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gram\biol_micro_vorholt\Group\Manuscripts\2023_Methylocoli_bioproduction\Proofs\"/>
    </mc:Choice>
  </mc:AlternateContent>
  <xr:revisionPtr revIDLastSave="0" documentId="8_{FB18CB10-1E56-44A3-829F-0AE09285D5EA}" xr6:coauthVersionLast="47" xr6:coauthVersionMax="47" xr10:uidLastSave="{00000000-0000-0000-0000-000000000000}"/>
  <bookViews>
    <workbookView xWindow="-120" yWindow="-120" windowWidth="29040" windowHeight="17520" firstSheet="3" activeTab="3" xr2:uid="{00000000-000D-0000-FFFF-FFFF00000000}"/>
  </bookViews>
  <sheets>
    <sheet name="1-Replicate D" sheetId="2" r:id="rId1"/>
    <sheet name="1-Replicate E" sheetId="3" r:id="rId2"/>
    <sheet name="1-Replicate F" sheetId="4" r:id="rId3"/>
    <sheet name="1-Replicate G" sheetId="5" r:id="rId4"/>
    <sheet name="2" sheetId="8" r:id="rId5"/>
    <sheet name="3" sheetId="7" r:id="rId6"/>
    <sheet name="4" sheetId="6" r:id="rId7"/>
    <sheet name="5" sheetId="9" r:id="rId8"/>
    <sheet name="6" sheetId="23" r:id="rId9"/>
    <sheet name="7-GO_enrichment" sheetId="11" r:id="rId10"/>
    <sheet name="7-ribosome_genes" sheetId="12" r:id="rId11"/>
    <sheet name="8" sheetId="13" r:id="rId12"/>
    <sheet name="9" sheetId="14" r:id="rId13"/>
    <sheet name="10" sheetId="15" r:id="rId14"/>
    <sheet name="11" sheetId="16" r:id="rId15"/>
    <sheet name="12" sheetId="17" r:id="rId16"/>
    <sheet name="13" sheetId="18" r:id="rId17"/>
    <sheet name="14" sheetId="19" r:id="rId18"/>
    <sheet name="15-MEcoli_Ref_2" sheetId="21" r:id="rId19"/>
    <sheet name="15-MEcoli_Ref_2 + pl_ita" sheetId="22" r:id="rId20"/>
    <sheet name="16" sheetId="20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4" l="1"/>
  <c r="H14" i="2"/>
  <c r="I10" i="22"/>
  <c r="H10" i="2"/>
  <c r="H11" i="2"/>
  <c r="H14" i="5"/>
  <c r="H11" i="5"/>
  <c r="H21" i="22"/>
  <c r="I21" i="22" s="1"/>
  <c r="D21" i="22"/>
  <c r="B21" i="22"/>
  <c r="H20" i="22"/>
  <c r="I20" i="22" s="1"/>
  <c r="D20" i="22"/>
  <c r="B20" i="22"/>
  <c r="H19" i="22"/>
  <c r="I19" i="22" s="1"/>
  <c r="D19" i="22"/>
  <c r="B19" i="22"/>
  <c r="H18" i="22"/>
  <c r="I18" i="22" s="1"/>
  <c r="D18" i="22"/>
  <c r="B18" i="22"/>
  <c r="H17" i="22"/>
  <c r="I17" i="22" s="1"/>
  <c r="D17" i="22"/>
  <c r="B17" i="22"/>
  <c r="H16" i="22"/>
  <c r="I16" i="22" s="1"/>
  <c r="D16" i="22"/>
  <c r="B16" i="22"/>
  <c r="H15" i="22"/>
  <c r="I15" i="22" s="1"/>
  <c r="D15" i="22"/>
  <c r="B15" i="22"/>
  <c r="H14" i="22"/>
  <c r="I14" i="22" s="1"/>
  <c r="D14" i="22"/>
  <c r="B14" i="22"/>
  <c r="H13" i="22"/>
  <c r="I13" i="22" s="1"/>
  <c r="D13" i="22"/>
  <c r="B13" i="22"/>
  <c r="H12" i="22"/>
  <c r="I12" i="22" s="1"/>
  <c r="H11" i="22"/>
  <c r="I11" i="22" s="1"/>
  <c r="D11" i="22"/>
  <c r="B11" i="22"/>
  <c r="H10" i="22"/>
  <c r="D10" i="22"/>
  <c r="B10" i="22"/>
  <c r="D9" i="22"/>
  <c r="B9" i="22"/>
  <c r="D8" i="22"/>
  <c r="B8" i="22"/>
  <c r="D7" i="22"/>
  <c r="B7" i="22"/>
  <c r="D5" i="22"/>
  <c r="B5" i="22"/>
  <c r="D4" i="22"/>
  <c r="B4" i="22"/>
  <c r="D3" i="22"/>
  <c r="B3" i="22"/>
  <c r="D2" i="22"/>
  <c r="B2" i="22"/>
  <c r="D18" i="21"/>
  <c r="B18" i="21"/>
  <c r="D17" i="21"/>
  <c r="B17" i="21"/>
  <c r="D15" i="21"/>
  <c r="B15" i="21"/>
  <c r="D14" i="21"/>
  <c r="B14" i="21"/>
  <c r="D13" i="21"/>
  <c r="B13" i="21"/>
  <c r="D12" i="21"/>
  <c r="B12" i="21"/>
  <c r="D11" i="21"/>
  <c r="B11" i="21"/>
  <c r="D10" i="21"/>
  <c r="B10" i="21"/>
  <c r="B9" i="21"/>
  <c r="D8" i="21"/>
  <c r="B8" i="21"/>
  <c r="D7" i="21"/>
  <c r="B7" i="21"/>
  <c r="D6" i="21"/>
  <c r="B6" i="21"/>
  <c r="D4" i="21"/>
  <c r="B4" i="21"/>
  <c r="D3" i="21"/>
  <c r="D2" i="21"/>
  <c r="D1226" i="18" l="1" a="1"/>
  <c r="D1226" i="18" s="1"/>
  <c r="D685" i="18" a="1"/>
  <c r="D685" i="18" s="1"/>
  <c r="D629" i="18" a="1"/>
  <c r="D629" i="18" s="1"/>
  <c r="D1240" i="17" a="1"/>
  <c r="D1240" i="17" s="1"/>
  <c r="D996" i="17" a="1"/>
  <c r="D996" i="17" s="1"/>
  <c r="D665" i="17" a="1"/>
  <c r="D665" i="17" s="1"/>
  <c r="D612" i="17" a="1"/>
  <c r="D612" i="17" s="1"/>
  <c r="D555" i="17" a="1"/>
  <c r="D555" i="17" s="1"/>
  <c r="D541" i="17" a="1"/>
  <c r="D541" i="17" s="1"/>
  <c r="D189" i="17" a="1"/>
  <c r="D189" i="17" s="1"/>
  <c r="B39" i="15"/>
  <c r="B38" i="15"/>
  <c r="B22" i="15"/>
  <c r="B21" i="15"/>
  <c r="B20" i="15"/>
  <c r="B19" i="15"/>
  <c r="B18" i="15"/>
  <c r="B17" i="15"/>
  <c r="B12" i="15"/>
  <c r="B11" i="15"/>
  <c r="B10" i="15"/>
  <c r="B9" i="15"/>
  <c r="B8" i="15"/>
  <c r="C47" i="14" l="1"/>
  <c r="C46" i="14"/>
  <c r="C45" i="14"/>
  <c r="C44" i="14"/>
  <c r="F43" i="14"/>
  <c r="C43" i="14"/>
  <c r="F42" i="14"/>
  <c r="C42" i="14"/>
  <c r="F41" i="14"/>
  <c r="C41" i="14"/>
  <c r="F40" i="14"/>
  <c r="C40" i="14"/>
  <c r="C39" i="14"/>
  <c r="C38" i="14"/>
  <c r="C37" i="14"/>
  <c r="C36" i="14"/>
  <c r="B51" i="14" l="1"/>
  <c r="B52" i="14"/>
  <c r="B53" i="14"/>
  <c r="B54" i="14"/>
  <c r="D54" i="14" s="1"/>
  <c r="C51" i="14"/>
  <c r="C52" i="14"/>
  <c r="E52" i="14" s="1"/>
  <c r="C53" i="14"/>
  <c r="E53" i="14" s="1"/>
  <c r="C54" i="14"/>
  <c r="E51" i="14" l="1"/>
  <c r="E54" i="14"/>
  <c r="D53" i="14"/>
  <c r="A57" i="14"/>
  <c r="D52" i="14"/>
  <c r="D51" i="14"/>
  <c r="K398" i="5"/>
  <c r="K397" i="5"/>
  <c r="D397" i="5"/>
  <c r="K396" i="5"/>
  <c r="K395" i="5"/>
  <c r="D395" i="5"/>
  <c r="K394" i="5"/>
  <c r="K393" i="5"/>
  <c r="K392" i="5"/>
  <c r="K391" i="5"/>
  <c r="D391" i="5"/>
  <c r="K390" i="5"/>
  <c r="K389" i="5"/>
  <c r="K388" i="5"/>
  <c r="D388" i="5"/>
  <c r="K387" i="5"/>
  <c r="K386" i="5"/>
  <c r="D386" i="5"/>
  <c r="K385" i="5"/>
  <c r="K384" i="5"/>
  <c r="D384" i="5"/>
  <c r="K383" i="5"/>
  <c r="K382" i="5"/>
  <c r="D382" i="5"/>
  <c r="K381" i="5"/>
  <c r="K380" i="5"/>
  <c r="D380" i="5"/>
  <c r="K379" i="5"/>
  <c r="K378" i="5"/>
  <c r="D378" i="5"/>
  <c r="K377" i="5"/>
  <c r="K376" i="5"/>
  <c r="D376" i="5"/>
  <c r="K375" i="5"/>
  <c r="K374" i="5"/>
  <c r="D374" i="5"/>
  <c r="K373" i="5"/>
  <c r="K372" i="5"/>
  <c r="D372" i="5"/>
  <c r="K371" i="5"/>
  <c r="K370" i="5"/>
  <c r="D370" i="5"/>
  <c r="K369" i="5"/>
  <c r="K368" i="5"/>
  <c r="D368" i="5"/>
  <c r="K367" i="5"/>
  <c r="K366" i="5"/>
  <c r="D366" i="5"/>
  <c r="K365" i="5"/>
  <c r="K364" i="5"/>
  <c r="D364" i="5"/>
  <c r="K363" i="5"/>
  <c r="K362" i="5"/>
  <c r="D362" i="5"/>
  <c r="K361" i="5"/>
  <c r="K360" i="5"/>
  <c r="D360" i="5"/>
  <c r="K359" i="5"/>
  <c r="K358" i="5"/>
  <c r="D358" i="5"/>
  <c r="K357" i="5"/>
  <c r="K356" i="5"/>
  <c r="D356" i="5"/>
  <c r="K355" i="5"/>
  <c r="K354" i="5"/>
  <c r="D354" i="5"/>
  <c r="K353" i="5"/>
  <c r="K352" i="5"/>
  <c r="D352" i="5"/>
  <c r="K351" i="5"/>
  <c r="K350" i="5"/>
  <c r="D350" i="5"/>
  <c r="K349" i="5"/>
  <c r="K348" i="5"/>
  <c r="D348" i="5"/>
  <c r="K347" i="5"/>
  <c r="K346" i="5"/>
  <c r="D346" i="5"/>
  <c r="K345" i="5"/>
  <c r="K344" i="5"/>
  <c r="D344" i="5"/>
  <c r="K343" i="5"/>
  <c r="K342" i="5"/>
  <c r="D342" i="5"/>
  <c r="K341" i="5"/>
  <c r="K340" i="5"/>
  <c r="D340" i="5"/>
  <c r="K339" i="5"/>
  <c r="K338" i="5"/>
  <c r="D338" i="5"/>
  <c r="K337" i="5"/>
  <c r="K336" i="5"/>
  <c r="D336" i="5"/>
  <c r="K335" i="5"/>
  <c r="K334" i="5"/>
  <c r="D334" i="5"/>
  <c r="K333" i="5"/>
  <c r="K332" i="5"/>
  <c r="D332" i="5"/>
  <c r="K331" i="5"/>
  <c r="K330" i="5"/>
  <c r="D330" i="5"/>
  <c r="K329" i="5"/>
  <c r="K328" i="5"/>
  <c r="D328" i="5"/>
  <c r="K327" i="5"/>
  <c r="K326" i="5"/>
  <c r="D326" i="5"/>
  <c r="K325" i="5"/>
  <c r="K324" i="5"/>
  <c r="D324" i="5"/>
  <c r="K323" i="5"/>
  <c r="K322" i="5"/>
  <c r="D322" i="5"/>
  <c r="K321" i="5"/>
  <c r="K320" i="5"/>
  <c r="D320" i="5"/>
  <c r="K319" i="5"/>
  <c r="K318" i="5"/>
  <c r="D318" i="5"/>
  <c r="K317" i="5"/>
  <c r="K316" i="5"/>
  <c r="D316" i="5"/>
  <c r="K315" i="5"/>
  <c r="K314" i="5"/>
  <c r="D314" i="5"/>
  <c r="K313" i="5"/>
  <c r="K312" i="5"/>
  <c r="D312" i="5"/>
  <c r="K311" i="5"/>
  <c r="K310" i="5"/>
  <c r="D310" i="5"/>
  <c r="K309" i="5"/>
  <c r="K308" i="5"/>
  <c r="D308" i="5"/>
  <c r="K307" i="5"/>
  <c r="K306" i="5"/>
  <c r="D306" i="5"/>
  <c r="K305" i="5"/>
  <c r="K304" i="5"/>
  <c r="D304" i="5"/>
  <c r="K303" i="5"/>
  <c r="K302" i="5"/>
  <c r="D302" i="5"/>
  <c r="K301" i="5"/>
  <c r="K300" i="5"/>
  <c r="D300" i="5"/>
  <c r="K299" i="5"/>
  <c r="K298" i="5"/>
  <c r="D298" i="5"/>
  <c r="K297" i="5"/>
  <c r="K296" i="5"/>
  <c r="D296" i="5"/>
  <c r="K295" i="5"/>
  <c r="K294" i="5"/>
  <c r="D294" i="5"/>
  <c r="K293" i="5"/>
  <c r="K292" i="5"/>
  <c r="D292" i="5"/>
  <c r="K291" i="5"/>
  <c r="K290" i="5"/>
  <c r="D290" i="5"/>
  <c r="K289" i="5"/>
  <c r="K288" i="5"/>
  <c r="D288" i="5"/>
  <c r="K287" i="5"/>
  <c r="K286" i="5"/>
  <c r="D286" i="5"/>
  <c r="K285" i="5"/>
  <c r="K284" i="5"/>
  <c r="D284" i="5"/>
  <c r="K283" i="5"/>
  <c r="K282" i="5"/>
  <c r="D282" i="5"/>
  <c r="K281" i="5"/>
  <c r="K280" i="5"/>
  <c r="D280" i="5"/>
  <c r="K279" i="5"/>
  <c r="K278" i="5"/>
  <c r="D278" i="5"/>
  <c r="K277" i="5"/>
  <c r="K276" i="5"/>
  <c r="K275" i="5"/>
  <c r="D275" i="5"/>
  <c r="K274" i="5"/>
  <c r="K273" i="5"/>
  <c r="D273" i="5"/>
  <c r="K272" i="5"/>
  <c r="K271" i="5"/>
  <c r="D271" i="5"/>
  <c r="K270" i="5"/>
  <c r="K269" i="5"/>
  <c r="D269" i="5"/>
  <c r="K268" i="5"/>
  <c r="K267" i="5"/>
  <c r="D267" i="5"/>
  <c r="K266" i="5"/>
  <c r="K265" i="5"/>
  <c r="D265" i="5"/>
  <c r="K264" i="5"/>
  <c r="K263" i="5"/>
  <c r="D263" i="5"/>
  <c r="K262" i="5"/>
  <c r="K261" i="5"/>
  <c r="D261" i="5"/>
  <c r="K260" i="5"/>
  <c r="K259" i="5"/>
  <c r="D259" i="5"/>
  <c r="K258" i="5"/>
  <c r="K257" i="5"/>
  <c r="D257" i="5"/>
  <c r="K256" i="5"/>
  <c r="K255" i="5"/>
  <c r="D255" i="5"/>
  <c r="K254" i="5"/>
  <c r="K253" i="5"/>
  <c r="D253" i="5"/>
  <c r="K252" i="5"/>
  <c r="K251" i="5"/>
  <c r="K250" i="5"/>
  <c r="D250" i="5"/>
  <c r="K249" i="5"/>
  <c r="K248" i="5"/>
  <c r="D248" i="5"/>
  <c r="K247" i="5"/>
  <c r="K246" i="5"/>
  <c r="D246" i="5"/>
  <c r="K245" i="5"/>
  <c r="K244" i="5"/>
  <c r="D244" i="5"/>
  <c r="K243" i="5"/>
  <c r="K242" i="5"/>
  <c r="D242" i="5"/>
  <c r="K241" i="5"/>
  <c r="K240" i="5"/>
  <c r="D240" i="5"/>
  <c r="K239" i="5"/>
  <c r="K238" i="5"/>
  <c r="K237" i="5"/>
  <c r="D237" i="5"/>
  <c r="K236" i="5"/>
  <c r="K235" i="5"/>
  <c r="D235" i="5"/>
  <c r="K234" i="5"/>
  <c r="K233" i="5"/>
  <c r="K232" i="5"/>
  <c r="K231" i="5"/>
  <c r="D231" i="5"/>
  <c r="K230" i="5"/>
  <c r="K229" i="5"/>
  <c r="K228" i="5"/>
  <c r="D228" i="5"/>
  <c r="K227" i="5"/>
  <c r="K226" i="5"/>
  <c r="D226" i="5"/>
  <c r="K225" i="5"/>
  <c r="K224" i="5"/>
  <c r="K223" i="5"/>
  <c r="D223" i="5"/>
  <c r="K222" i="5"/>
  <c r="K221" i="5"/>
  <c r="K220" i="5"/>
  <c r="K219" i="5"/>
  <c r="D219" i="5"/>
  <c r="K218" i="5"/>
  <c r="K217" i="5"/>
  <c r="D217" i="5"/>
  <c r="K216" i="5"/>
  <c r="K215" i="5"/>
  <c r="K214" i="5"/>
  <c r="D214" i="5"/>
  <c r="K213" i="5"/>
  <c r="K212" i="5"/>
  <c r="K211" i="5"/>
  <c r="K210" i="5"/>
  <c r="K209" i="5"/>
  <c r="D209" i="5"/>
  <c r="K208" i="5"/>
  <c r="K207" i="5"/>
  <c r="D207" i="5"/>
  <c r="K206" i="5"/>
  <c r="K205" i="5"/>
  <c r="D205" i="5"/>
  <c r="K204" i="5"/>
  <c r="K203" i="5"/>
  <c r="K202" i="5"/>
  <c r="K201" i="5"/>
  <c r="D201" i="5"/>
  <c r="K200" i="5"/>
  <c r="K199" i="5"/>
  <c r="D199" i="5"/>
  <c r="K198" i="5"/>
  <c r="K197" i="5"/>
  <c r="K196" i="5"/>
  <c r="K195" i="5"/>
  <c r="D195" i="5"/>
  <c r="K194" i="5"/>
  <c r="K193" i="5"/>
  <c r="K192" i="5"/>
  <c r="K191" i="5"/>
  <c r="K190" i="5"/>
  <c r="D190" i="5"/>
  <c r="K189" i="5"/>
  <c r="K188" i="5"/>
  <c r="D188" i="5"/>
  <c r="K187" i="5"/>
  <c r="K186" i="5"/>
  <c r="K185" i="5"/>
  <c r="K184" i="5"/>
  <c r="K183" i="5"/>
  <c r="K182" i="5"/>
  <c r="K181" i="5"/>
  <c r="K180" i="5"/>
  <c r="D180" i="5"/>
  <c r="K179" i="5"/>
  <c r="K178" i="5"/>
  <c r="D178" i="5"/>
  <c r="K177" i="5"/>
  <c r="K176" i="5"/>
  <c r="K175" i="5"/>
  <c r="K174" i="5"/>
  <c r="K173" i="5"/>
  <c r="D173" i="5"/>
  <c r="K172" i="5"/>
  <c r="K171" i="5"/>
  <c r="K170" i="5"/>
  <c r="K169" i="5"/>
  <c r="K168" i="5"/>
  <c r="D168" i="5"/>
  <c r="K167" i="5"/>
  <c r="K166" i="5"/>
  <c r="D166" i="5"/>
  <c r="K165" i="5"/>
  <c r="K164" i="5"/>
  <c r="K163" i="5"/>
  <c r="K162" i="5"/>
  <c r="K161" i="5"/>
  <c r="D161" i="5"/>
  <c r="K160" i="5"/>
  <c r="K159" i="5"/>
  <c r="K158" i="5"/>
  <c r="K157" i="5"/>
  <c r="K156" i="5"/>
  <c r="K155" i="5"/>
  <c r="K154" i="5"/>
  <c r="D154" i="5"/>
  <c r="K153" i="5"/>
  <c r="K152" i="5"/>
  <c r="D152" i="5"/>
  <c r="K151" i="5"/>
  <c r="K150" i="5"/>
  <c r="K149" i="5"/>
  <c r="K148" i="5"/>
  <c r="K147" i="5"/>
  <c r="D147" i="5"/>
  <c r="K146" i="5"/>
  <c r="K145" i="5"/>
  <c r="K144" i="5"/>
  <c r="K143" i="5"/>
  <c r="K142" i="5"/>
  <c r="D142" i="5"/>
  <c r="K141" i="5"/>
  <c r="K140" i="5"/>
  <c r="D140" i="5"/>
  <c r="K139" i="5"/>
  <c r="K138" i="5"/>
  <c r="K137" i="5"/>
  <c r="K136" i="5"/>
  <c r="D136" i="5"/>
  <c r="K135" i="5"/>
  <c r="K134" i="5"/>
  <c r="K133" i="5"/>
  <c r="K132" i="5"/>
  <c r="K131" i="5"/>
  <c r="D131" i="5"/>
  <c r="K130" i="5"/>
  <c r="K129" i="5"/>
  <c r="D129" i="5"/>
  <c r="K128" i="5"/>
  <c r="K127" i="5"/>
  <c r="D127" i="5"/>
  <c r="K126" i="5"/>
  <c r="K125" i="5"/>
  <c r="D125" i="5"/>
  <c r="K124" i="5"/>
  <c r="K123" i="5"/>
  <c r="D123" i="5"/>
  <c r="K122" i="5"/>
  <c r="K121" i="5"/>
  <c r="D121" i="5"/>
  <c r="K120" i="5"/>
  <c r="K119" i="5"/>
  <c r="D119" i="5"/>
  <c r="K118" i="5"/>
  <c r="K117" i="5"/>
  <c r="D117" i="5"/>
  <c r="K116" i="5"/>
  <c r="K115" i="5"/>
  <c r="D115" i="5"/>
  <c r="K114" i="5"/>
  <c r="K113" i="5"/>
  <c r="D113" i="5"/>
  <c r="K112" i="5"/>
  <c r="K111" i="5"/>
  <c r="D111" i="5"/>
  <c r="K110" i="5"/>
  <c r="K109" i="5"/>
  <c r="D109" i="5"/>
  <c r="K108" i="5"/>
  <c r="K107" i="5"/>
  <c r="D107" i="5"/>
  <c r="K106" i="5"/>
  <c r="K105" i="5"/>
  <c r="D105" i="5"/>
  <c r="K104" i="5"/>
  <c r="K103" i="5"/>
  <c r="D103" i="5"/>
  <c r="K102" i="5"/>
  <c r="K101" i="5"/>
  <c r="D101" i="5"/>
  <c r="K100" i="5"/>
  <c r="K99" i="5"/>
  <c r="D99" i="5"/>
  <c r="K98" i="5"/>
  <c r="K97" i="5"/>
  <c r="D97" i="5"/>
  <c r="K96" i="5"/>
  <c r="K95" i="5"/>
  <c r="D95" i="5"/>
  <c r="K94" i="5"/>
  <c r="K93" i="5"/>
  <c r="D93" i="5"/>
  <c r="K92" i="5"/>
  <c r="K91" i="5"/>
  <c r="D91" i="5"/>
  <c r="K90" i="5"/>
  <c r="K89" i="5"/>
  <c r="D89" i="5"/>
  <c r="K88" i="5"/>
  <c r="K87" i="5"/>
  <c r="D87" i="5"/>
  <c r="K86" i="5"/>
  <c r="K85" i="5"/>
  <c r="D85" i="5"/>
  <c r="K84" i="5"/>
  <c r="K83" i="5"/>
  <c r="D83" i="5"/>
  <c r="K82" i="5"/>
  <c r="K81" i="5"/>
  <c r="D81" i="5"/>
  <c r="K80" i="5"/>
  <c r="K79" i="5"/>
  <c r="D79" i="5"/>
  <c r="K78" i="5"/>
  <c r="K77" i="5"/>
  <c r="D77" i="5"/>
  <c r="K76" i="5"/>
  <c r="K75" i="5"/>
  <c r="D75" i="5"/>
  <c r="K74" i="5"/>
  <c r="K73" i="5"/>
  <c r="D73" i="5"/>
  <c r="K72" i="5"/>
  <c r="K71" i="5"/>
  <c r="D71" i="5"/>
  <c r="K70" i="5"/>
  <c r="K69" i="5"/>
  <c r="D69" i="5"/>
  <c r="K68" i="5"/>
  <c r="K67" i="5"/>
  <c r="D67" i="5"/>
  <c r="K66" i="5"/>
  <c r="K65" i="5"/>
  <c r="D65" i="5"/>
  <c r="K64" i="5"/>
  <c r="K63" i="5"/>
  <c r="D63" i="5"/>
  <c r="K62" i="5"/>
  <c r="K61" i="5"/>
  <c r="D61" i="5"/>
  <c r="K60" i="5"/>
  <c r="K59" i="5"/>
  <c r="D59" i="5"/>
  <c r="K58" i="5"/>
  <c r="K57" i="5"/>
  <c r="D57" i="5"/>
  <c r="K56" i="5"/>
  <c r="K55" i="5"/>
  <c r="D55" i="5"/>
  <c r="K54" i="5"/>
  <c r="K53" i="5"/>
  <c r="D53" i="5"/>
  <c r="K52" i="5"/>
  <c r="K51" i="5"/>
  <c r="D51" i="5"/>
  <c r="K50" i="5"/>
  <c r="K49" i="5"/>
  <c r="D49" i="5"/>
  <c r="K48" i="5"/>
  <c r="K47" i="5"/>
  <c r="D47" i="5"/>
  <c r="K46" i="5"/>
  <c r="K45" i="5"/>
  <c r="D45" i="5"/>
  <c r="K44" i="5"/>
  <c r="K43" i="5"/>
  <c r="D43" i="5"/>
  <c r="K42" i="5"/>
  <c r="K41" i="5"/>
  <c r="D41" i="5"/>
  <c r="K40" i="5"/>
  <c r="K39" i="5"/>
  <c r="D39" i="5"/>
  <c r="K38" i="5"/>
  <c r="K37" i="5"/>
  <c r="D37" i="5"/>
  <c r="K36" i="5"/>
  <c r="K35" i="5"/>
  <c r="K34" i="5"/>
  <c r="D34" i="5"/>
  <c r="K33" i="5"/>
  <c r="K32" i="5"/>
  <c r="K31" i="5"/>
  <c r="K30" i="5"/>
  <c r="D30" i="5"/>
  <c r="K29" i="5"/>
  <c r="K28" i="5"/>
  <c r="D28" i="5"/>
  <c r="K27" i="5"/>
  <c r="K26" i="5"/>
  <c r="D26" i="5"/>
  <c r="K25" i="5"/>
  <c r="K24" i="5"/>
  <c r="D24" i="5"/>
  <c r="K23" i="5"/>
  <c r="K22" i="5"/>
  <c r="D22" i="5"/>
  <c r="K21" i="5"/>
  <c r="K20" i="5"/>
  <c r="K19" i="5"/>
  <c r="K18" i="5"/>
  <c r="D18" i="5"/>
  <c r="K17" i="5"/>
  <c r="K16" i="5"/>
  <c r="K15" i="5"/>
  <c r="D15" i="5"/>
  <c r="K14" i="5"/>
  <c r="K13" i="5"/>
  <c r="K12" i="5"/>
  <c r="D12" i="5"/>
  <c r="K11" i="5"/>
  <c r="K10" i="5"/>
  <c r="K9" i="5"/>
  <c r="K8" i="5"/>
  <c r="K7" i="5"/>
  <c r="K6" i="5"/>
  <c r="B6" i="5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209" i="5" s="1"/>
  <c r="B210" i="5" s="1"/>
  <c r="B211" i="5" s="1"/>
  <c r="B212" i="5" s="1"/>
  <c r="B213" i="5" s="1"/>
  <c r="B214" i="5" s="1"/>
  <c r="B215" i="5" s="1"/>
  <c r="B216" i="5" s="1"/>
  <c r="B217" i="5" s="1"/>
  <c r="B218" i="5" s="1"/>
  <c r="B219" i="5" s="1"/>
  <c r="B220" i="5" s="1"/>
  <c r="B221" i="5" s="1"/>
  <c r="B222" i="5" s="1"/>
  <c r="B223" i="5" s="1"/>
  <c r="B224" i="5" s="1"/>
  <c r="B225" i="5" s="1"/>
  <c r="B226" i="5" s="1"/>
  <c r="B227" i="5" s="1"/>
  <c r="B228" i="5" s="1"/>
  <c r="B229" i="5" s="1"/>
  <c r="B230" i="5" s="1"/>
  <c r="B231" i="5" s="1"/>
  <c r="B232" i="5" s="1"/>
  <c r="B233" i="5" s="1"/>
  <c r="B234" i="5" s="1"/>
  <c r="B235" i="5" s="1"/>
  <c r="B236" i="5" s="1"/>
  <c r="B237" i="5" s="1"/>
  <c r="B238" i="5" s="1"/>
  <c r="B239" i="5" s="1"/>
  <c r="B240" i="5" s="1"/>
  <c r="B241" i="5" s="1"/>
  <c r="B242" i="5" s="1"/>
  <c r="B243" i="5" s="1"/>
  <c r="B244" i="5" s="1"/>
  <c r="B245" i="5" s="1"/>
  <c r="B246" i="5" s="1"/>
  <c r="B247" i="5" s="1"/>
  <c r="B248" i="5" s="1"/>
  <c r="B249" i="5" s="1"/>
  <c r="B250" i="5" s="1"/>
  <c r="B251" i="5" s="1"/>
  <c r="B252" i="5" s="1"/>
  <c r="B253" i="5" s="1"/>
  <c r="B254" i="5" s="1"/>
  <c r="B255" i="5" s="1"/>
  <c r="B256" i="5" s="1"/>
  <c r="B257" i="5" s="1"/>
  <c r="B258" i="5" s="1"/>
  <c r="B259" i="5" s="1"/>
  <c r="B260" i="5" s="1"/>
  <c r="B261" i="5" s="1"/>
  <c r="B262" i="5" s="1"/>
  <c r="B263" i="5" s="1"/>
  <c r="B264" i="5" s="1"/>
  <c r="B265" i="5" s="1"/>
  <c r="B266" i="5" s="1"/>
  <c r="B267" i="5" s="1"/>
  <c r="B268" i="5" s="1"/>
  <c r="B269" i="5" s="1"/>
  <c r="B270" i="5" s="1"/>
  <c r="B271" i="5" s="1"/>
  <c r="B272" i="5" s="1"/>
  <c r="B273" i="5" s="1"/>
  <c r="B274" i="5" s="1"/>
  <c r="B275" i="5" s="1"/>
  <c r="B276" i="5" s="1"/>
  <c r="B277" i="5" s="1"/>
  <c r="B278" i="5" s="1"/>
  <c r="B279" i="5" s="1"/>
  <c r="B280" i="5" s="1"/>
  <c r="B281" i="5" s="1"/>
  <c r="B282" i="5" s="1"/>
  <c r="B283" i="5" s="1"/>
  <c r="B284" i="5" s="1"/>
  <c r="B285" i="5" s="1"/>
  <c r="B286" i="5" s="1"/>
  <c r="B287" i="5" s="1"/>
  <c r="B288" i="5" s="1"/>
  <c r="B289" i="5" s="1"/>
  <c r="B290" i="5" s="1"/>
  <c r="B291" i="5" s="1"/>
  <c r="B292" i="5" s="1"/>
  <c r="B293" i="5" s="1"/>
  <c r="B294" i="5" s="1"/>
  <c r="B295" i="5" s="1"/>
  <c r="B296" i="5" s="1"/>
  <c r="B297" i="5" s="1"/>
  <c r="B298" i="5" s="1"/>
  <c r="B299" i="5" s="1"/>
  <c r="B300" i="5" s="1"/>
  <c r="B301" i="5" s="1"/>
  <c r="B302" i="5" s="1"/>
  <c r="B303" i="5" s="1"/>
  <c r="B304" i="5" s="1"/>
  <c r="B305" i="5" s="1"/>
  <c r="B306" i="5" s="1"/>
  <c r="B307" i="5" s="1"/>
  <c r="B308" i="5" s="1"/>
  <c r="B309" i="5" s="1"/>
  <c r="B310" i="5" s="1"/>
  <c r="B311" i="5" s="1"/>
  <c r="B312" i="5" s="1"/>
  <c r="B313" i="5" s="1"/>
  <c r="B314" i="5" s="1"/>
  <c r="B315" i="5" s="1"/>
  <c r="B316" i="5" s="1"/>
  <c r="B317" i="5" s="1"/>
  <c r="B318" i="5" s="1"/>
  <c r="B319" i="5" s="1"/>
  <c r="B320" i="5" s="1"/>
  <c r="B321" i="5" s="1"/>
  <c r="B322" i="5" s="1"/>
  <c r="B323" i="5" s="1"/>
  <c r="B324" i="5" s="1"/>
  <c r="B325" i="5" s="1"/>
  <c r="B326" i="5" s="1"/>
  <c r="B327" i="5" s="1"/>
  <c r="B328" i="5" s="1"/>
  <c r="B329" i="5" s="1"/>
  <c r="B330" i="5" s="1"/>
  <c r="B331" i="5" s="1"/>
  <c r="B332" i="5" s="1"/>
  <c r="B333" i="5" s="1"/>
  <c r="B334" i="5" s="1"/>
  <c r="B335" i="5" s="1"/>
  <c r="B336" i="5" s="1"/>
  <c r="B337" i="5" s="1"/>
  <c r="B338" i="5" s="1"/>
  <c r="B339" i="5" s="1"/>
  <c r="B340" i="5" s="1"/>
  <c r="B341" i="5" s="1"/>
  <c r="B342" i="5" s="1"/>
  <c r="B343" i="5" s="1"/>
  <c r="B344" i="5" s="1"/>
  <c r="B345" i="5" s="1"/>
  <c r="B346" i="5" s="1"/>
  <c r="B347" i="5" s="1"/>
  <c r="B348" i="5" s="1"/>
  <c r="B349" i="5" s="1"/>
  <c r="B350" i="5" s="1"/>
  <c r="B351" i="5" s="1"/>
  <c r="B352" i="5" s="1"/>
  <c r="B353" i="5" s="1"/>
  <c r="B354" i="5" s="1"/>
  <c r="B355" i="5" s="1"/>
  <c r="B356" i="5" s="1"/>
  <c r="B357" i="5" s="1"/>
  <c r="B358" i="5" s="1"/>
  <c r="B359" i="5" s="1"/>
  <c r="B360" i="5" s="1"/>
  <c r="B361" i="5" s="1"/>
  <c r="B362" i="5" s="1"/>
  <c r="B363" i="5" s="1"/>
  <c r="B364" i="5" s="1"/>
  <c r="B365" i="5" s="1"/>
  <c r="B366" i="5" s="1"/>
  <c r="B367" i="5" s="1"/>
  <c r="B368" i="5" s="1"/>
  <c r="B369" i="5" s="1"/>
  <c r="B370" i="5" s="1"/>
  <c r="B371" i="5" s="1"/>
  <c r="B372" i="5" s="1"/>
  <c r="B373" i="5" s="1"/>
  <c r="B374" i="5" s="1"/>
  <c r="B375" i="5" s="1"/>
  <c r="B376" i="5" s="1"/>
  <c r="B377" i="5" s="1"/>
  <c r="B378" i="5" s="1"/>
  <c r="B379" i="5" s="1"/>
  <c r="B380" i="5" s="1"/>
  <c r="B381" i="5" s="1"/>
  <c r="B382" i="5" s="1"/>
  <c r="B383" i="5" s="1"/>
  <c r="B384" i="5" s="1"/>
  <c r="B385" i="5" s="1"/>
  <c r="B386" i="5" s="1"/>
  <c r="B387" i="5" s="1"/>
  <c r="B388" i="5" s="1"/>
  <c r="B389" i="5" s="1"/>
  <c r="B390" i="5" s="1"/>
  <c r="B391" i="5" s="1"/>
  <c r="B392" i="5" s="1"/>
  <c r="B393" i="5" s="1"/>
  <c r="B394" i="5" s="1"/>
  <c r="B395" i="5" s="1"/>
  <c r="B396" i="5" s="1"/>
  <c r="B397" i="5" s="1"/>
  <c r="B398" i="5" s="1"/>
  <c r="K5" i="5"/>
  <c r="B5" i="5"/>
  <c r="K4" i="5"/>
  <c r="D4" i="5"/>
  <c r="E5" i="5" s="1"/>
  <c r="K396" i="4"/>
  <c r="K395" i="4"/>
  <c r="D395" i="4"/>
  <c r="K394" i="4"/>
  <c r="K393" i="4"/>
  <c r="D393" i="4"/>
  <c r="K392" i="4"/>
  <c r="K391" i="4"/>
  <c r="K390" i="4"/>
  <c r="K389" i="4"/>
  <c r="D389" i="4"/>
  <c r="K388" i="4"/>
  <c r="K387" i="4"/>
  <c r="K386" i="4"/>
  <c r="D386" i="4"/>
  <c r="K385" i="4"/>
  <c r="K384" i="4"/>
  <c r="D384" i="4"/>
  <c r="K383" i="4"/>
  <c r="K382" i="4"/>
  <c r="D382" i="4"/>
  <c r="K381" i="4"/>
  <c r="K380" i="4"/>
  <c r="K379" i="4"/>
  <c r="D379" i="4"/>
  <c r="K378" i="4"/>
  <c r="K377" i="4"/>
  <c r="D377" i="4"/>
  <c r="K376" i="4"/>
  <c r="K375" i="4"/>
  <c r="D375" i="4"/>
  <c r="K374" i="4"/>
  <c r="K373" i="4"/>
  <c r="D373" i="4"/>
  <c r="K372" i="4"/>
  <c r="K371" i="4"/>
  <c r="D371" i="4"/>
  <c r="K370" i="4"/>
  <c r="K369" i="4"/>
  <c r="D369" i="4"/>
  <c r="K368" i="4"/>
  <c r="K367" i="4"/>
  <c r="D367" i="4"/>
  <c r="K366" i="4"/>
  <c r="K365" i="4"/>
  <c r="D365" i="4"/>
  <c r="K364" i="4"/>
  <c r="K363" i="4"/>
  <c r="D363" i="4"/>
  <c r="K362" i="4"/>
  <c r="K361" i="4"/>
  <c r="D361" i="4"/>
  <c r="K360" i="4"/>
  <c r="K359" i="4"/>
  <c r="D359" i="4"/>
  <c r="K358" i="4"/>
  <c r="K357" i="4"/>
  <c r="D357" i="4"/>
  <c r="K356" i="4"/>
  <c r="K355" i="4"/>
  <c r="D355" i="4"/>
  <c r="K354" i="4"/>
  <c r="K353" i="4"/>
  <c r="D353" i="4"/>
  <c r="K352" i="4"/>
  <c r="K351" i="4"/>
  <c r="D351" i="4"/>
  <c r="K350" i="4"/>
  <c r="K349" i="4"/>
  <c r="D349" i="4"/>
  <c r="K348" i="4"/>
  <c r="K347" i="4"/>
  <c r="K346" i="4"/>
  <c r="D346" i="4"/>
  <c r="K345" i="4"/>
  <c r="K344" i="4"/>
  <c r="D344" i="4"/>
  <c r="K343" i="4"/>
  <c r="K342" i="4"/>
  <c r="D342" i="4"/>
  <c r="K341" i="4"/>
  <c r="K340" i="4"/>
  <c r="D340" i="4"/>
  <c r="K339" i="4"/>
  <c r="K338" i="4"/>
  <c r="D338" i="4"/>
  <c r="K337" i="4"/>
  <c r="K336" i="4"/>
  <c r="D336" i="4"/>
  <c r="K335" i="4"/>
  <c r="K334" i="4"/>
  <c r="D334" i="4"/>
  <c r="K333" i="4"/>
  <c r="K332" i="4"/>
  <c r="D332" i="4"/>
  <c r="K331" i="4"/>
  <c r="K330" i="4"/>
  <c r="D330" i="4"/>
  <c r="K329" i="4"/>
  <c r="K328" i="4"/>
  <c r="D328" i="4"/>
  <c r="K327" i="4"/>
  <c r="K326" i="4"/>
  <c r="D326" i="4"/>
  <c r="K325" i="4"/>
  <c r="K324" i="4"/>
  <c r="D324" i="4"/>
  <c r="K323" i="4"/>
  <c r="K322" i="4"/>
  <c r="D322" i="4"/>
  <c r="K321" i="4"/>
  <c r="K320" i="4"/>
  <c r="D320" i="4"/>
  <c r="K319" i="4"/>
  <c r="K318" i="4"/>
  <c r="D318" i="4"/>
  <c r="K317" i="4"/>
  <c r="K316" i="4"/>
  <c r="D316" i="4"/>
  <c r="K315" i="4"/>
  <c r="K314" i="4"/>
  <c r="D314" i="4"/>
  <c r="K313" i="4"/>
  <c r="K312" i="4"/>
  <c r="D312" i="4"/>
  <c r="K311" i="4"/>
  <c r="K310" i="4"/>
  <c r="D310" i="4"/>
  <c r="K309" i="4"/>
  <c r="K308" i="4"/>
  <c r="D308" i="4"/>
  <c r="K307" i="4"/>
  <c r="K306" i="4"/>
  <c r="K305" i="4"/>
  <c r="D305" i="4"/>
  <c r="D306" i="4" s="1"/>
  <c r="K304" i="4"/>
  <c r="D304" i="4"/>
  <c r="K303" i="4"/>
  <c r="K302" i="4"/>
  <c r="D302" i="4"/>
  <c r="K301" i="4"/>
  <c r="K300" i="4"/>
  <c r="D300" i="4"/>
  <c r="K299" i="4"/>
  <c r="K298" i="4"/>
  <c r="D298" i="4"/>
  <c r="K297" i="4"/>
  <c r="K296" i="4"/>
  <c r="D296" i="4"/>
  <c r="K295" i="4"/>
  <c r="K294" i="4"/>
  <c r="D294" i="4"/>
  <c r="K293" i="4"/>
  <c r="K292" i="4"/>
  <c r="D292" i="4"/>
  <c r="K291" i="4"/>
  <c r="K290" i="4"/>
  <c r="D290" i="4"/>
  <c r="K289" i="4"/>
  <c r="K288" i="4"/>
  <c r="D288" i="4"/>
  <c r="K287" i="4"/>
  <c r="K286" i="4"/>
  <c r="D286" i="4"/>
  <c r="K285" i="4"/>
  <c r="K284" i="4"/>
  <c r="D284" i="4"/>
  <c r="K283" i="4"/>
  <c r="K282" i="4"/>
  <c r="D282" i="4"/>
  <c r="K281" i="4"/>
  <c r="K280" i="4"/>
  <c r="D280" i="4"/>
  <c r="K279" i="4"/>
  <c r="K278" i="4"/>
  <c r="D278" i="4"/>
  <c r="K277" i="4"/>
  <c r="K276" i="4"/>
  <c r="K275" i="4"/>
  <c r="D275" i="4"/>
  <c r="K274" i="4"/>
  <c r="K273" i="4"/>
  <c r="D273" i="4"/>
  <c r="K272" i="4"/>
  <c r="K271" i="4"/>
  <c r="D271" i="4"/>
  <c r="K270" i="4"/>
  <c r="K269" i="4"/>
  <c r="D269" i="4"/>
  <c r="K268" i="4"/>
  <c r="K267" i="4"/>
  <c r="D267" i="4"/>
  <c r="K266" i="4"/>
  <c r="K265" i="4"/>
  <c r="D265" i="4"/>
  <c r="K264" i="4"/>
  <c r="K263" i="4"/>
  <c r="D263" i="4"/>
  <c r="K262" i="4"/>
  <c r="K261" i="4"/>
  <c r="D261" i="4"/>
  <c r="K260" i="4"/>
  <c r="K259" i="4"/>
  <c r="D259" i="4"/>
  <c r="K258" i="4"/>
  <c r="K257" i="4"/>
  <c r="D257" i="4"/>
  <c r="K256" i="4"/>
  <c r="K255" i="4"/>
  <c r="D255" i="4"/>
  <c r="K254" i="4"/>
  <c r="K253" i="4"/>
  <c r="D253" i="4"/>
  <c r="K252" i="4"/>
  <c r="K251" i="4"/>
  <c r="K250" i="4"/>
  <c r="D250" i="4"/>
  <c r="K249" i="4"/>
  <c r="K248" i="4"/>
  <c r="D248" i="4"/>
  <c r="K247" i="4"/>
  <c r="K246" i="4"/>
  <c r="D246" i="4"/>
  <c r="K245" i="4"/>
  <c r="K244" i="4"/>
  <c r="D244" i="4"/>
  <c r="K243" i="4"/>
  <c r="K242" i="4"/>
  <c r="D242" i="4"/>
  <c r="K241" i="4"/>
  <c r="K240" i="4"/>
  <c r="D240" i="4"/>
  <c r="K239" i="4"/>
  <c r="K238" i="4"/>
  <c r="K237" i="4"/>
  <c r="D237" i="4"/>
  <c r="K236" i="4"/>
  <c r="K235" i="4"/>
  <c r="D235" i="4"/>
  <c r="K234" i="4"/>
  <c r="K233" i="4"/>
  <c r="K232" i="4"/>
  <c r="K231" i="4"/>
  <c r="D231" i="4"/>
  <c r="K230" i="4"/>
  <c r="K229" i="4"/>
  <c r="K228" i="4"/>
  <c r="D228" i="4"/>
  <c r="K227" i="4"/>
  <c r="K226" i="4"/>
  <c r="D226" i="4"/>
  <c r="K225" i="4"/>
  <c r="K224" i="4"/>
  <c r="K223" i="4"/>
  <c r="D223" i="4"/>
  <c r="K222" i="4"/>
  <c r="K221" i="4"/>
  <c r="K220" i="4"/>
  <c r="K219" i="4"/>
  <c r="D219" i="4"/>
  <c r="K218" i="4"/>
  <c r="K217" i="4"/>
  <c r="D217" i="4"/>
  <c r="K216" i="4"/>
  <c r="K215" i="4"/>
  <c r="K214" i="4"/>
  <c r="D214" i="4"/>
  <c r="K213" i="4"/>
  <c r="K212" i="4"/>
  <c r="K211" i="4"/>
  <c r="K210" i="4"/>
  <c r="K209" i="4"/>
  <c r="D209" i="4"/>
  <c r="K208" i="4"/>
  <c r="K207" i="4"/>
  <c r="D207" i="4"/>
  <c r="K206" i="4"/>
  <c r="K205" i="4"/>
  <c r="D205" i="4"/>
  <c r="K204" i="4"/>
  <c r="K203" i="4"/>
  <c r="K202" i="4"/>
  <c r="K201" i="4"/>
  <c r="D201" i="4"/>
  <c r="K200" i="4"/>
  <c r="K199" i="4"/>
  <c r="D199" i="4"/>
  <c r="K198" i="4"/>
  <c r="K197" i="4"/>
  <c r="K196" i="4"/>
  <c r="K195" i="4"/>
  <c r="D195" i="4"/>
  <c r="K194" i="4"/>
  <c r="K193" i="4"/>
  <c r="K192" i="4"/>
  <c r="K191" i="4"/>
  <c r="K190" i="4"/>
  <c r="D190" i="4"/>
  <c r="K189" i="4"/>
  <c r="K188" i="4"/>
  <c r="D188" i="4"/>
  <c r="K187" i="4"/>
  <c r="K186" i="4"/>
  <c r="K185" i="4"/>
  <c r="D185" i="4"/>
  <c r="K184" i="4"/>
  <c r="K183" i="4"/>
  <c r="K182" i="4"/>
  <c r="K181" i="4"/>
  <c r="K180" i="4"/>
  <c r="D180" i="4"/>
  <c r="K179" i="4"/>
  <c r="K178" i="4"/>
  <c r="D178" i="4"/>
  <c r="K177" i="4"/>
  <c r="K176" i="4"/>
  <c r="K175" i="4"/>
  <c r="K174" i="4"/>
  <c r="K173" i="4"/>
  <c r="D173" i="4"/>
  <c r="K172" i="4"/>
  <c r="K171" i="4"/>
  <c r="K170" i="4"/>
  <c r="K169" i="4"/>
  <c r="K168" i="4"/>
  <c r="D168" i="4"/>
  <c r="K167" i="4"/>
  <c r="K166" i="4"/>
  <c r="D166" i="4"/>
  <c r="K165" i="4"/>
  <c r="K164" i="4"/>
  <c r="K163" i="4"/>
  <c r="K162" i="4"/>
  <c r="K161" i="4"/>
  <c r="D161" i="4"/>
  <c r="K160" i="4"/>
  <c r="K159" i="4"/>
  <c r="K158" i="4"/>
  <c r="K157" i="4"/>
  <c r="K156" i="4"/>
  <c r="K155" i="4"/>
  <c r="K154" i="4"/>
  <c r="D154" i="4"/>
  <c r="K153" i="4"/>
  <c r="K152" i="4"/>
  <c r="D152" i="4"/>
  <c r="K151" i="4"/>
  <c r="K150" i="4"/>
  <c r="K149" i="4"/>
  <c r="K148" i="4"/>
  <c r="K147" i="4"/>
  <c r="D147" i="4"/>
  <c r="K146" i="4"/>
  <c r="K145" i="4"/>
  <c r="K144" i="4"/>
  <c r="K143" i="4"/>
  <c r="K142" i="4"/>
  <c r="D142" i="4"/>
  <c r="K141" i="4"/>
  <c r="K140" i="4"/>
  <c r="D140" i="4"/>
  <c r="K139" i="4"/>
  <c r="K138" i="4"/>
  <c r="K137" i="4"/>
  <c r="K136" i="4"/>
  <c r="D136" i="4"/>
  <c r="K135" i="4"/>
  <c r="K134" i="4"/>
  <c r="K133" i="4"/>
  <c r="K132" i="4"/>
  <c r="K131" i="4"/>
  <c r="D131" i="4"/>
  <c r="K130" i="4"/>
  <c r="K129" i="4"/>
  <c r="D129" i="4"/>
  <c r="K128" i="4"/>
  <c r="K127" i="4"/>
  <c r="D127" i="4"/>
  <c r="K126" i="4"/>
  <c r="K125" i="4"/>
  <c r="D125" i="4"/>
  <c r="K124" i="4"/>
  <c r="K123" i="4"/>
  <c r="D123" i="4"/>
  <c r="K122" i="4"/>
  <c r="K121" i="4"/>
  <c r="D121" i="4"/>
  <c r="K120" i="4"/>
  <c r="K119" i="4"/>
  <c r="D119" i="4"/>
  <c r="K118" i="4"/>
  <c r="K117" i="4"/>
  <c r="D117" i="4"/>
  <c r="K116" i="4"/>
  <c r="K115" i="4"/>
  <c r="D115" i="4"/>
  <c r="K114" i="4"/>
  <c r="K113" i="4"/>
  <c r="D113" i="4"/>
  <c r="K112" i="4"/>
  <c r="K111" i="4"/>
  <c r="D111" i="4"/>
  <c r="K110" i="4"/>
  <c r="K109" i="4"/>
  <c r="D109" i="4"/>
  <c r="K108" i="4"/>
  <c r="K107" i="4"/>
  <c r="D107" i="4"/>
  <c r="K106" i="4"/>
  <c r="K105" i="4"/>
  <c r="D105" i="4"/>
  <c r="K104" i="4"/>
  <c r="K103" i="4"/>
  <c r="D103" i="4"/>
  <c r="K102" i="4"/>
  <c r="K101" i="4"/>
  <c r="D101" i="4"/>
  <c r="K100" i="4"/>
  <c r="K99" i="4"/>
  <c r="D99" i="4"/>
  <c r="K98" i="4"/>
  <c r="K97" i="4"/>
  <c r="D97" i="4"/>
  <c r="K96" i="4"/>
  <c r="K95" i="4"/>
  <c r="D95" i="4"/>
  <c r="K94" i="4"/>
  <c r="K93" i="4"/>
  <c r="D93" i="4"/>
  <c r="K92" i="4"/>
  <c r="K91" i="4"/>
  <c r="D91" i="4"/>
  <c r="K90" i="4"/>
  <c r="K89" i="4"/>
  <c r="D89" i="4"/>
  <c r="K88" i="4"/>
  <c r="K87" i="4"/>
  <c r="D87" i="4"/>
  <c r="K86" i="4"/>
  <c r="K85" i="4"/>
  <c r="D85" i="4"/>
  <c r="K84" i="4"/>
  <c r="K83" i="4"/>
  <c r="D83" i="4"/>
  <c r="K82" i="4"/>
  <c r="K81" i="4"/>
  <c r="D81" i="4"/>
  <c r="K80" i="4"/>
  <c r="K79" i="4"/>
  <c r="D79" i="4"/>
  <c r="K78" i="4"/>
  <c r="K77" i="4"/>
  <c r="D77" i="4"/>
  <c r="K76" i="4"/>
  <c r="K75" i="4"/>
  <c r="D75" i="4"/>
  <c r="K74" i="4"/>
  <c r="K73" i="4"/>
  <c r="D73" i="4"/>
  <c r="K72" i="4"/>
  <c r="K71" i="4"/>
  <c r="D71" i="4"/>
  <c r="K70" i="4"/>
  <c r="K69" i="4"/>
  <c r="D69" i="4"/>
  <c r="K68" i="4"/>
  <c r="K67" i="4"/>
  <c r="D67" i="4"/>
  <c r="K66" i="4"/>
  <c r="K65" i="4"/>
  <c r="D65" i="4"/>
  <c r="K64" i="4"/>
  <c r="K63" i="4"/>
  <c r="D63" i="4"/>
  <c r="K62" i="4"/>
  <c r="K61" i="4"/>
  <c r="D61" i="4"/>
  <c r="K60" i="4"/>
  <c r="K59" i="4"/>
  <c r="D59" i="4"/>
  <c r="K58" i="4"/>
  <c r="K57" i="4"/>
  <c r="D57" i="4"/>
  <c r="K56" i="4"/>
  <c r="K55" i="4"/>
  <c r="D55" i="4"/>
  <c r="K54" i="4"/>
  <c r="K53" i="4"/>
  <c r="D53" i="4"/>
  <c r="K52" i="4"/>
  <c r="K51" i="4"/>
  <c r="D51" i="4"/>
  <c r="K50" i="4"/>
  <c r="K49" i="4"/>
  <c r="D49" i="4"/>
  <c r="K48" i="4"/>
  <c r="K47" i="4"/>
  <c r="D47" i="4"/>
  <c r="K46" i="4"/>
  <c r="K45" i="4"/>
  <c r="D45" i="4"/>
  <c r="K44" i="4"/>
  <c r="K43" i="4"/>
  <c r="D43" i="4"/>
  <c r="K42" i="4"/>
  <c r="K41" i="4"/>
  <c r="D41" i="4"/>
  <c r="K40" i="4"/>
  <c r="K39" i="4"/>
  <c r="D39" i="4"/>
  <c r="K38" i="4"/>
  <c r="K37" i="4"/>
  <c r="D37" i="4"/>
  <c r="K36" i="4"/>
  <c r="K35" i="4"/>
  <c r="K34" i="4"/>
  <c r="D34" i="4"/>
  <c r="K33" i="4"/>
  <c r="K32" i="4"/>
  <c r="K31" i="4"/>
  <c r="K30" i="4"/>
  <c r="D30" i="4"/>
  <c r="K29" i="4"/>
  <c r="K28" i="4"/>
  <c r="D28" i="4"/>
  <c r="K27" i="4"/>
  <c r="K26" i="4"/>
  <c r="D26" i="4"/>
  <c r="K25" i="4"/>
  <c r="K24" i="4"/>
  <c r="D24" i="4"/>
  <c r="K23" i="4"/>
  <c r="K22" i="4"/>
  <c r="D22" i="4"/>
  <c r="K21" i="4"/>
  <c r="K20" i="4"/>
  <c r="K19" i="4"/>
  <c r="K18" i="4"/>
  <c r="D18" i="4"/>
  <c r="K17" i="4"/>
  <c r="K16" i="4"/>
  <c r="K15" i="4"/>
  <c r="D15" i="4"/>
  <c r="K14" i="4"/>
  <c r="K13" i="4"/>
  <c r="K12" i="4"/>
  <c r="D12" i="4"/>
  <c r="K11" i="4"/>
  <c r="K10" i="4"/>
  <c r="K9" i="4"/>
  <c r="K8" i="4"/>
  <c r="K7" i="4"/>
  <c r="K6" i="4"/>
  <c r="K5" i="4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K4" i="4"/>
  <c r="D4" i="4"/>
  <c r="E5" i="4" s="1"/>
  <c r="K399" i="3"/>
  <c r="K398" i="3"/>
  <c r="D398" i="3"/>
  <c r="K397" i="3"/>
  <c r="K396" i="3"/>
  <c r="D396" i="3"/>
  <c r="K395" i="3"/>
  <c r="K394" i="3"/>
  <c r="K393" i="3"/>
  <c r="K392" i="3"/>
  <c r="D392" i="3"/>
  <c r="K391" i="3"/>
  <c r="K390" i="3"/>
  <c r="K389" i="3"/>
  <c r="D389" i="3"/>
  <c r="K388" i="3"/>
  <c r="K387" i="3"/>
  <c r="D387" i="3"/>
  <c r="K386" i="3"/>
  <c r="K385" i="3"/>
  <c r="D385" i="3"/>
  <c r="K384" i="3"/>
  <c r="K383" i="3"/>
  <c r="D383" i="3"/>
  <c r="K382" i="3"/>
  <c r="K381" i="3"/>
  <c r="D381" i="3"/>
  <c r="K380" i="3"/>
  <c r="K379" i="3"/>
  <c r="D379" i="3"/>
  <c r="K378" i="3"/>
  <c r="K377" i="3"/>
  <c r="D377" i="3"/>
  <c r="K376" i="3"/>
  <c r="K375" i="3"/>
  <c r="D375" i="3"/>
  <c r="K374" i="3"/>
  <c r="K373" i="3"/>
  <c r="D373" i="3"/>
  <c r="K372" i="3"/>
  <c r="K371" i="3"/>
  <c r="D371" i="3"/>
  <c r="K370" i="3"/>
  <c r="K369" i="3"/>
  <c r="D369" i="3"/>
  <c r="K368" i="3"/>
  <c r="K367" i="3"/>
  <c r="D367" i="3"/>
  <c r="K366" i="3"/>
  <c r="K365" i="3"/>
  <c r="D365" i="3"/>
  <c r="K364" i="3"/>
  <c r="K363" i="3"/>
  <c r="D363" i="3"/>
  <c r="K362" i="3"/>
  <c r="K361" i="3"/>
  <c r="D361" i="3"/>
  <c r="K360" i="3"/>
  <c r="K359" i="3"/>
  <c r="D359" i="3"/>
  <c r="K358" i="3"/>
  <c r="K357" i="3"/>
  <c r="D357" i="3"/>
  <c r="K356" i="3"/>
  <c r="K355" i="3"/>
  <c r="D355" i="3"/>
  <c r="K354" i="3"/>
  <c r="K353" i="3"/>
  <c r="D353" i="3"/>
  <c r="K352" i="3"/>
  <c r="K351" i="3"/>
  <c r="D351" i="3"/>
  <c r="K350" i="3"/>
  <c r="K349" i="3"/>
  <c r="D349" i="3"/>
  <c r="K348" i="3"/>
  <c r="K347" i="3"/>
  <c r="D347" i="3"/>
  <c r="K346" i="3"/>
  <c r="K345" i="3"/>
  <c r="D345" i="3"/>
  <c r="K344" i="3"/>
  <c r="K343" i="3"/>
  <c r="D343" i="3"/>
  <c r="K342" i="3"/>
  <c r="K341" i="3"/>
  <c r="D341" i="3"/>
  <c r="K340" i="3"/>
  <c r="K339" i="3"/>
  <c r="D339" i="3"/>
  <c r="K338" i="3"/>
  <c r="K337" i="3"/>
  <c r="D337" i="3"/>
  <c r="K336" i="3"/>
  <c r="K335" i="3"/>
  <c r="D335" i="3"/>
  <c r="K334" i="3"/>
  <c r="K333" i="3"/>
  <c r="D333" i="3"/>
  <c r="K332" i="3"/>
  <c r="K331" i="3"/>
  <c r="D331" i="3"/>
  <c r="K330" i="3"/>
  <c r="K329" i="3"/>
  <c r="D329" i="3"/>
  <c r="K328" i="3"/>
  <c r="K327" i="3"/>
  <c r="D327" i="3"/>
  <c r="K326" i="3"/>
  <c r="K325" i="3"/>
  <c r="D325" i="3"/>
  <c r="K324" i="3"/>
  <c r="K323" i="3"/>
  <c r="D323" i="3"/>
  <c r="K322" i="3"/>
  <c r="K321" i="3"/>
  <c r="D321" i="3"/>
  <c r="K320" i="3"/>
  <c r="K319" i="3"/>
  <c r="D319" i="3"/>
  <c r="K318" i="3"/>
  <c r="K317" i="3"/>
  <c r="D317" i="3"/>
  <c r="K316" i="3"/>
  <c r="K315" i="3"/>
  <c r="D315" i="3"/>
  <c r="K314" i="3"/>
  <c r="K313" i="3"/>
  <c r="D313" i="3"/>
  <c r="K312" i="3"/>
  <c r="K311" i="3"/>
  <c r="D311" i="3"/>
  <c r="K310" i="3"/>
  <c r="K309" i="3"/>
  <c r="D309" i="3"/>
  <c r="K308" i="3"/>
  <c r="K307" i="3"/>
  <c r="D307" i="3"/>
  <c r="K306" i="3"/>
  <c r="K305" i="3"/>
  <c r="D305" i="3"/>
  <c r="K304" i="3"/>
  <c r="K303" i="3"/>
  <c r="D303" i="3"/>
  <c r="K302" i="3"/>
  <c r="K301" i="3"/>
  <c r="D301" i="3"/>
  <c r="K300" i="3"/>
  <c r="K299" i="3"/>
  <c r="D299" i="3"/>
  <c r="K298" i="3"/>
  <c r="K297" i="3"/>
  <c r="D297" i="3"/>
  <c r="K296" i="3"/>
  <c r="K295" i="3"/>
  <c r="D295" i="3"/>
  <c r="K294" i="3"/>
  <c r="K293" i="3"/>
  <c r="D293" i="3"/>
  <c r="K292" i="3"/>
  <c r="K291" i="3"/>
  <c r="D291" i="3"/>
  <c r="K290" i="3"/>
  <c r="K289" i="3"/>
  <c r="D289" i="3"/>
  <c r="K288" i="3"/>
  <c r="K287" i="3"/>
  <c r="D287" i="3"/>
  <c r="K286" i="3"/>
  <c r="K285" i="3"/>
  <c r="D285" i="3"/>
  <c r="K284" i="3"/>
  <c r="K283" i="3"/>
  <c r="D283" i="3"/>
  <c r="K282" i="3"/>
  <c r="K281" i="3"/>
  <c r="D281" i="3"/>
  <c r="K280" i="3"/>
  <c r="K279" i="3"/>
  <c r="D279" i="3"/>
  <c r="K278" i="3"/>
  <c r="K277" i="3"/>
  <c r="K276" i="3"/>
  <c r="D276" i="3"/>
  <c r="K275" i="3"/>
  <c r="K274" i="3"/>
  <c r="D274" i="3"/>
  <c r="K273" i="3"/>
  <c r="K272" i="3"/>
  <c r="D272" i="3"/>
  <c r="K271" i="3"/>
  <c r="K270" i="3"/>
  <c r="D270" i="3"/>
  <c r="K269" i="3"/>
  <c r="K268" i="3"/>
  <c r="D268" i="3"/>
  <c r="K267" i="3"/>
  <c r="K266" i="3"/>
  <c r="D266" i="3"/>
  <c r="K265" i="3"/>
  <c r="K264" i="3"/>
  <c r="D264" i="3"/>
  <c r="K263" i="3"/>
  <c r="K262" i="3"/>
  <c r="D262" i="3"/>
  <c r="K261" i="3"/>
  <c r="K260" i="3"/>
  <c r="D260" i="3"/>
  <c r="K259" i="3"/>
  <c r="K258" i="3"/>
  <c r="D258" i="3"/>
  <c r="K257" i="3"/>
  <c r="K256" i="3"/>
  <c r="D256" i="3"/>
  <c r="K255" i="3"/>
  <c r="K254" i="3"/>
  <c r="D254" i="3"/>
  <c r="K253" i="3"/>
  <c r="K252" i="3"/>
  <c r="K251" i="3"/>
  <c r="D251" i="3"/>
  <c r="K250" i="3"/>
  <c r="K249" i="3"/>
  <c r="D249" i="3"/>
  <c r="K248" i="3"/>
  <c r="K247" i="3"/>
  <c r="D247" i="3"/>
  <c r="K246" i="3"/>
  <c r="K245" i="3"/>
  <c r="D245" i="3"/>
  <c r="K244" i="3"/>
  <c r="K243" i="3"/>
  <c r="D243" i="3"/>
  <c r="K242" i="3"/>
  <c r="K241" i="3"/>
  <c r="D241" i="3"/>
  <c r="K240" i="3"/>
  <c r="K239" i="3"/>
  <c r="K238" i="3"/>
  <c r="D238" i="3"/>
  <c r="K237" i="3"/>
  <c r="K236" i="3"/>
  <c r="D236" i="3"/>
  <c r="K235" i="3"/>
  <c r="K234" i="3"/>
  <c r="K233" i="3"/>
  <c r="K232" i="3"/>
  <c r="D232" i="3"/>
  <c r="K231" i="3"/>
  <c r="K230" i="3"/>
  <c r="K229" i="3"/>
  <c r="D229" i="3"/>
  <c r="K228" i="3"/>
  <c r="K227" i="3"/>
  <c r="D227" i="3"/>
  <c r="K226" i="3"/>
  <c r="K225" i="3"/>
  <c r="K224" i="3"/>
  <c r="D224" i="3"/>
  <c r="K223" i="3"/>
  <c r="K222" i="3"/>
  <c r="K221" i="3"/>
  <c r="K220" i="3"/>
  <c r="D220" i="3"/>
  <c r="K219" i="3"/>
  <c r="K218" i="3"/>
  <c r="D218" i="3"/>
  <c r="K217" i="3"/>
  <c r="K216" i="3"/>
  <c r="K215" i="3"/>
  <c r="D215" i="3"/>
  <c r="K214" i="3"/>
  <c r="K213" i="3"/>
  <c r="K212" i="3"/>
  <c r="K211" i="3"/>
  <c r="K210" i="3"/>
  <c r="D210" i="3"/>
  <c r="K209" i="3"/>
  <c r="K208" i="3"/>
  <c r="D208" i="3"/>
  <c r="K207" i="3"/>
  <c r="K206" i="3"/>
  <c r="D206" i="3"/>
  <c r="K205" i="3"/>
  <c r="K204" i="3"/>
  <c r="K203" i="3"/>
  <c r="K202" i="3"/>
  <c r="D202" i="3"/>
  <c r="K201" i="3"/>
  <c r="K200" i="3"/>
  <c r="D200" i="3"/>
  <c r="K199" i="3"/>
  <c r="K198" i="3"/>
  <c r="K197" i="3"/>
  <c r="K196" i="3"/>
  <c r="D196" i="3"/>
  <c r="K195" i="3"/>
  <c r="K194" i="3"/>
  <c r="K193" i="3"/>
  <c r="K192" i="3"/>
  <c r="K191" i="3"/>
  <c r="D191" i="3"/>
  <c r="K190" i="3"/>
  <c r="K189" i="3"/>
  <c r="D189" i="3"/>
  <c r="K188" i="3"/>
  <c r="K187" i="3"/>
  <c r="K186" i="3"/>
  <c r="K185" i="3"/>
  <c r="D185" i="3"/>
  <c r="K184" i="3"/>
  <c r="K183" i="3"/>
  <c r="K182" i="3"/>
  <c r="K181" i="3"/>
  <c r="K180" i="3"/>
  <c r="D180" i="3"/>
  <c r="K179" i="3"/>
  <c r="K178" i="3"/>
  <c r="D178" i="3"/>
  <c r="K177" i="3"/>
  <c r="K176" i="3"/>
  <c r="K175" i="3"/>
  <c r="K174" i="3"/>
  <c r="K173" i="3"/>
  <c r="D173" i="3"/>
  <c r="K172" i="3"/>
  <c r="K171" i="3"/>
  <c r="K170" i="3"/>
  <c r="K169" i="3"/>
  <c r="K168" i="3"/>
  <c r="D168" i="3"/>
  <c r="K167" i="3"/>
  <c r="K166" i="3"/>
  <c r="D166" i="3"/>
  <c r="K165" i="3"/>
  <c r="K164" i="3"/>
  <c r="K163" i="3"/>
  <c r="K162" i="3"/>
  <c r="K161" i="3"/>
  <c r="D161" i="3"/>
  <c r="K160" i="3"/>
  <c r="K159" i="3"/>
  <c r="K158" i="3"/>
  <c r="K157" i="3"/>
  <c r="K156" i="3"/>
  <c r="K155" i="3"/>
  <c r="K154" i="3"/>
  <c r="D154" i="3"/>
  <c r="K153" i="3"/>
  <c r="K152" i="3"/>
  <c r="D152" i="3"/>
  <c r="K151" i="3"/>
  <c r="K150" i="3"/>
  <c r="K149" i="3"/>
  <c r="K148" i="3"/>
  <c r="K147" i="3"/>
  <c r="D147" i="3"/>
  <c r="K146" i="3"/>
  <c r="K145" i="3"/>
  <c r="K144" i="3"/>
  <c r="K143" i="3"/>
  <c r="K142" i="3"/>
  <c r="D142" i="3"/>
  <c r="K141" i="3"/>
  <c r="K140" i="3"/>
  <c r="D140" i="3"/>
  <c r="K139" i="3"/>
  <c r="K138" i="3"/>
  <c r="K137" i="3"/>
  <c r="K136" i="3"/>
  <c r="D136" i="3"/>
  <c r="K135" i="3"/>
  <c r="K134" i="3"/>
  <c r="K133" i="3"/>
  <c r="K132" i="3"/>
  <c r="K131" i="3"/>
  <c r="D131" i="3"/>
  <c r="K130" i="3"/>
  <c r="K129" i="3"/>
  <c r="D129" i="3"/>
  <c r="K128" i="3"/>
  <c r="K127" i="3"/>
  <c r="D127" i="3"/>
  <c r="K126" i="3"/>
  <c r="K125" i="3"/>
  <c r="D125" i="3"/>
  <c r="K124" i="3"/>
  <c r="K123" i="3"/>
  <c r="D123" i="3"/>
  <c r="K122" i="3"/>
  <c r="K121" i="3"/>
  <c r="D121" i="3"/>
  <c r="K120" i="3"/>
  <c r="K119" i="3"/>
  <c r="D119" i="3"/>
  <c r="K118" i="3"/>
  <c r="K117" i="3"/>
  <c r="D117" i="3"/>
  <c r="K116" i="3"/>
  <c r="K115" i="3"/>
  <c r="D115" i="3"/>
  <c r="K114" i="3"/>
  <c r="K113" i="3"/>
  <c r="D113" i="3"/>
  <c r="K112" i="3"/>
  <c r="K111" i="3"/>
  <c r="D111" i="3"/>
  <c r="K110" i="3"/>
  <c r="K109" i="3"/>
  <c r="D109" i="3"/>
  <c r="K108" i="3"/>
  <c r="K107" i="3"/>
  <c r="D107" i="3"/>
  <c r="K106" i="3"/>
  <c r="K105" i="3"/>
  <c r="D105" i="3"/>
  <c r="K104" i="3"/>
  <c r="K103" i="3"/>
  <c r="D103" i="3"/>
  <c r="K102" i="3"/>
  <c r="K101" i="3"/>
  <c r="D101" i="3"/>
  <c r="K100" i="3"/>
  <c r="K99" i="3"/>
  <c r="D99" i="3"/>
  <c r="K98" i="3"/>
  <c r="K97" i="3"/>
  <c r="D97" i="3"/>
  <c r="K96" i="3"/>
  <c r="K95" i="3"/>
  <c r="D95" i="3"/>
  <c r="K94" i="3"/>
  <c r="K93" i="3"/>
  <c r="D93" i="3"/>
  <c r="K92" i="3"/>
  <c r="K91" i="3"/>
  <c r="D91" i="3"/>
  <c r="K90" i="3"/>
  <c r="K89" i="3"/>
  <c r="D89" i="3"/>
  <c r="K88" i="3"/>
  <c r="K87" i="3"/>
  <c r="D87" i="3"/>
  <c r="K86" i="3"/>
  <c r="K85" i="3"/>
  <c r="D85" i="3"/>
  <c r="K84" i="3"/>
  <c r="K83" i="3"/>
  <c r="D83" i="3"/>
  <c r="K82" i="3"/>
  <c r="K81" i="3"/>
  <c r="D81" i="3"/>
  <c r="K80" i="3"/>
  <c r="K79" i="3"/>
  <c r="D79" i="3"/>
  <c r="K78" i="3"/>
  <c r="K77" i="3"/>
  <c r="D77" i="3"/>
  <c r="K76" i="3"/>
  <c r="K75" i="3"/>
  <c r="D75" i="3"/>
  <c r="K74" i="3"/>
  <c r="K73" i="3"/>
  <c r="D73" i="3"/>
  <c r="K72" i="3"/>
  <c r="K71" i="3"/>
  <c r="D71" i="3"/>
  <c r="K70" i="3"/>
  <c r="K69" i="3"/>
  <c r="D69" i="3"/>
  <c r="K68" i="3"/>
  <c r="K67" i="3"/>
  <c r="D67" i="3"/>
  <c r="K66" i="3"/>
  <c r="K65" i="3"/>
  <c r="D65" i="3"/>
  <c r="K64" i="3"/>
  <c r="K63" i="3"/>
  <c r="D63" i="3"/>
  <c r="K62" i="3"/>
  <c r="K61" i="3"/>
  <c r="D61" i="3"/>
  <c r="K60" i="3"/>
  <c r="K59" i="3"/>
  <c r="D59" i="3"/>
  <c r="K58" i="3"/>
  <c r="K57" i="3"/>
  <c r="D57" i="3"/>
  <c r="K56" i="3"/>
  <c r="K55" i="3"/>
  <c r="D55" i="3"/>
  <c r="K54" i="3"/>
  <c r="K53" i="3"/>
  <c r="D53" i="3"/>
  <c r="K52" i="3"/>
  <c r="K51" i="3"/>
  <c r="D51" i="3"/>
  <c r="K50" i="3"/>
  <c r="K49" i="3"/>
  <c r="D49" i="3"/>
  <c r="K48" i="3"/>
  <c r="K47" i="3"/>
  <c r="D47" i="3"/>
  <c r="K46" i="3"/>
  <c r="K45" i="3"/>
  <c r="D45" i="3"/>
  <c r="K44" i="3"/>
  <c r="K43" i="3"/>
  <c r="D43" i="3"/>
  <c r="K42" i="3"/>
  <c r="K41" i="3"/>
  <c r="D41" i="3"/>
  <c r="K40" i="3"/>
  <c r="K39" i="3"/>
  <c r="D39" i="3"/>
  <c r="K38" i="3"/>
  <c r="K37" i="3"/>
  <c r="D37" i="3"/>
  <c r="K36" i="3"/>
  <c r="K35" i="3"/>
  <c r="K34" i="3"/>
  <c r="D34" i="3"/>
  <c r="K33" i="3"/>
  <c r="K32" i="3"/>
  <c r="K31" i="3"/>
  <c r="K30" i="3"/>
  <c r="D30" i="3"/>
  <c r="K29" i="3"/>
  <c r="K28" i="3"/>
  <c r="D28" i="3"/>
  <c r="K27" i="3"/>
  <c r="K26" i="3"/>
  <c r="D26" i="3"/>
  <c r="K25" i="3"/>
  <c r="K24" i="3"/>
  <c r="D24" i="3"/>
  <c r="K23" i="3"/>
  <c r="K22" i="3"/>
  <c r="D22" i="3"/>
  <c r="K21" i="3"/>
  <c r="K20" i="3"/>
  <c r="K19" i="3"/>
  <c r="K18" i="3"/>
  <c r="D18" i="3"/>
  <c r="K17" i="3"/>
  <c r="K16" i="3"/>
  <c r="K15" i="3"/>
  <c r="D15" i="3"/>
  <c r="K14" i="3"/>
  <c r="K13" i="3"/>
  <c r="K12" i="3"/>
  <c r="D12" i="3"/>
  <c r="K11" i="3"/>
  <c r="K10" i="3"/>
  <c r="K9" i="3"/>
  <c r="K8" i="3"/>
  <c r="K7" i="3"/>
  <c r="K6" i="3"/>
  <c r="K5" i="3"/>
  <c r="B5" i="3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B366" i="3" s="1"/>
  <c r="B367" i="3" s="1"/>
  <c r="B368" i="3" s="1"/>
  <c r="B369" i="3" s="1"/>
  <c r="B370" i="3" s="1"/>
  <c r="B371" i="3" s="1"/>
  <c r="B372" i="3" s="1"/>
  <c r="B373" i="3" s="1"/>
  <c r="B374" i="3" s="1"/>
  <c r="B375" i="3" s="1"/>
  <c r="B376" i="3" s="1"/>
  <c r="B377" i="3" s="1"/>
  <c r="B378" i="3" s="1"/>
  <c r="B379" i="3" s="1"/>
  <c r="B380" i="3" s="1"/>
  <c r="B381" i="3" s="1"/>
  <c r="B382" i="3" s="1"/>
  <c r="B383" i="3" s="1"/>
  <c r="B384" i="3" s="1"/>
  <c r="B385" i="3" s="1"/>
  <c r="B386" i="3" s="1"/>
  <c r="B387" i="3" s="1"/>
  <c r="B388" i="3" s="1"/>
  <c r="B389" i="3" s="1"/>
  <c r="B390" i="3" s="1"/>
  <c r="B391" i="3" s="1"/>
  <c r="B392" i="3" s="1"/>
  <c r="B393" i="3" s="1"/>
  <c r="B394" i="3" s="1"/>
  <c r="B395" i="3" s="1"/>
  <c r="B396" i="3" s="1"/>
  <c r="B397" i="3" s="1"/>
  <c r="B398" i="3" s="1"/>
  <c r="B399" i="3" s="1"/>
  <c r="K4" i="3"/>
  <c r="D4" i="3"/>
  <c r="E5" i="3" s="1"/>
  <c r="E6" i="3" s="1"/>
  <c r="K400" i="2"/>
  <c r="K399" i="2"/>
  <c r="D399" i="2"/>
  <c r="K398" i="2"/>
  <c r="K397" i="2"/>
  <c r="D397" i="2"/>
  <c r="K396" i="2"/>
  <c r="K395" i="2"/>
  <c r="K394" i="2"/>
  <c r="K393" i="2"/>
  <c r="D393" i="2"/>
  <c r="K392" i="2"/>
  <c r="K391" i="2"/>
  <c r="K390" i="2"/>
  <c r="D390" i="2"/>
  <c r="K389" i="2"/>
  <c r="K388" i="2"/>
  <c r="D388" i="2"/>
  <c r="K387" i="2"/>
  <c r="K386" i="2"/>
  <c r="D386" i="2"/>
  <c r="K385" i="2"/>
  <c r="K384" i="2"/>
  <c r="D384" i="2"/>
  <c r="K383" i="2"/>
  <c r="K382" i="2"/>
  <c r="D382" i="2"/>
  <c r="K381" i="2"/>
  <c r="K380" i="2"/>
  <c r="D380" i="2"/>
  <c r="K379" i="2"/>
  <c r="K378" i="2"/>
  <c r="D378" i="2"/>
  <c r="K377" i="2"/>
  <c r="K376" i="2"/>
  <c r="D376" i="2"/>
  <c r="K375" i="2"/>
  <c r="K374" i="2"/>
  <c r="D374" i="2"/>
  <c r="K373" i="2"/>
  <c r="K372" i="2"/>
  <c r="D372" i="2"/>
  <c r="K371" i="2"/>
  <c r="K370" i="2"/>
  <c r="D370" i="2"/>
  <c r="K369" i="2"/>
  <c r="K368" i="2"/>
  <c r="D368" i="2"/>
  <c r="K367" i="2"/>
  <c r="K366" i="2"/>
  <c r="D366" i="2"/>
  <c r="K365" i="2"/>
  <c r="K364" i="2"/>
  <c r="D364" i="2"/>
  <c r="K363" i="2"/>
  <c r="K362" i="2"/>
  <c r="D362" i="2"/>
  <c r="K361" i="2"/>
  <c r="K360" i="2"/>
  <c r="D360" i="2"/>
  <c r="K359" i="2"/>
  <c r="K358" i="2"/>
  <c r="D358" i="2"/>
  <c r="K357" i="2"/>
  <c r="K356" i="2"/>
  <c r="D356" i="2"/>
  <c r="K355" i="2"/>
  <c r="K354" i="2"/>
  <c r="D354" i="2"/>
  <c r="K353" i="2"/>
  <c r="K352" i="2"/>
  <c r="D352" i="2"/>
  <c r="K351" i="2"/>
  <c r="K350" i="2"/>
  <c r="D350" i="2"/>
  <c r="K349" i="2"/>
  <c r="K348" i="2"/>
  <c r="D348" i="2"/>
  <c r="K347" i="2"/>
  <c r="K346" i="2"/>
  <c r="D346" i="2"/>
  <c r="K345" i="2"/>
  <c r="K344" i="2"/>
  <c r="D344" i="2"/>
  <c r="K343" i="2"/>
  <c r="K342" i="2"/>
  <c r="D342" i="2"/>
  <c r="K341" i="2"/>
  <c r="K340" i="2"/>
  <c r="D340" i="2"/>
  <c r="K339" i="2"/>
  <c r="K338" i="2"/>
  <c r="D338" i="2"/>
  <c r="K337" i="2"/>
  <c r="K336" i="2"/>
  <c r="D336" i="2"/>
  <c r="K335" i="2"/>
  <c r="K334" i="2"/>
  <c r="D334" i="2"/>
  <c r="K333" i="2"/>
  <c r="K332" i="2"/>
  <c r="D332" i="2"/>
  <c r="K331" i="2"/>
  <c r="K330" i="2"/>
  <c r="D330" i="2"/>
  <c r="K329" i="2"/>
  <c r="K328" i="2"/>
  <c r="D328" i="2"/>
  <c r="K327" i="2"/>
  <c r="K326" i="2"/>
  <c r="D326" i="2"/>
  <c r="K325" i="2"/>
  <c r="K324" i="2"/>
  <c r="D324" i="2"/>
  <c r="K323" i="2"/>
  <c r="K322" i="2"/>
  <c r="D322" i="2"/>
  <c r="K321" i="2"/>
  <c r="K320" i="2"/>
  <c r="D320" i="2"/>
  <c r="K319" i="2"/>
  <c r="K318" i="2"/>
  <c r="D318" i="2"/>
  <c r="K317" i="2"/>
  <c r="K316" i="2"/>
  <c r="D316" i="2"/>
  <c r="K315" i="2"/>
  <c r="K314" i="2"/>
  <c r="D314" i="2"/>
  <c r="K313" i="2"/>
  <c r="K312" i="2"/>
  <c r="D312" i="2"/>
  <c r="K311" i="2"/>
  <c r="K310" i="2"/>
  <c r="D310" i="2"/>
  <c r="K309" i="2"/>
  <c r="K308" i="2"/>
  <c r="D308" i="2"/>
  <c r="K307" i="2"/>
  <c r="K306" i="2"/>
  <c r="D306" i="2"/>
  <c r="K305" i="2"/>
  <c r="K304" i="2"/>
  <c r="D304" i="2"/>
  <c r="K303" i="2"/>
  <c r="K302" i="2"/>
  <c r="D302" i="2"/>
  <c r="K301" i="2"/>
  <c r="K300" i="2"/>
  <c r="D300" i="2"/>
  <c r="K299" i="2"/>
  <c r="K298" i="2"/>
  <c r="D298" i="2"/>
  <c r="K297" i="2"/>
  <c r="K296" i="2"/>
  <c r="D296" i="2"/>
  <c r="K295" i="2"/>
  <c r="K294" i="2"/>
  <c r="D294" i="2"/>
  <c r="K293" i="2"/>
  <c r="K292" i="2"/>
  <c r="D292" i="2"/>
  <c r="K291" i="2"/>
  <c r="K290" i="2"/>
  <c r="D290" i="2"/>
  <c r="K289" i="2"/>
  <c r="K288" i="2"/>
  <c r="D288" i="2"/>
  <c r="K287" i="2"/>
  <c r="K286" i="2"/>
  <c r="D286" i="2"/>
  <c r="K285" i="2"/>
  <c r="K284" i="2"/>
  <c r="D284" i="2"/>
  <c r="K283" i="2"/>
  <c r="K282" i="2"/>
  <c r="D282" i="2"/>
  <c r="K281" i="2"/>
  <c r="K280" i="2"/>
  <c r="D280" i="2"/>
  <c r="K279" i="2"/>
  <c r="K278" i="2"/>
  <c r="K277" i="2"/>
  <c r="D277" i="2"/>
  <c r="K276" i="2"/>
  <c r="K275" i="2"/>
  <c r="D275" i="2"/>
  <c r="K274" i="2"/>
  <c r="K273" i="2"/>
  <c r="D273" i="2"/>
  <c r="K272" i="2"/>
  <c r="K271" i="2"/>
  <c r="D271" i="2"/>
  <c r="K270" i="2"/>
  <c r="K269" i="2"/>
  <c r="D269" i="2"/>
  <c r="K268" i="2"/>
  <c r="K267" i="2"/>
  <c r="D267" i="2"/>
  <c r="K266" i="2"/>
  <c r="K265" i="2"/>
  <c r="D265" i="2"/>
  <c r="K264" i="2"/>
  <c r="K263" i="2"/>
  <c r="D263" i="2"/>
  <c r="K262" i="2"/>
  <c r="K261" i="2"/>
  <c r="D261" i="2"/>
  <c r="K260" i="2"/>
  <c r="K259" i="2"/>
  <c r="D259" i="2"/>
  <c r="K258" i="2"/>
  <c r="K257" i="2"/>
  <c r="D257" i="2"/>
  <c r="K256" i="2"/>
  <c r="K255" i="2"/>
  <c r="D255" i="2"/>
  <c r="K254" i="2"/>
  <c r="K253" i="2"/>
  <c r="K252" i="2"/>
  <c r="D252" i="2"/>
  <c r="K251" i="2"/>
  <c r="K250" i="2"/>
  <c r="D250" i="2"/>
  <c r="K249" i="2"/>
  <c r="K248" i="2"/>
  <c r="D248" i="2"/>
  <c r="K247" i="2"/>
  <c r="K246" i="2"/>
  <c r="D246" i="2"/>
  <c r="K245" i="2"/>
  <c r="K244" i="2"/>
  <c r="D244" i="2"/>
  <c r="K243" i="2"/>
  <c r="K242" i="2"/>
  <c r="D242" i="2"/>
  <c r="K241" i="2"/>
  <c r="K240" i="2"/>
  <c r="K239" i="2"/>
  <c r="D239" i="2"/>
  <c r="K238" i="2"/>
  <c r="K237" i="2"/>
  <c r="D237" i="2"/>
  <c r="K236" i="2"/>
  <c r="K235" i="2"/>
  <c r="K234" i="2"/>
  <c r="K233" i="2"/>
  <c r="D233" i="2"/>
  <c r="K232" i="2"/>
  <c r="K231" i="2"/>
  <c r="K230" i="2"/>
  <c r="D230" i="2"/>
  <c r="K229" i="2"/>
  <c r="K228" i="2"/>
  <c r="D228" i="2"/>
  <c r="K227" i="2"/>
  <c r="K226" i="2"/>
  <c r="K225" i="2"/>
  <c r="D225" i="2"/>
  <c r="K224" i="2"/>
  <c r="K223" i="2"/>
  <c r="K222" i="2"/>
  <c r="K221" i="2"/>
  <c r="D221" i="2"/>
  <c r="K220" i="2"/>
  <c r="K219" i="2"/>
  <c r="D219" i="2"/>
  <c r="K218" i="2"/>
  <c r="K217" i="2"/>
  <c r="K216" i="2"/>
  <c r="D216" i="2"/>
  <c r="K215" i="2"/>
  <c r="K214" i="2"/>
  <c r="K213" i="2"/>
  <c r="K212" i="2"/>
  <c r="K211" i="2"/>
  <c r="D211" i="2"/>
  <c r="K210" i="2"/>
  <c r="K209" i="2"/>
  <c r="D209" i="2"/>
  <c r="K208" i="2"/>
  <c r="K207" i="2"/>
  <c r="D207" i="2"/>
  <c r="K206" i="2"/>
  <c r="K205" i="2"/>
  <c r="K204" i="2"/>
  <c r="K203" i="2"/>
  <c r="D203" i="2"/>
  <c r="K202" i="2"/>
  <c r="K201" i="2"/>
  <c r="D201" i="2"/>
  <c r="K200" i="2"/>
  <c r="K199" i="2"/>
  <c r="K198" i="2"/>
  <c r="K197" i="2"/>
  <c r="D197" i="2"/>
  <c r="K196" i="2"/>
  <c r="K195" i="2"/>
  <c r="K194" i="2"/>
  <c r="K193" i="2"/>
  <c r="K192" i="2"/>
  <c r="D192" i="2"/>
  <c r="K191" i="2"/>
  <c r="K190" i="2"/>
  <c r="D190" i="2"/>
  <c r="K189" i="2"/>
  <c r="K188" i="2"/>
  <c r="K187" i="2"/>
  <c r="K186" i="2"/>
  <c r="D186" i="2"/>
  <c r="K185" i="2"/>
  <c r="K184" i="2"/>
  <c r="K183" i="2"/>
  <c r="K182" i="2"/>
  <c r="K181" i="2"/>
  <c r="D181" i="2"/>
  <c r="K180" i="2"/>
  <c r="K179" i="2"/>
  <c r="D179" i="2"/>
  <c r="K178" i="2"/>
  <c r="K177" i="2"/>
  <c r="K176" i="2"/>
  <c r="K175" i="2"/>
  <c r="K174" i="2"/>
  <c r="D174" i="2"/>
  <c r="K173" i="2"/>
  <c r="K172" i="2"/>
  <c r="K171" i="2"/>
  <c r="K170" i="2"/>
  <c r="K169" i="2"/>
  <c r="D169" i="2"/>
  <c r="K168" i="2"/>
  <c r="K167" i="2"/>
  <c r="D167" i="2"/>
  <c r="K166" i="2"/>
  <c r="K165" i="2"/>
  <c r="K164" i="2"/>
  <c r="K163" i="2"/>
  <c r="K162" i="2"/>
  <c r="D162" i="2"/>
  <c r="K161" i="2"/>
  <c r="K160" i="2"/>
  <c r="K159" i="2"/>
  <c r="K158" i="2"/>
  <c r="K157" i="2"/>
  <c r="K156" i="2"/>
  <c r="K155" i="2"/>
  <c r="D155" i="2"/>
  <c r="K154" i="2"/>
  <c r="K153" i="2"/>
  <c r="D153" i="2"/>
  <c r="K152" i="2"/>
  <c r="K151" i="2"/>
  <c r="K150" i="2"/>
  <c r="K149" i="2"/>
  <c r="K148" i="2"/>
  <c r="D148" i="2"/>
  <c r="K147" i="2"/>
  <c r="K146" i="2"/>
  <c r="K145" i="2"/>
  <c r="K144" i="2"/>
  <c r="K143" i="2"/>
  <c r="D143" i="2"/>
  <c r="K142" i="2"/>
  <c r="K141" i="2"/>
  <c r="D141" i="2"/>
  <c r="K140" i="2"/>
  <c r="K139" i="2"/>
  <c r="K138" i="2"/>
  <c r="K137" i="2"/>
  <c r="K136" i="2"/>
  <c r="D136" i="2"/>
  <c r="K135" i="2"/>
  <c r="K134" i="2"/>
  <c r="K133" i="2"/>
  <c r="K132" i="2"/>
  <c r="K131" i="2"/>
  <c r="D131" i="2"/>
  <c r="K130" i="2"/>
  <c r="K129" i="2"/>
  <c r="D129" i="2"/>
  <c r="K128" i="2"/>
  <c r="K127" i="2"/>
  <c r="D127" i="2"/>
  <c r="K126" i="2"/>
  <c r="K125" i="2"/>
  <c r="D125" i="2"/>
  <c r="K124" i="2"/>
  <c r="K123" i="2"/>
  <c r="D123" i="2"/>
  <c r="K122" i="2"/>
  <c r="K121" i="2"/>
  <c r="D121" i="2"/>
  <c r="K120" i="2"/>
  <c r="K119" i="2"/>
  <c r="D119" i="2"/>
  <c r="K118" i="2"/>
  <c r="K117" i="2"/>
  <c r="D117" i="2"/>
  <c r="K116" i="2"/>
  <c r="K115" i="2"/>
  <c r="D115" i="2"/>
  <c r="K114" i="2"/>
  <c r="K113" i="2"/>
  <c r="D113" i="2"/>
  <c r="K112" i="2"/>
  <c r="K111" i="2"/>
  <c r="D111" i="2"/>
  <c r="K110" i="2"/>
  <c r="K109" i="2"/>
  <c r="D109" i="2"/>
  <c r="K108" i="2"/>
  <c r="K107" i="2"/>
  <c r="D107" i="2"/>
  <c r="K106" i="2"/>
  <c r="K105" i="2"/>
  <c r="D105" i="2"/>
  <c r="K104" i="2"/>
  <c r="K103" i="2"/>
  <c r="D103" i="2"/>
  <c r="K102" i="2"/>
  <c r="K101" i="2"/>
  <c r="D101" i="2"/>
  <c r="K100" i="2"/>
  <c r="K99" i="2"/>
  <c r="D99" i="2"/>
  <c r="K98" i="2"/>
  <c r="K97" i="2"/>
  <c r="D97" i="2"/>
  <c r="K96" i="2"/>
  <c r="K95" i="2"/>
  <c r="D95" i="2"/>
  <c r="K94" i="2"/>
  <c r="K93" i="2"/>
  <c r="D93" i="2"/>
  <c r="K92" i="2"/>
  <c r="K91" i="2"/>
  <c r="D91" i="2"/>
  <c r="K90" i="2"/>
  <c r="K89" i="2"/>
  <c r="D89" i="2"/>
  <c r="K88" i="2"/>
  <c r="K87" i="2"/>
  <c r="D87" i="2"/>
  <c r="K86" i="2"/>
  <c r="K85" i="2"/>
  <c r="D85" i="2"/>
  <c r="K84" i="2"/>
  <c r="K83" i="2"/>
  <c r="D83" i="2"/>
  <c r="K82" i="2"/>
  <c r="K81" i="2"/>
  <c r="D81" i="2"/>
  <c r="K80" i="2"/>
  <c r="K79" i="2"/>
  <c r="D79" i="2"/>
  <c r="K78" i="2"/>
  <c r="K77" i="2"/>
  <c r="D77" i="2"/>
  <c r="K76" i="2"/>
  <c r="K75" i="2"/>
  <c r="D75" i="2"/>
  <c r="K74" i="2"/>
  <c r="K73" i="2"/>
  <c r="D73" i="2"/>
  <c r="K72" i="2"/>
  <c r="K71" i="2"/>
  <c r="D71" i="2"/>
  <c r="K70" i="2"/>
  <c r="K69" i="2"/>
  <c r="D69" i="2"/>
  <c r="K68" i="2"/>
  <c r="K67" i="2"/>
  <c r="D67" i="2"/>
  <c r="K66" i="2"/>
  <c r="K65" i="2"/>
  <c r="D65" i="2"/>
  <c r="K64" i="2"/>
  <c r="K63" i="2"/>
  <c r="D63" i="2"/>
  <c r="K62" i="2"/>
  <c r="K61" i="2"/>
  <c r="D61" i="2"/>
  <c r="K60" i="2"/>
  <c r="K59" i="2"/>
  <c r="D59" i="2"/>
  <c r="K58" i="2"/>
  <c r="K57" i="2"/>
  <c r="D57" i="2"/>
  <c r="K56" i="2"/>
  <c r="K55" i="2"/>
  <c r="D55" i="2"/>
  <c r="K54" i="2"/>
  <c r="K53" i="2"/>
  <c r="D53" i="2"/>
  <c r="K52" i="2"/>
  <c r="K51" i="2"/>
  <c r="D51" i="2"/>
  <c r="K50" i="2"/>
  <c r="K49" i="2"/>
  <c r="D49" i="2"/>
  <c r="K48" i="2"/>
  <c r="K47" i="2"/>
  <c r="D47" i="2"/>
  <c r="K46" i="2"/>
  <c r="K45" i="2"/>
  <c r="D45" i="2"/>
  <c r="K44" i="2"/>
  <c r="K43" i="2"/>
  <c r="D43" i="2"/>
  <c r="K42" i="2"/>
  <c r="K41" i="2"/>
  <c r="D41" i="2"/>
  <c r="K40" i="2"/>
  <c r="K39" i="2"/>
  <c r="D39" i="2"/>
  <c r="K38" i="2"/>
  <c r="K37" i="2"/>
  <c r="D37" i="2"/>
  <c r="K36" i="2"/>
  <c r="K35" i="2"/>
  <c r="K34" i="2"/>
  <c r="D34" i="2"/>
  <c r="K33" i="2"/>
  <c r="K32" i="2"/>
  <c r="K31" i="2"/>
  <c r="K30" i="2"/>
  <c r="D30" i="2"/>
  <c r="K29" i="2"/>
  <c r="K28" i="2"/>
  <c r="D28" i="2"/>
  <c r="K27" i="2"/>
  <c r="K26" i="2"/>
  <c r="D26" i="2"/>
  <c r="K25" i="2"/>
  <c r="K24" i="2"/>
  <c r="D24" i="2"/>
  <c r="K23" i="2"/>
  <c r="K22" i="2"/>
  <c r="D22" i="2"/>
  <c r="K21" i="2"/>
  <c r="K20" i="2"/>
  <c r="K19" i="2"/>
  <c r="K18" i="2"/>
  <c r="D18" i="2"/>
  <c r="K17" i="2"/>
  <c r="K16" i="2"/>
  <c r="K15" i="2"/>
  <c r="D15" i="2"/>
  <c r="K14" i="2"/>
  <c r="K13" i="2"/>
  <c r="K12" i="2"/>
  <c r="D12" i="2"/>
  <c r="K11" i="2"/>
  <c r="K10" i="2"/>
  <c r="K9" i="2"/>
  <c r="K8" i="2"/>
  <c r="K7" i="2"/>
  <c r="K6" i="2"/>
  <c r="K5" i="2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K4" i="2"/>
  <c r="D4" i="2"/>
  <c r="E5" i="2" s="1"/>
  <c r="L5" i="3" l="1"/>
  <c r="M5" i="3" s="1"/>
  <c r="L170" i="5"/>
  <c r="M170" i="5" s="1"/>
  <c r="L51" i="2"/>
  <c r="M51" i="2" s="1"/>
  <c r="L17" i="3"/>
  <c r="M17" i="3" s="1"/>
  <c r="L366" i="2"/>
  <c r="M366" i="2" s="1"/>
  <c r="L6" i="2"/>
  <c r="M6" i="2" s="1"/>
  <c r="L156" i="4"/>
  <c r="M156" i="4" s="1"/>
  <c r="L43" i="2"/>
  <c r="M43" i="2" s="1"/>
  <c r="L67" i="2"/>
  <c r="M67" i="2" s="1"/>
  <c r="L334" i="2"/>
  <c r="M334" i="2" s="1"/>
  <c r="L17" i="5"/>
  <c r="M17" i="5" s="1"/>
  <c r="L30" i="2"/>
  <c r="M30" i="2" s="1"/>
  <c r="L36" i="3"/>
  <c r="M36" i="3" s="1"/>
  <c r="L31" i="4"/>
  <c r="M31" i="4" s="1"/>
  <c r="L10" i="2"/>
  <c r="M10" i="2" s="1"/>
  <c r="L61" i="3"/>
  <c r="M61" i="3" s="1"/>
  <c r="L93" i="3"/>
  <c r="M93" i="3" s="1"/>
  <c r="L21" i="2"/>
  <c r="M21" i="2" s="1"/>
  <c r="E6" i="5"/>
  <c r="I5" i="5"/>
  <c r="H4" i="5"/>
  <c r="L39" i="5"/>
  <c r="M39" i="5" s="1"/>
  <c r="L43" i="5"/>
  <c r="M43" i="5" s="1"/>
  <c r="L233" i="5"/>
  <c r="M233" i="5" s="1"/>
  <c r="L6" i="5"/>
  <c r="M6" i="5" s="1"/>
  <c r="L30" i="5"/>
  <c r="M30" i="5" s="1"/>
  <c r="L47" i="5"/>
  <c r="M47" i="5" s="1"/>
  <c r="L51" i="5"/>
  <c r="M51" i="5" s="1"/>
  <c r="L81" i="5"/>
  <c r="M81" i="5" s="1"/>
  <c r="L223" i="5"/>
  <c r="M223" i="5" s="1"/>
  <c r="L4" i="5"/>
  <c r="M4" i="5" s="1"/>
  <c r="L13" i="5"/>
  <c r="M13" i="5" s="1"/>
  <c r="L26" i="5"/>
  <c r="M26" i="5" s="1"/>
  <c r="L33" i="5"/>
  <c r="M33" i="5" s="1"/>
  <c r="L36" i="5"/>
  <c r="M36" i="5" s="1"/>
  <c r="L161" i="5"/>
  <c r="M161" i="5" s="1"/>
  <c r="L11" i="5"/>
  <c r="M11" i="5" s="1"/>
  <c r="L24" i="5"/>
  <c r="M24" i="5" s="1"/>
  <c r="L66" i="5"/>
  <c r="M66" i="5" s="1"/>
  <c r="L82" i="5"/>
  <c r="M82" i="5" s="1"/>
  <c r="L98" i="5"/>
  <c r="M98" i="5" s="1"/>
  <c r="L195" i="5"/>
  <c r="M195" i="5" s="1"/>
  <c r="L22" i="5"/>
  <c r="M22" i="5" s="1"/>
  <c r="L139" i="5"/>
  <c r="M139" i="5" s="1"/>
  <c r="L9" i="5"/>
  <c r="M9" i="5" s="1"/>
  <c r="L20" i="5"/>
  <c r="M20" i="5" s="1"/>
  <c r="L396" i="5"/>
  <c r="M396" i="5" s="1"/>
  <c r="L383" i="5"/>
  <c r="M383" i="5" s="1"/>
  <c r="L368" i="5"/>
  <c r="M368" i="5" s="1"/>
  <c r="L351" i="5"/>
  <c r="M351" i="5" s="1"/>
  <c r="L336" i="5"/>
  <c r="M336" i="5" s="1"/>
  <c r="L319" i="5"/>
  <c r="M319" i="5" s="1"/>
  <c r="L304" i="5"/>
  <c r="M304" i="5" s="1"/>
  <c r="L287" i="5"/>
  <c r="M287" i="5" s="1"/>
  <c r="L272" i="5"/>
  <c r="M272" i="5" s="1"/>
  <c r="L257" i="5"/>
  <c r="M257" i="5" s="1"/>
  <c r="L242" i="5"/>
  <c r="M242" i="5" s="1"/>
  <c r="L229" i="5"/>
  <c r="M229" i="5" s="1"/>
  <c r="L216" i="5"/>
  <c r="M216" i="5" s="1"/>
  <c r="L205" i="5"/>
  <c r="M205" i="5" s="1"/>
  <c r="L183" i="5"/>
  <c r="M183" i="5" s="1"/>
  <c r="L398" i="5"/>
  <c r="M398" i="5" s="1"/>
  <c r="L387" i="5"/>
  <c r="M387" i="5" s="1"/>
  <c r="L372" i="5"/>
  <c r="M372" i="5" s="1"/>
  <c r="L355" i="5"/>
  <c r="M355" i="5" s="1"/>
  <c r="L340" i="5"/>
  <c r="M340" i="5" s="1"/>
  <c r="L323" i="5"/>
  <c r="M323" i="5" s="1"/>
  <c r="L308" i="5"/>
  <c r="M308" i="5" s="1"/>
  <c r="L291" i="5"/>
  <c r="M291" i="5" s="1"/>
  <c r="L276" i="5"/>
  <c r="M276" i="5" s="1"/>
  <c r="L261" i="5"/>
  <c r="M261" i="5" s="1"/>
  <c r="L246" i="5"/>
  <c r="M246" i="5" s="1"/>
  <c r="L220" i="5"/>
  <c r="M220" i="5" s="1"/>
  <c r="L209" i="5"/>
  <c r="M209" i="5" s="1"/>
  <c r="L196" i="5"/>
  <c r="M196" i="5" s="1"/>
  <c r="L185" i="5"/>
  <c r="M185" i="5" s="1"/>
  <c r="L389" i="5"/>
  <c r="M389" i="5" s="1"/>
  <c r="L374" i="5"/>
  <c r="M374" i="5" s="1"/>
  <c r="L357" i="5"/>
  <c r="M357" i="5" s="1"/>
  <c r="L342" i="5"/>
  <c r="M342" i="5" s="1"/>
  <c r="L325" i="5"/>
  <c r="M325" i="5" s="1"/>
  <c r="L310" i="5"/>
  <c r="M310" i="5" s="1"/>
  <c r="L293" i="5"/>
  <c r="M293" i="5" s="1"/>
  <c r="L278" i="5"/>
  <c r="M278" i="5" s="1"/>
  <c r="L263" i="5"/>
  <c r="M263" i="5" s="1"/>
  <c r="L248" i="5"/>
  <c r="M248" i="5" s="1"/>
  <c r="L391" i="5"/>
  <c r="M391" i="5" s="1"/>
  <c r="L376" i="5"/>
  <c r="M376" i="5" s="1"/>
  <c r="L359" i="5"/>
  <c r="M359" i="5" s="1"/>
  <c r="L344" i="5"/>
  <c r="M344" i="5" s="1"/>
  <c r="L327" i="5"/>
  <c r="M327" i="5" s="1"/>
  <c r="L312" i="5"/>
  <c r="M312" i="5" s="1"/>
  <c r="L295" i="5"/>
  <c r="M295" i="5" s="1"/>
  <c r="L280" i="5"/>
  <c r="M280" i="5" s="1"/>
  <c r="L265" i="5"/>
  <c r="M265" i="5" s="1"/>
  <c r="L250" i="5"/>
  <c r="M250" i="5" s="1"/>
  <c r="L235" i="5"/>
  <c r="M235" i="5" s="1"/>
  <c r="L222" i="5"/>
  <c r="M222" i="5" s="1"/>
  <c r="L378" i="5"/>
  <c r="M378" i="5" s="1"/>
  <c r="L361" i="5"/>
  <c r="M361" i="5" s="1"/>
  <c r="L346" i="5"/>
  <c r="M346" i="5" s="1"/>
  <c r="L329" i="5"/>
  <c r="M329" i="5" s="1"/>
  <c r="L314" i="5"/>
  <c r="M314" i="5" s="1"/>
  <c r="L297" i="5"/>
  <c r="M297" i="5" s="1"/>
  <c r="L282" i="5"/>
  <c r="M282" i="5" s="1"/>
  <c r="L267" i="5"/>
  <c r="M267" i="5" s="1"/>
  <c r="L237" i="5"/>
  <c r="M237" i="5" s="1"/>
  <c r="L224" i="5"/>
  <c r="M224" i="5" s="1"/>
  <c r="L200" i="5"/>
  <c r="M200" i="5" s="1"/>
  <c r="L189" i="5"/>
  <c r="M189" i="5" s="1"/>
  <c r="L393" i="5"/>
  <c r="M393" i="5" s="1"/>
  <c r="L380" i="5"/>
  <c r="M380" i="5" s="1"/>
  <c r="L363" i="5"/>
  <c r="M363" i="5" s="1"/>
  <c r="L348" i="5"/>
  <c r="M348" i="5" s="1"/>
  <c r="L331" i="5"/>
  <c r="M331" i="5" s="1"/>
  <c r="L316" i="5"/>
  <c r="M316" i="5" s="1"/>
  <c r="L299" i="5"/>
  <c r="M299" i="5" s="1"/>
  <c r="L284" i="5"/>
  <c r="M284" i="5" s="1"/>
  <c r="L269" i="5"/>
  <c r="M269" i="5" s="1"/>
  <c r="L252" i="5"/>
  <c r="M252" i="5" s="1"/>
  <c r="L226" i="5"/>
  <c r="M226" i="5" s="1"/>
  <c r="L213" i="5"/>
  <c r="M213" i="5" s="1"/>
  <c r="L202" i="5"/>
  <c r="M202" i="5" s="1"/>
  <c r="L191" i="5"/>
  <c r="M191" i="5" s="1"/>
  <c r="L395" i="5"/>
  <c r="M395" i="5" s="1"/>
  <c r="L382" i="5"/>
  <c r="M382" i="5" s="1"/>
  <c r="L365" i="5"/>
  <c r="M365" i="5" s="1"/>
  <c r="L350" i="5"/>
  <c r="M350" i="5" s="1"/>
  <c r="L333" i="5"/>
  <c r="M333" i="5" s="1"/>
  <c r="L318" i="5"/>
  <c r="M318" i="5" s="1"/>
  <c r="L301" i="5"/>
  <c r="M301" i="5" s="1"/>
  <c r="L286" i="5"/>
  <c r="M286" i="5" s="1"/>
  <c r="L271" i="5"/>
  <c r="M271" i="5" s="1"/>
  <c r="L254" i="5"/>
  <c r="M254" i="5" s="1"/>
  <c r="L239" i="5"/>
  <c r="M239" i="5" s="1"/>
  <c r="L228" i="5"/>
  <c r="M228" i="5" s="1"/>
  <c r="L215" i="5"/>
  <c r="M215" i="5" s="1"/>
  <c r="L397" i="5"/>
  <c r="M397" i="5" s="1"/>
  <c r="L384" i="5"/>
  <c r="M384" i="5" s="1"/>
  <c r="L367" i="5"/>
  <c r="M367" i="5" s="1"/>
  <c r="L352" i="5"/>
  <c r="M352" i="5" s="1"/>
  <c r="L335" i="5"/>
  <c r="M335" i="5" s="1"/>
  <c r="L320" i="5"/>
  <c r="M320" i="5" s="1"/>
  <c r="L303" i="5"/>
  <c r="M303" i="5" s="1"/>
  <c r="L288" i="5"/>
  <c r="M288" i="5" s="1"/>
  <c r="L273" i="5"/>
  <c r="M273" i="5" s="1"/>
  <c r="L256" i="5"/>
  <c r="M256" i="5" s="1"/>
  <c r="L241" i="5"/>
  <c r="M241" i="5" s="1"/>
  <c r="L217" i="5"/>
  <c r="M217" i="5" s="1"/>
  <c r="L204" i="5"/>
  <c r="M204" i="5" s="1"/>
  <c r="L193" i="5"/>
  <c r="M193" i="5" s="1"/>
  <c r="L386" i="5"/>
  <c r="M386" i="5" s="1"/>
  <c r="L369" i="5"/>
  <c r="M369" i="5" s="1"/>
  <c r="L354" i="5"/>
  <c r="M354" i="5" s="1"/>
  <c r="L337" i="5"/>
  <c r="M337" i="5" s="1"/>
  <c r="L322" i="5"/>
  <c r="M322" i="5" s="1"/>
  <c r="L305" i="5"/>
  <c r="M305" i="5" s="1"/>
  <c r="L290" i="5"/>
  <c r="M290" i="5" s="1"/>
  <c r="L275" i="5"/>
  <c r="M275" i="5" s="1"/>
  <c r="L258" i="5"/>
  <c r="M258" i="5" s="1"/>
  <c r="L243" i="5"/>
  <c r="M243" i="5" s="1"/>
  <c r="L230" i="5"/>
  <c r="M230" i="5" s="1"/>
  <c r="L219" i="5"/>
  <c r="M219" i="5" s="1"/>
  <c r="L206" i="5"/>
  <c r="M206" i="5" s="1"/>
  <c r="L388" i="5"/>
  <c r="M388" i="5" s="1"/>
  <c r="L371" i="5"/>
  <c r="M371" i="5" s="1"/>
  <c r="L356" i="5"/>
  <c r="M356" i="5" s="1"/>
  <c r="L339" i="5"/>
  <c r="M339" i="5" s="1"/>
  <c r="L324" i="5"/>
  <c r="M324" i="5" s="1"/>
  <c r="L307" i="5"/>
  <c r="M307" i="5" s="1"/>
  <c r="L292" i="5"/>
  <c r="M292" i="5" s="1"/>
  <c r="L260" i="5"/>
  <c r="M260" i="5" s="1"/>
  <c r="L245" i="5"/>
  <c r="M245" i="5" s="1"/>
  <c r="L232" i="5"/>
  <c r="M232" i="5" s="1"/>
  <c r="L208" i="5"/>
  <c r="M208" i="5" s="1"/>
  <c r="L373" i="5"/>
  <c r="M373" i="5" s="1"/>
  <c r="L358" i="5"/>
  <c r="M358" i="5" s="1"/>
  <c r="L341" i="5"/>
  <c r="M341" i="5" s="1"/>
  <c r="L326" i="5"/>
  <c r="M326" i="5" s="1"/>
  <c r="L309" i="5"/>
  <c r="M309" i="5" s="1"/>
  <c r="L294" i="5"/>
  <c r="M294" i="5" s="1"/>
  <c r="L277" i="5"/>
  <c r="M277" i="5" s="1"/>
  <c r="L262" i="5"/>
  <c r="M262" i="5" s="1"/>
  <c r="L247" i="5"/>
  <c r="M247" i="5" s="1"/>
  <c r="L221" i="5"/>
  <c r="M221" i="5" s="1"/>
  <c r="L210" i="5"/>
  <c r="M210" i="5" s="1"/>
  <c r="L197" i="5"/>
  <c r="M197" i="5" s="1"/>
  <c r="L186" i="5"/>
  <c r="M186" i="5" s="1"/>
  <c r="L390" i="5"/>
  <c r="M390" i="5" s="1"/>
  <c r="L375" i="5"/>
  <c r="M375" i="5" s="1"/>
  <c r="L360" i="5"/>
  <c r="M360" i="5" s="1"/>
  <c r="L343" i="5"/>
  <c r="M343" i="5" s="1"/>
  <c r="L328" i="5"/>
  <c r="M328" i="5" s="1"/>
  <c r="L311" i="5"/>
  <c r="M311" i="5" s="1"/>
  <c r="L296" i="5"/>
  <c r="M296" i="5" s="1"/>
  <c r="L279" i="5"/>
  <c r="M279" i="5" s="1"/>
  <c r="L392" i="5"/>
  <c r="M392" i="5" s="1"/>
  <c r="L377" i="5"/>
  <c r="M377" i="5" s="1"/>
  <c r="L362" i="5"/>
  <c r="M362" i="5" s="1"/>
  <c r="L345" i="5"/>
  <c r="M345" i="5" s="1"/>
  <c r="L330" i="5"/>
  <c r="M330" i="5" s="1"/>
  <c r="L313" i="5"/>
  <c r="M313" i="5" s="1"/>
  <c r="L298" i="5"/>
  <c r="M298" i="5" s="1"/>
  <c r="L281" i="5"/>
  <c r="M281" i="5" s="1"/>
  <c r="L266" i="5"/>
  <c r="M266" i="5" s="1"/>
  <c r="L251" i="5"/>
  <c r="M251" i="5" s="1"/>
  <c r="L236" i="5"/>
  <c r="M236" i="5" s="1"/>
  <c r="L366" i="5"/>
  <c r="M366" i="5" s="1"/>
  <c r="L317" i="5"/>
  <c r="M317" i="5" s="1"/>
  <c r="L214" i="5"/>
  <c r="M214" i="5" s="1"/>
  <c r="L188" i="5"/>
  <c r="M188" i="5" s="1"/>
  <c r="L172" i="5"/>
  <c r="M172" i="5" s="1"/>
  <c r="L152" i="5"/>
  <c r="M152" i="5" s="1"/>
  <c r="L141" i="5"/>
  <c r="M141" i="5" s="1"/>
  <c r="L130" i="5"/>
  <c r="M130" i="5" s="1"/>
  <c r="L115" i="5"/>
  <c r="M115" i="5" s="1"/>
  <c r="L347" i="5"/>
  <c r="M347" i="5" s="1"/>
  <c r="L274" i="5"/>
  <c r="M274" i="5" s="1"/>
  <c r="L268" i="5"/>
  <c r="M268" i="5" s="1"/>
  <c r="L218" i="5"/>
  <c r="M218" i="5" s="1"/>
  <c r="L174" i="5"/>
  <c r="M174" i="5" s="1"/>
  <c r="L163" i="5"/>
  <c r="M163" i="5" s="1"/>
  <c r="L154" i="5"/>
  <c r="M154" i="5" s="1"/>
  <c r="L143" i="5"/>
  <c r="M143" i="5" s="1"/>
  <c r="L132" i="5"/>
  <c r="M132" i="5" s="1"/>
  <c r="L117" i="5"/>
  <c r="M117" i="5" s="1"/>
  <c r="L100" i="5"/>
  <c r="M100" i="5" s="1"/>
  <c r="L85" i="5"/>
  <c r="M85" i="5" s="1"/>
  <c r="L68" i="5"/>
  <c r="M68" i="5" s="1"/>
  <c r="L53" i="5"/>
  <c r="M53" i="5" s="1"/>
  <c r="L40" i="5"/>
  <c r="M40" i="5" s="1"/>
  <c r="L35" i="5"/>
  <c r="M35" i="5" s="1"/>
  <c r="L353" i="5"/>
  <c r="M353" i="5" s="1"/>
  <c r="L227" i="5"/>
  <c r="M227" i="5" s="1"/>
  <c r="L119" i="5"/>
  <c r="M119" i="5" s="1"/>
  <c r="L102" i="5"/>
  <c r="M102" i="5" s="1"/>
  <c r="L87" i="5"/>
  <c r="M87" i="5" s="1"/>
  <c r="L70" i="5"/>
  <c r="M70" i="5" s="1"/>
  <c r="L55" i="5"/>
  <c r="M55" i="5" s="1"/>
  <c r="L176" i="5"/>
  <c r="M176" i="5" s="1"/>
  <c r="L165" i="5"/>
  <c r="M165" i="5" s="1"/>
  <c r="L156" i="5"/>
  <c r="M156" i="5" s="1"/>
  <c r="L145" i="5"/>
  <c r="M145" i="5" s="1"/>
  <c r="L134" i="5"/>
  <c r="M134" i="5" s="1"/>
  <c r="L121" i="5"/>
  <c r="M121" i="5" s="1"/>
  <c r="L104" i="5"/>
  <c r="M104" i="5" s="1"/>
  <c r="L89" i="5"/>
  <c r="M89" i="5" s="1"/>
  <c r="L72" i="5"/>
  <c r="M72" i="5" s="1"/>
  <c r="L57" i="5"/>
  <c r="M57" i="5" s="1"/>
  <c r="L334" i="5"/>
  <c r="M334" i="5" s="1"/>
  <c r="L285" i="5"/>
  <c r="M285" i="5" s="1"/>
  <c r="L198" i="5"/>
  <c r="M198" i="5" s="1"/>
  <c r="L194" i="5"/>
  <c r="M194" i="5" s="1"/>
  <c r="L184" i="5"/>
  <c r="M184" i="5" s="1"/>
  <c r="L181" i="5"/>
  <c r="M181" i="5" s="1"/>
  <c r="L167" i="5"/>
  <c r="M167" i="5" s="1"/>
  <c r="L147" i="5"/>
  <c r="M147" i="5" s="1"/>
  <c r="L136" i="5"/>
  <c r="M136" i="5" s="1"/>
  <c r="L123" i="5"/>
  <c r="M123" i="5" s="1"/>
  <c r="L106" i="5"/>
  <c r="M106" i="5" s="1"/>
  <c r="L91" i="5"/>
  <c r="M91" i="5" s="1"/>
  <c r="L74" i="5"/>
  <c r="M74" i="5" s="1"/>
  <c r="L59" i="5"/>
  <c r="M59" i="5" s="1"/>
  <c r="L42" i="5"/>
  <c r="M42" i="5" s="1"/>
  <c r="L37" i="5"/>
  <c r="M37" i="5" s="1"/>
  <c r="L364" i="5"/>
  <c r="M364" i="5" s="1"/>
  <c r="L315" i="5"/>
  <c r="M315" i="5" s="1"/>
  <c r="L231" i="5"/>
  <c r="M231" i="5" s="1"/>
  <c r="L201" i="5"/>
  <c r="M201" i="5" s="1"/>
  <c r="L178" i="5"/>
  <c r="M178" i="5" s="1"/>
  <c r="L169" i="5"/>
  <c r="M169" i="5" s="1"/>
  <c r="L158" i="5"/>
  <c r="M158" i="5" s="1"/>
  <c r="L125" i="5"/>
  <c r="M125" i="5" s="1"/>
  <c r="L108" i="5"/>
  <c r="M108" i="5" s="1"/>
  <c r="L93" i="5"/>
  <c r="M93" i="5" s="1"/>
  <c r="L76" i="5"/>
  <c r="M76" i="5" s="1"/>
  <c r="L61" i="5"/>
  <c r="M61" i="5" s="1"/>
  <c r="L44" i="5"/>
  <c r="M44" i="5" s="1"/>
  <c r="L370" i="5"/>
  <c r="M370" i="5" s="1"/>
  <c r="L321" i="5"/>
  <c r="M321" i="5" s="1"/>
  <c r="L190" i="5"/>
  <c r="M190" i="5" s="1"/>
  <c r="L187" i="5"/>
  <c r="M187" i="5" s="1"/>
  <c r="L149" i="5"/>
  <c r="M149" i="5" s="1"/>
  <c r="L138" i="5"/>
  <c r="M138" i="5" s="1"/>
  <c r="L127" i="5"/>
  <c r="M127" i="5" s="1"/>
  <c r="L110" i="5"/>
  <c r="M110" i="5" s="1"/>
  <c r="L95" i="5"/>
  <c r="M95" i="5" s="1"/>
  <c r="L78" i="5"/>
  <c r="M78" i="5" s="1"/>
  <c r="L63" i="5"/>
  <c r="M63" i="5" s="1"/>
  <c r="L46" i="5"/>
  <c r="M46" i="5" s="1"/>
  <c r="L240" i="5"/>
  <c r="M240" i="5" s="1"/>
  <c r="L212" i="5"/>
  <c r="M212" i="5" s="1"/>
  <c r="L171" i="5"/>
  <c r="M171" i="5" s="1"/>
  <c r="L160" i="5"/>
  <c r="M160" i="5" s="1"/>
  <c r="L140" i="5"/>
  <c r="M140" i="5" s="1"/>
  <c r="L129" i="5"/>
  <c r="M129" i="5" s="1"/>
  <c r="L112" i="5"/>
  <c r="M112" i="5" s="1"/>
  <c r="L97" i="5"/>
  <c r="M97" i="5" s="1"/>
  <c r="L80" i="5"/>
  <c r="M80" i="5" s="1"/>
  <c r="L65" i="5"/>
  <c r="M65" i="5" s="1"/>
  <c r="L48" i="5"/>
  <c r="M48" i="5" s="1"/>
  <c r="L381" i="5"/>
  <c r="M381" i="5" s="1"/>
  <c r="L302" i="5"/>
  <c r="M302" i="5" s="1"/>
  <c r="L173" i="5"/>
  <c r="M173" i="5" s="1"/>
  <c r="L162" i="5"/>
  <c r="M162" i="5" s="1"/>
  <c r="L151" i="5"/>
  <c r="M151" i="5" s="1"/>
  <c r="L142" i="5"/>
  <c r="M142" i="5" s="1"/>
  <c r="L131" i="5"/>
  <c r="M131" i="5" s="1"/>
  <c r="L114" i="5"/>
  <c r="M114" i="5" s="1"/>
  <c r="L394" i="5"/>
  <c r="M394" i="5" s="1"/>
  <c r="L332" i="5"/>
  <c r="M332" i="5" s="1"/>
  <c r="L283" i="5"/>
  <c r="M283" i="5" s="1"/>
  <c r="L255" i="5"/>
  <c r="M255" i="5" s="1"/>
  <c r="L225" i="5"/>
  <c r="M225" i="5" s="1"/>
  <c r="L180" i="5"/>
  <c r="M180" i="5" s="1"/>
  <c r="L153" i="5"/>
  <c r="M153" i="5" s="1"/>
  <c r="L116" i="5"/>
  <c r="M116" i="5" s="1"/>
  <c r="L101" i="5"/>
  <c r="M101" i="5" s="1"/>
  <c r="L84" i="5"/>
  <c r="M84" i="5" s="1"/>
  <c r="L69" i="5"/>
  <c r="M69" i="5" s="1"/>
  <c r="L52" i="5"/>
  <c r="M52" i="5" s="1"/>
  <c r="L338" i="5"/>
  <c r="M338" i="5" s="1"/>
  <c r="L289" i="5"/>
  <c r="M289" i="5" s="1"/>
  <c r="L249" i="5"/>
  <c r="M249" i="5" s="1"/>
  <c r="L234" i="5"/>
  <c r="M234" i="5" s="1"/>
  <c r="L175" i="5"/>
  <c r="M175" i="5" s="1"/>
  <c r="L164" i="5"/>
  <c r="M164" i="5" s="1"/>
  <c r="L155" i="5"/>
  <c r="M155" i="5" s="1"/>
  <c r="L144" i="5"/>
  <c r="M144" i="5" s="1"/>
  <c r="L133" i="5"/>
  <c r="M133" i="5" s="1"/>
  <c r="L118" i="5"/>
  <c r="M118" i="5" s="1"/>
  <c r="L103" i="5"/>
  <c r="M103" i="5" s="1"/>
  <c r="L86" i="5"/>
  <c r="M86" i="5" s="1"/>
  <c r="L71" i="5"/>
  <c r="M71" i="5" s="1"/>
  <c r="L54" i="5"/>
  <c r="M54" i="5" s="1"/>
  <c r="L270" i="5"/>
  <c r="M270" i="5" s="1"/>
  <c r="L244" i="5"/>
  <c r="M244" i="5" s="1"/>
  <c r="L207" i="5"/>
  <c r="M207" i="5" s="1"/>
  <c r="L166" i="5"/>
  <c r="M166" i="5" s="1"/>
  <c r="L120" i="5"/>
  <c r="M120" i="5" s="1"/>
  <c r="L105" i="5"/>
  <c r="M105" i="5" s="1"/>
  <c r="L88" i="5"/>
  <c r="M88" i="5" s="1"/>
  <c r="L73" i="5"/>
  <c r="M73" i="5" s="1"/>
  <c r="L56" i="5"/>
  <c r="M56" i="5" s="1"/>
  <c r="L349" i="5"/>
  <c r="M349" i="5" s="1"/>
  <c r="L264" i="5"/>
  <c r="M264" i="5" s="1"/>
  <c r="L211" i="5"/>
  <c r="M211" i="5" s="1"/>
  <c r="L177" i="5"/>
  <c r="M177" i="5" s="1"/>
  <c r="L168" i="5"/>
  <c r="M168" i="5" s="1"/>
  <c r="L157" i="5"/>
  <c r="M157" i="5" s="1"/>
  <c r="L146" i="5"/>
  <c r="M146" i="5" s="1"/>
  <c r="L135" i="5"/>
  <c r="M135" i="5" s="1"/>
  <c r="L122" i="5"/>
  <c r="M122" i="5" s="1"/>
  <c r="L107" i="5"/>
  <c r="M107" i="5" s="1"/>
  <c r="L90" i="5"/>
  <c r="M90" i="5" s="1"/>
  <c r="L75" i="5"/>
  <c r="M75" i="5" s="1"/>
  <c r="L379" i="5"/>
  <c r="M379" i="5" s="1"/>
  <c r="L300" i="5"/>
  <c r="M300" i="5" s="1"/>
  <c r="L259" i="5"/>
  <c r="M259" i="5" s="1"/>
  <c r="L238" i="5"/>
  <c r="M238" i="5" s="1"/>
  <c r="L203" i="5"/>
  <c r="M203" i="5" s="1"/>
  <c r="L192" i="5"/>
  <c r="M192" i="5" s="1"/>
  <c r="L148" i="5"/>
  <c r="M148" i="5" s="1"/>
  <c r="L137" i="5"/>
  <c r="M137" i="5" s="1"/>
  <c r="L124" i="5"/>
  <c r="M124" i="5" s="1"/>
  <c r="L109" i="5"/>
  <c r="M109" i="5" s="1"/>
  <c r="L92" i="5"/>
  <c r="M92" i="5" s="1"/>
  <c r="L77" i="5"/>
  <c r="M77" i="5" s="1"/>
  <c r="L60" i="5"/>
  <c r="M60" i="5" s="1"/>
  <c r="L45" i="5"/>
  <c r="M45" i="5" s="1"/>
  <c r="L31" i="5"/>
  <c r="M31" i="5" s="1"/>
  <c r="L83" i="5"/>
  <c r="M83" i="5" s="1"/>
  <c r="L15" i="5"/>
  <c r="M15" i="5" s="1"/>
  <c r="L7" i="5"/>
  <c r="M7" i="5" s="1"/>
  <c r="L18" i="5"/>
  <c r="M18" i="5" s="1"/>
  <c r="L41" i="5"/>
  <c r="M41" i="5" s="1"/>
  <c r="L49" i="5"/>
  <c r="M49" i="5" s="1"/>
  <c r="L111" i="5"/>
  <c r="M111" i="5" s="1"/>
  <c r="L179" i="5"/>
  <c r="M179" i="5" s="1"/>
  <c r="L16" i="5"/>
  <c r="M16" i="5" s="1"/>
  <c r="L29" i="5"/>
  <c r="M29" i="5" s="1"/>
  <c r="L34" i="5"/>
  <c r="M34" i="5" s="1"/>
  <c r="L62" i="5"/>
  <c r="M62" i="5" s="1"/>
  <c r="L67" i="5"/>
  <c r="M67" i="5" s="1"/>
  <c r="L99" i="5"/>
  <c r="M99" i="5" s="1"/>
  <c r="L5" i="5"/>
  <c r="M5" i="5" s="1"/>
  <c r="L14" i="5"/>
  <c r="M14" i="5" s="1"/>
  <c r="L27" i="5"/>
  <c r="M27" i="5" s="1"/>
  <c r="L38" i="5"/>
  <c r="M38" i="5" s="1"/>
  <c r="L94" i="5"/>
  <c r="M94" i="5" s="1"/>
  <c r="L126" i="5"/>
  <c r="M126" i="5" s="1"/>
  <c r="L199" i="5"/>
  <c r="M199" i="5" s="1"/>
  <c r="L306" i="5"/>
  <c r="M306" i="5" s="1"/>
  <c r="L25" i="5"/>
  <c r="M25" i="5" s="1"/>
  <c r="L12" i="5"/>
  <c r="M12" i="5" s="1"/>
  <c r="L23" i="5"/>
  <c r="M23" i="5" s="1"/>
  <c r="L58" i="5"/>
  <c r="M58" i="5" s="1"/>
  <c r="L113" i="5"/>
  <c r="M113" i="5" s="1"/>
  <c r="L150" i="5"/>
  <c r="M150" i="5" s="1"/>
  <c r="L385" i="5"/>
  <c r="M385" i="5" s="1"/>
  <c r="L10" i="5"/>
  <c r="M10" i="5" s="1"/>
  <c r="L21" i="5"/>
  <c r="M21" i="5" s="1"/>
  <c r="L32" i="5"/>
  <c r="M32" i="5" s="1"/>
  <c r="L79" i="5"/>
  <c r="M79" i="5" s="1"/>
  <c r="L28" i="5"/>
  <c r="M28" i="5" s="1"/>
  <c r="L50" i="5"/>
  <c r="M50" i="5" s="1"/>
  <c r="L128" i="5"/>
  <c r="M128" i="5" s="1"/>
  <c r="L182" i="5"/>
  <c r="M182" i="5" s="1"/>
  <c r="L253" i="5"/>
  <c r="M253" i="5" s="1"/>
  <c r="L8" i="5"/>
  <c r="M8" i="5" s="1"/>
  <c r="L19" i="5"/>
  <c r="M19" i="5" s="1"/>
  <c r="L64" i="5"/>
  <c r="M64" i="5" s="1"/>
  <c r="L96" i="5"/>
  <c r="M96" i="5" s="1"/>
  <c r="L159" i="5"/>
  <c r="M159" i="5" s="1"/>
  <c r="I5" i="4"/>
  <c r="E6" i="4"/>
  <c r="L72" i="4"/>
  <c r="M72" i="4" s="1"/>
  <c r="L189" i="4"/>
  <c r="M189" i="4" s="1"/>
  <c r="L25" i="4"/>
  <c r="M25" i="4" s="1"/>
  <c r="L29" i="4"/>
  <c r="M29" i="4" s="1"/>
  <c r="L131" i="4"/>
  <c r="M131" i="4" s="1"/>
  <c r="L27" i="4"/>
  <c r="M27" i="4" s="1"/>
  <c r="L12" i="4"/>
  <c r="M12" i="4" s="1"/>
  <c r="L23" i="4"/>
  <c r="M23" i="4" s="1"/>
  <c r="L36" i="4"/>
  <c r="M36" i="4" s="1"/>
  <c r="L62" i="4"/>
  <c r="M62" i="4" s="1"/>
  <c r="L104" i="4"/>
  <c r="M104" i="4" s="1"/>
  <c r="L123" i="4"/>
  <c r="M123" i="4" s="1"/>
  <c r="L142" i="4"/>
  <c r="M142" i="4" s="1"/>
  <c r="L68" i="4"/>
  <c r="M68" i="4" s="1"/>
  <c r="L147" i="4"/>
  <c r="M147" i="4" s="1"/>
  <c r="L14" i="4"/>
  <c r="M14" i="4" s="1"/>
  <c r="L10" i="4"/>
  <c r="M10" i="4" s="1"/>
  <c r="L21" i="4"/>
  <c r="M21" i="4" s="1"/>
  <c r="L49" i="4"/>
  <c r="M49" i="4" s="1"/>
  <c r="L57" i="4"/>
  <c r="M57" i="4" s="1"/>
  <c r="L99" i="4"/>
  <c r="M99" i="4" s="1"/>
  <c r="L317" i="4"/>
  <c r="M317" i="4" s="1"/>
  <c r="L334" i="4"/>
  <c r="M334" i="4" s="1"/>
  <c r="L34" i="4"/>
  <c r="M34" i="4" s="1"/>
  <c r="L41" i="4"/>
  <c r="M41" i="4" s="1"/>
  <c r="L85" i="4"/>
  <c r="M85" i="4" s="1"/>
  <c r="L114" i="4"/>
  <c r="M114" i="4" s="1"/>
  <c r="L291" i="4"/>
  <c r="M291" i="4" s="1"/>
  <c r="L16" i="4"/>
  <c r="M16" i="4" s="1"/>
  <c r="L8" i="4"/>
  <c r="M8" i="4" s="1"/>
  <c r="L19" i="4"/>
  <c r="M19" i="4" s="1"/>
  <c r="L32" i="4"/>
  <c r="M32" i="4" s="1"/>
  <c r="L73" i="4"/>
  <c r="M73" i="4" s="1"/>
  <c r="L176" i="4"/>
  <c r="M176" i="4" s="1"/>
  <c r="L264" i="4"/>
  <c r="M264" i="4" s="1"/>
  <c r="L167" i="4"/>
  <c r="M167" i="4" s="1"/>
  <c r="L17" i="4"/>
  <c r="M17" i="4" s="1"/>
  <c r="L52" i="4"/>
  <c r="M52" i="4" s="1"/>
  <c r="L60" i="4"/>
  <c r="M60" i="4" s="1"/>
  <c r="L66" i="4"/>
  <c r="M66" i="4" s="1"/>
  <c r="L91" i="4"/>
  <c r="M91" i="4" s="1"/>
  <c r="L105" i="4"/>
  <c r="M105" i="4" s="1"/>
  <c r="L119" i="4"/>
  <c r="M119" i="4" s="1"/>
  <c r="L134" i="4"/>
  <c r="M134" i="4" s="1"/>
  <c r="L390" i="4"/>
  <c r="M390" i="4" s="1"/>
  <c r="L6" i="4"/>
  <c r="M6" i="4" s="1"/>
  <c r="L30" i="4"/>
  <c r="M30" i="4" s="1"/>
  <c r="L70" i="4"/>
  <c r="M70" i="4" s="1"/>
  <c r="L82" i="4"/>
  <c r="M82" i="4" s="1"/>
  <c r="L56" i="4"/>
  <c r="M56" i="4" s="1"/>
  <c r="L5" i="4"/>
  <c r="M5" i="4" s="1"/>
  <c r="L394" i="4"/>
  <c r="M394" i="4" s="1"/>
  <c r="L381" i="4"/>
  <c r="M381" i="4" s="1"/>
  <c r="L366" i="4"/>
  <c r="M366" i="4" s="1"/>
  <c r="L351" i="4"/>
  <c r="M351" i="4" s="1"/>
  <c r="L336" i="4"/>
  <c r="M336" i="4" s="1"/>
  <c r="L319" i="4"/>
  <c r="M319" i="4" s="1"/>
  <c r="L302" i="4"/>
  <c r="M302" i="4" s="1"/>
  <c r="L285" i="4"/>
  <c r="M285" i="4" s="1"/>
  <c r="L270" i="4"/>
  <c r="M270" i="4" s="1"/>
  <c r="L255" i="4"/>
  <c r="M255" i="4" s="1"/>
  <c r="L240" i="4"/>
  <c r="M240" i="4" s="1"/>
  <c r="L227" i="4"/>
  <c r="M227" i="4" s="1"/>
  <c r="L203" i="4"/>
  <c r="M203" i="4" s="1"/>
  <c r="L192" i="4"/>
  <c r="M192" i="4" s="1"/>
  <c r="L396" i="4"/>
  <c r="M396" i="4" s="1"/>
  <c r="L383" i="4"/>
  <c r="M383" i="4" s="1"/>
  <c r="L368" i="4"/>
  <c r="M368" i="4" s="1"/>
  <c r="L353" i="4"/>
  <c r="M353" i="4" s="1"/>
  <c r="L338" i="4"/>
  <c r="M338" i="4" s="1"/>
  <c r="L321" i="4"/>
  <c r="M321" i="4" s="1"/>
  <c r="L306" i="4"/>
  <c r="M306" i="4" s="1"/>
  <c r="L304" i="4"/>
  <c r="M304" i="4" s="1"/>
  <c r="L287" i="4"/>
  <c r="M287" i="4" s="1"/>
  <c r="L272" i="4"/>
  <c r="M272" i="4" s="1"/>
  <c r="L385" i="4"/>
  <c r="M385" i="4" s="1"/>
  <c r="L370" i="4"/>
  <c r="M370" i="4" s="1"/>
  <c r="L355" i="4"/>
  <c r="M355" i="4" s="1"/>
  <c r="L340" i="4"/>
  <c r="M340" i="4" s="1"/>
  <c r="L323" i="4"/>
  <c r="M323" i="4" s="1"/>
  <c r="L308" i="4"/>
  <c r="M308" i="4" s="1"/>
  <c r="L289" i="4"/>
  <c r="M289" i="4" s="1"/>
  <c r="L274" i="4"/>
  <c r="M274" i="4" s="1"/>
  <c r="L259" i="4"/>
  <c r="M259" i="4" s="1"/>
  <c r="L244" i="4"/>
  <c r="M244" i="4" s="1"/>
  <c r="L231" i="4"/>
  <c r="M231" i="4" s="1"/>
  <c r="L218" i="4"/>
  <c r="M218" i="4" s="1"/>
  <c r="L207" i="4"/>
  <c r="M207" i="4" s="1"/>
  <c r="L194" i="4"/>
  <c r="M194" i="4" s="1"/>
  <c r="L183" i="4"/>
  <c r="M183" i="4" s="1"/>
  <c r="L387" i="4"/>
  <c r="M387" i="4" s="1"/>
  <c r="L389" i="4"/>
  <c r="M389" i="4" s="1"/>
  <c r="L374" i="4"/>
  <c r="M374" i="4" s="1"/>
  <c r="L359" i="4"/>
  <c r="M359" i="4" s="1"/>
  <c r="L344" i="4"/>
  <c r="M344" i="4" s="1"/>
  <c r="L327" i="4"/>
  <c r="M327" i="4" s="1"/>
  <c r="L312" i="4"/>
  <c r="M312" i="4" s="1"/>
  <c r="L293" i="4"/>
  <c r="M293" i="4" s="1"/>
  <c r="L278" i="4"/>
  <c r="M278" i="4" s="1"/>
  <c r="L263" i="4"/>
  <c r="M263" i="4" s="1"/>
  <c r="L248" i="4"/>
  <c r="M248" i="4" s="1"/>
  <c r="L233" i="4"/>
  <c r="M233" i="4" s="1"/>
  <c r="L376" i="4"/>
  <c r="M376" i="4" s="1"/>
  <c r="L361" i="4"/>
  <c r="M361" i="4" s="1"/>
  <c r="L346" i="4"/>
  <c r="M346" i="4" s="1"/>
  <c r="L329" i="4"/>
  <c r="M329" i="4" s="1"/>
  <c r="L314" i="4"/>
  <c r="M314" i="4" s="1"/>
  <c r="L295" i="4"/>
  <c r="M295" i="4" s="1"/>
  <c r="L280" i="4"/>
  <c r="M280" i="4" s="1"/>
  <c r="L265" i="4"/>
  <c r="M265" i="4" s="1"/>
  <c r="L250" i="4"/>
  <c r="M250" i="4" s="1"/>
  <c r="L235" i="4"/>
  <c r="M235" i="4" s="1"/>
  <c r="L222" i="4"/>
  <c r="M222" i="4" s="1"/>
  <c r="L211" i="4"/>
  <c r="M211" i="4" s="1"/>
  <c r="L198" i="4"/>
  <c r="M198" i="4" s="1"/>
  <c r="L187" i="4"/>
  <c r="M187" i="4" s="1"/>
  <c r="L391" i="4"/>
  <c r="M391" i="4" s="1"/>
  <c r="L378" i="4"/>
  <c r="M378" i="4" s="1"/>
  <c r="L363" i="4"/>
  <c r="M363" i="4" s="1"/>
  <c r="L331" i="4"/>
  <c r="M331" i="4" s="1"/>
  <c r="L316" i="4"/>
  <c r="M316" i="4" s="1"/>
  <c r="L297" i="4"/>
  <c r="M297" i="4" s="1"/>
  <c r="L282" i="4"/>
  <c r="M282" i="4" s="1"/>
  <c r="L267" i="4"/>
  <c r="M267" i="4" s="1"/>
  <c r="L393" i="4"/>
  <c r="M393" i="4" s="1"/>
  <c r="L380" i="4"/>
  <c r="M380" i="4" s="1"/>
  <c r="L365" i="4"/>
  <c r="M365" i="4" s="1"/>
  <c r="L348" i="4"/>
  <c r="M348" i="4" s="1"/>
  <c r="L333" i="4"/>
  <c r="M333" i="4" s="1"/>
  <c r="L318" i="4"/>
  <c r="M318" i="4" s="1"/>
  <c r="L299" i="4"/>
  <c r="M299" i="4" s="1"/>
  <c r="L284" i="4"/>
  <c r="M284" i="4" s="1"/>
  <c r="L269" i="4"/>
  <c r="M269" i="4" s="1"/>
  <c r="L252" i="4"/>
  <c r="M252" i="4" s="1"/>
  <c r="L226" i="4"/>
  <c r="M226" i="4" s="1"/>
  <c r="L213" i="4"/>
  <c r="M213" i="4" s="1"/>
  <c r="L202" i="4"/>
  <c r="M202" i="4" s="1"/>
  <c r="L191" i="4"/>
  <c r="M191" i="4" s="1"/>
  <c r="L180" i="4"/>
  <c r="M180" i="4" s="1"/>
  <c r="L395" i="4"/>
  <c r="M395" i="4" s="1"/>
  <c r="L382" i="4"/>
  <c r="M382" i="4" s="1"/>
  <c r="L367" i="4"/>
  <c r="M367" i="4" s="1"/>
  <c r="L350" i="4"/>
  <c r="M350" i="4" s="1"/>
  <c r="L335" i="4"/>
  <c r="M335" i="4" s="1"/>
  <c r="L320" i="4"/>
  <c r="M320" i="4" s="1"/>
  <c r="L301" i="4"/>
  <c r="M301" i="4" s="1"/>
  <c r="L286" i="4"/>
  <c r="M286" i="4" s="1"/>
  <c r="L271" i="4"/>
  <c r="M271" i="4" s="1"/>
  <c r="L254" i="4"/>
  <c r="M254" i="4" s="1"/>
  <c r="L239" i="4"/>
  <c r="M239" i="4" s="1"/>
  <c r="L228" i="4"/>
  <c r="M228" i="4" s="1"/>
  <c r="L215" i="4"/>
  <c r="M215" i="4" s="1"/>
  <c r="L384" i="4"/>
  <c r="M384" i="4" s="1"/>
  <c r="L369" i="4"/>
  <c r="M369" i="4" s="1"/>
  <c r="L352" i="4"/>
  <c r="M352" i="4" s="1"/>
  <c r="L337" i="4"/>
  <c r="M337" i="4" s="1"/>
  <c r="L322" i="4"/>
  <c r="M322" i="4" s="1"/>
  <c r="L305" i="4"/>
  <c r="M305" i="4" s="1"/>
  <c r="L303" i="4"/>
  <c r="M303" i="4" s="1"/>
  <c r="L288" i="4"/>
  <c r="M288" i="4" s="1"/>
  <c r="L273" i="4"/>
  <c r="M273" i="4" s="1"/>
  <c r="L256" i="4"/>
  <c r="M256" i="4" s="1"/>
  <c r="L241" i="4"/>
  <c r="M241" i="4" s="1"/>
  <c r="L217" i="4"/>
  <c r="M217" i="4" s="1"/>
  <c r="L204" i="4"/>
  <c r="M204" i="4" s="1"/>
  <c r="L193" i="4"/>
  <c r="M193" i="4" s="1"/>
  <c r="L182" i="4"/>
  <c r="M182" i="4" s="1"/>
  <c r="L386" i="4"/>
  <c r="M386" i="4" s="1"/>
  <c r="L371" i="4"/>
  <c r="M371" i="4" s="1"/>
  <c r="L354" i="4"/>
  <c r="M354" i="4" s="1"/>
  <c r="L339" i="4"/>
  <c r="M339" i="4" s="1"/>
  <c r="L324" i="4"/>
  <c r="M324" i="4" s="1"/>
  <c r="L307" i="4"/>
  <c r="M307" i="4" s="1"/>
  <c r="L290" i="4"/>
  <c r="M290" i="4" s="1"/>
  <c r="L275" i="4"/>
  <c r="M275" i="4" s="1"/>
  <c r="L258" i="4"/>
  <c r="M258" i="4" s="1"/>
  <c r="L243" i="4"/>
  <c r="M243" i="4" s="1"/>
  <c r="L230" i="4"/>
  <c r="M230" i="4" s="1"/>
  <c r="L219" i="4"/>
  <c r="M219" i="4" s="1"/>
  <c r="L206" i="4"/>
  <c r="M206" i="4" s="1"/>
  <c r="L195" i="4"/>
  <c r="M195" i="4" s="1"/>
  <c r="L373" i="4"/>
  <c r="M373" i="4" s="1"/>
  <c r="L356" i="4"/>
  <c r="M356" i="4" s="1"/>
  <c r="L341" i="4"/>
  <c r="M341" i="4" s="1"/>
  <c r="L326" i="4"/>
  <c r="M326" i="4" s="1"/>
  <c r="L309" i="4"/>
  <c r="M309" i="4" s="1"/>
  <c r="L292" i="4"/>
  <c r="M292" i="4" s="1"/>
  <c r="L260" i="4"/>
  <c r="M260" i="4" s="1"/>
  <c r="L245" i="4"/>
  <c r="M245" i="4" s="1"/>
  <c r="L232" i="4"/>
  <c r="M232" i="4" s="1"/>
  <c r="L208" i="4"/>
  <c r="M208" i="4" s="1"/>
  <c r="L184" i="4"/>
  <c r="M184" i="4" s="1"/>
  <c r="L388" i="4"/>
  <c r="M388" i="4" s="1"/>
  <c r="L375" i="4"/>
  <c r="M375" i="4" s="1"/>
  <c r="L358" i="4"/>
  <c r="M358" i="4" s="1"/>
  <c r="L343" i="4"/>
  <c r="M343" i="4" s="1"/>
  <c r="L328" i="4"/>
  <c r="M328" i="4" s="1"/>
  <c r="L311" i="4"/>
  <c r="M311" i="4" s="1"/>
  <c r="L294" i="4"/>
  <c r="M294" i="4" s="1"/>
  <c r="L277" i="4"/>
  <c r="M277" i="4" s="1"/>
  <c r="L262" i="4"/>
  <c r="M262" i="4" s="1"/>
  <c r="L247" i="4"/>
  <c r="M247" i="4" s="1"/>
  <c r="L221" i="4"/>
  <c r="M221" i="4" s="1"/>
  <c r="L210" i="4"/>
  <c r="M210" i="4" s="1"/>
  <c r="L197" i="4"/>
  <c r="M197" i="4" s="1"/>
  <c r="L186" i="4"/>
  <c r="M186" i="4" s="1"/>
  <c r="L279" i="4"/>
  <c r="M279" i="4" s="1"/>
  <c r="L268" i="4"/>
  <c r="M268" i="4" s="1"/>
  <c r="L251" i="4"/>
  <c r="M251" i="4" s="1"/>
  <c r="L216" i="4"/>
  <c r="M216" i="4" s="1"/>
  <c r="L169" i="4"/>
  <c r="M169" i="4" s="1"/>
  <c r="L158" i="4"/>
  <c r="M158" i="4" s="1"/>
  <c r="L125" i="4"/>
  <c r="M125" i="4" s="1"/>
  <c r="L108" i="4"/>
  <c r="M108" i="4" s="1"/>
  <c r="L93" i="4"/>
  <c r="M93" i="4" s="1"/>
  <c r="L76" i="4"/>
  <c r="M76" i="4" s="1"/>
  <c r="L61" i="4"/>
  <c r="M61" i="4" s="1"/>
  <c r="L44" i="4"/>
  <c r="M44" i="4" s="1"/>
  <c r="L364" i="4"/>
  <c r="M364" i="4" s="1"/>
  <c r="L238" i="4"/>
  <c r="M238" i="4" s="1"/>
  <c r="L225" i="4"/>
  <c r="M225" i="4" s="1"/>
  <c r="L149" i="4"/>
  <c r="M149" i="4" s="1"/>
  <c r="L138" i="4"/>
  <c r="M138" i="4" s="1"/>
  <c r="L127" i="4"/>
  <c r="M127" i="4" s="1"/>
  <c r="L110" i="4"/>
  <c r="M110" i="4" s="1"/>
  <c r="L95" i="4"/>
  <c r="M95" i="4" s="1"/>
  <c r="L78" i="4"/>
  <c r="M78" i="4" s="1"/>
  <c r="L63" i="4"/>
  <c r="M63" i="4" s="1"/>
  <c r="L46" i="4"/>
  <c r="M46" i="4" s="1"/>
  <c r="L246" i="4"/>
  <c r="M246" i="4" s="1"/>
  <c r="L242" i="4"/>
  <c r="M242" i="4" s="1"/>
  <c r="L229" i="4"/>
  <c r="M229" i="4" s="1"/>
  <c r="L220" i="4"/>
  <c r="M220" i="4" s="1"/>
  <c r="L171" i="4"/>
  <c r="M171" i="4" s="1"/>
  <c r="L160" i="4"/>
  <c r="M160" i="4" s="1"/>
  <c r="L140" i="4"/>
  <c r="M140" i="4" s="1"/>
  <c r="L129" i="4"/>
  <c r="M129" i="4" s="1"/>
  <c r="L112" i="4"/>
  <c r="M112" i="4" s="1"/>
  <c r="L97" i="4"/>
  <c r="M97" i="4" s="1"/>
  <c r="L80" i="4"/>
  <c r="M80" i="4" s="1"/>
  <c r="L65" i="4"/>
  <c r="M65" i="4" s="1"/>
  <c r="L48" i="4"/>
  <c r="M48" i="4" s="1"/>
  <c r="L342" i="4"/>
  <c r="M342" i="4" s="1"/>
  <c r="L332" i="4"/>
  <c r="M332" i="4" s="1"/>
  <c r="L310" i="4"/>
  <c r="M310" i="4" s="1"/>
  <c r="L300" i="4"/>
  <c r="M300" i="4" s="1"/>
  <c r="L173" i="4"/>
  <c r="M173" i="4" s="1"/>
  <c r="L162" i="4"/>
  <c r="M162" i="4" s="1"/>
  <c r="L153" i="4"/>
  <c r="M153" i="4" s="1"/>
  <c r="L116" i="4"/>
  <c r="M116" i="4" s="1"/>
  <c r="L101" i="4"/>
  <c r="M101" i="4" s="1"/>
  <c r="L84" i="4"/>
  <c r="M84" i="4" s="1"/>
  <c r="L69" i="4"/>
  <c r="M69" i="4" s="1"/>
  <c r="L357" i="4"/>
  <c r="M357" i="4" s="1"/>
  <c r="L347" i="4"/>
  <c r="M347" i="4" s="1"/>
  <c r="L315" i="4"/>
  <c r="M315" i="4" s="1"/>
  <c r="L283" i="4"/>
  <c r="M283" i="4" s="1"/>
  <c r="L237" i="4"/>
  <c r="M237" i="4" s="1"/>
  <c r="L224" i="4"/>
  <c r="M224" i="4" s="1"/>
  <c r="L201" i="4"/>
  <c r="M201" i="4" s="1"/>
  <c r="L175" i="4"/>
  <c r="M175" i="4" s="1"/>
  <c r="L164" i="4"/>
  <c r="M164" i="4" s="1"/>
  <c r="L155" i="4"/>
  <c r="M155" i="4" s="1"/>
  <c r="L144" i="4"/>
  <c r="M144" i="4" s="1"/>
  <c r="L133" i="4"/>
  <c r="M133" i="4" s="1"/>
  <c r="L118" i="4"/>
  <c r="M118" i="4" s="1"/>
  <c r="L103" i="4"/>
  <c r="M103" i="4" s="1"/>
  <c r="L86" i="4"/>
  <c r="M86" i="4" s="1"/>
  <c r="L71" i="4"/>
  <c r="M71" i="4" s="1"/>
  <c r="L54" i="4"/>
  <c r="M54" i="4" s="1"/>
  <c r="L39" i="4"/>
  <c r="M39" i="4" s="1"/>
  <c r="L249" i="4"/>
  <c r="M249" i="4" s="1"/>
  <c r="L196" i="4"/>
  <c r="M196" i="4" s="1"/>
  <c r="L166" i="4"/>
  <c r="M166" i="4" s="1"/>
  <c r="L379" i="4"/>
  <c r="M379" i="4" s="1"/>
  <c r="L362" i="4"/>
  <c r="M362" i="4" s="1"/>
  <c r="L330" i="4"/>
  <c r="M330" i="4" s="1"/>
  <c r="L266" i="4"/>
  <c r="M266" i="4" s="1"/>
  <c r="L223" i="4"/>
  <c r="M223" i="4" s="1"/>
  <c r="L214" i="4"/>
  <c r="M214" i="4" s="1"/>
  <c r="L177" i="4"/>
  <c r="M177" i="4" s="1"/>
  <c r="L168" i="4"/>
  <c r="M168" i="4" s="1"/>
  <c r="L157" i="4"/>
  <c r="M157" i="4" s="1"/>
  <c r="L146" i="4"/>
  <c r="M146" i="4" s="1"/>
  <c r="L135" i="4"/>
  <c r="M135" i="4" s="1"/>
  <c r="L122" i="4"/>
  <c r="M122" i="4" s="1"/>
  <c r="L107" i="4"/>
  <c r="M107" i="4" s="1"/>
  <c r="L90" i="4"/>
  <c r="M90" i="4" s="1"/>
  <c r="L75" i="4"/>
  <c r="M75" i="4" s="1"/>
  <c r="L325" i="4"/>
  <c r="M325" i="4" s="1"/>
  <c r="L253" i="4"/>
  <c r="M253" i="4" s="1"/>
  <c r="L209" i="4"/>
  <c r="M209" i="4" s="1"/>
  <c r="L205" i="4"/>
  <c r="M205" i="4" s="1"/>
  <c r="L179" i="4"/>
  <c r="M179" i="4" s="1"/>
  <c r="L148" i="4"/>
  <c r="M148" i="4" s="1"/>
  <c r="L137" i="4"/>
  <c r="M137" i="4" s="1"/>
  <c r="L124" i="4"/>
  <c r="M124" i="4" s="1"/>
  <c r="L109" i="4"/>
  <c r="M109" i="4" s="1"/>
  <c r="L92" i="4"/>
  <c r="M92" i="4" s="1"/>
  <c r="L77" i="4"/>
  <c r="M77" i="4" s="1"/>
  <c r="L298" i="4"/>
  <c r="M298" i="4" s="1"/>
  <c r="L276" i="4"/>
  <c r="M276" i="4" s="1"/>
  <c r="L261" i="4"/>
  <c r="M261" i="4" s="1"/>
  <c r="L257" i="4"/>
  <c r="M257" i="4" s="1"/>
  <c r="L236" i="4"/>
  <c r="M236" i="4" s="1"/>
  <c r="L200" i="4"/>
  <c r="M200" i="4" s="1"/>
  <c r="L190" i="4"/>
  <c r="M190" i="4" s="1"/>
  <c r="L170" i="4"/>
  <c r="M170" i="4" s="1"/>
  <c r="L159" i="4"/>
  <c r="M159" i="4" s="1"/>
  <c r="L126" i="4"/>
  <c r="M126" i="4" s="1"/>
  <c r="L111" i="4"/>
  <c r="M111" i="4" s="1"/>
  <c r="L94" i="4"/>
  <c r="M94" i="4" s="1"/>
  <c r="L79" i="4"/>
  <c r="M79" i="4" s="1"/>
  <c r="L392" i="4"/>
  <c r="M392" i="4" s="1"/>
  <c r="L372" i="4"/>
  <c r="M372" i="4" s="1"/>
  <c r="L345" i="4"/>
  <c r="M345" i="4" s="1"/>
  <c r="L313" i="4"/>
  <c r="M313" i="4" s="1"/>
  <c r="L185" i="4"/>
  <c r="M185" i="4" s="1"/>
  <c r="L161" i="4"/>
  <c r="M161" i="4" s="1"/>
  <c r="L150" i="4"/>
  <c r="M150" i="4" s="1"/>
  <c r="L139" i="4"/>
  <c r="M139" i="4" s="1"/>
  <c r="L128" i="4"/>
  <c r="M128" i="4" s="1"/>
  <c r="L113" i="4"/>
  <c r="M113" i="4" s="1"/>
  <c r="L96" i="4"/>
  <c r="M96" i="4" s="1"/>
  <c r="L81" i="4"/>
  <c r="M81" i="4" s="1"/>
  <c r="L64" i="4"/>
  <c r="M64" i="4" s="1"/>
  <c r="L377" i="4"/>
  <c r="M377" i="4" s="1"/>
  <c r="L281" i="4"/>
  <c r="M281" i="4" s="1"/>
  <c r="L199" i="4"/>
  <c r="M199" i="4" s="1"/>
  <c r="L181" i="4"/>
  <c r="M181" i="4" s="1"/>
  <c r="L172" i="4"/>
  <c r="M172" i="4" s="1"/>
  <c r="L152" i="4"/>
  <c r="M152" i="4" s="1"/>
  <c r="L141" i="4"/>
  <c r="M141" i="4" s="1"/>
  <c r="L130" i="4"/>
  <c r="M130" i="4" s="1"/>
  <c r="L115" i="4"/>
  <c r="M115" i="4" s="1"/>
  <c r="L98" i="4"/>
  <c r="M98" i="4" s="1"/>
  <c r="L83" i="4"/>
  <c r="M83" i="4" s="1"/>
  <c r="L360" i="4"/>
  <c r="M360" i="4" s="1"/>
  <c r="L174" i="4"/>
  <c r="M174" i="4" s="1"/>
  <c r="L163" i="4"/>
  <c r="M163" i="4" s="1"/>
  <c r="L154" i="4"/>
  <c r="M154" i="4" s="1"/>
  <c r="L143" i="4"/>
  <c r="M143" i="4" s="1"/>
  <c r="L132" i="4"/>
  <c r="M132" i="4" s="1"/>
  <c r="L117" i="4"/>
  <c r="M117" i="4" s="1"/>
  <c r="L100" i="4"/>
  <c r="M100" i="4" s="1"/>
  <c r="L15" i="4"/>
  <c r="M15" i="4" s="1"/>
  <c r="L28" i="4"/>
  <c r="M28" i="4" s="1"/>
  <c r="L42" i="4"/>
  <c r="M42" i="4" s="1"/>
  <c r="L47" i="4"/>
  <c r="M47" i="4" s="1"/>
  <c r="L55" i="4"/>
  <c r="M55" i="4" s="1"/>
  <c r="L74" i="4"/>
  <c r="M74" i="4" s="1"/>
  <c r="L120" i="4"/>
  <c r="M120" i="4" s="1"/>
  <c r="L43" i="4"/>
  <c r="M43" i="4" s="1"/>
  <c r="L4" i="4"/>
  <c r="M4" i="4" s="1"/>
  <c r="L13" i="4"/>
  <c r="M13" i="4" s="1"/>
  <c r="L26" i="4"/>
  <c r="M26" i="4" s="1"/>
  <c r="L50" i="4"/>
  <c r="M50" i="4" s="1"/>
  <c r="L106" i="4"/>
  <c r="M106" i="4" s="1"/>
  <c r="L145" i="4"/>
  <c r="M145" i="4" s="1"/>
  <c r="L212" i="4"/>
  <c r="M212" i="4" s="1"/>
  <c r="L89" i="4"/>
  <c r="M89" i="4" s="1"/>
  <c r="L11" i="4"/>
  <c r="M11" i="4" s="1"/>
  <c r="L24" i="4"/>
  <c r="M24" i="4" s="1"/>
  <c r="L37" i="4"/>
  <c r="M37" i="4" s="1"/>
  <c r="L58" i="4"/>
  <c r="M58" i="4" s="1"/>
  <c r="L87" i="4"/>
  <c r="M87" i="4" s="1"/>
  <c r="L151" i="4"/>
  <c r="M151" i="4" s="1"/>
  <c r="L165" i="4"/>
  <c r="M165" i="4" s="1"/>
  <c r="L178" i="4"/>
  <c r="M178" i="4" s="1"/>
  <c r="L22" i="4"/>
  <c r="M22" i="4" s="1"/>
  <c r="L35" i="4"/>
  <c r="M35" i="4" s="1"/>
  <c r="L67" i="4"/>
  <c r="M67" i="4" s="1"/>
  <c r="L121" i="4"/>
  <c r="M121" i="4" s="1"/>
  <c r="L51" i="4"/>
  <c r="M51" i="4" s="1"/>
  <c r="L38" i="4"/>
  <c r="M38" i="4" s="1"/>
  <c r="L9" i="4"/>
  <c r="M9" i="4" s="1"/>
  <c r="L20" i="4"/>
  <c r="M20" i="4" s="1"/>
  <c r="L33" i="4"/>
  <c r="M33" i="4" s="1"/>
  <c r="L40" i="4"/>
  <c r="M40" i="4" s="1"/>
  <c r="L45" i="4"/>
  <c r="M45" i="4" s="1"/>
  <c r="L53" i="4"/>
  <c r="M53" i="4" s="1"/>
  <c r="L88" i="4"/>
  <c r="M88" i="4" s="1"/>
  <c r="L59" i="4"/>
  <c r="M59" i="4" s="1"/>
  <c r="L102" i="4"/>
  <c r="M102" i="4" s="1"/>
  <c r="L136" i="4"/>
  <c r="M136" i="4" s="1"/>
  <c r="L234" i="4"/>
  <c r="M234" i="4" s="1"/>
  <c r="L7" i="4"/>
  <c r="M7" i="4" s="1"/>
  <c r="L18" i="4"/>
  <c r="M18" i="4" s="1"/>
  <c r="L188" i="4"/>
  <c r="M188" i="4" s="1"/>
  <c r="L296" i="4"/>
  <c r="M296" i="4" s="1"/>
  <c r="L349" i="4"/>
  <c r="M349" i="4" s="1"/>
  <c r="E7" i="3"/>
  <c r="I6" i="3"/>
  <c r="H5" i="3"/>
  <c r="L22" i="3"/>
  <c r="M22" i="3" s="1"/>
  <c r="L45" i="3"/>
  <c r="M45" i="3" s="1"/>
  <c r="L55" i="3"/>
  <c r="M55" i="3" s="1"/>
  <c r="L59" i="3"/>
  <c r="M59" i="3" s="1"/>
  <c r="L77" i="3"/>
  <c r="M77" i="3" s="1"/>
  <c r="L109" i="3"/>
  <c r="M109" i="3" s="1"/>
  <c r="L134" i="3"/>
  <c r="M134" i="3" s="1"/>
  <c r="L42" i="3"/>
  <c r="M42" i="3" s="1"/>
  <c r="I5" i="3"/>
  <c r="L7" i="3"/>
  <c r="M7" i="3" s="1"/>
  <c r="L18" i="3"/>
  <c r="M18" i="3" s="1"/>
  <c r="L31" i="3"/>
  <c r="M31" i="3" s="1"/>
  <c r="L52" i="3"/>
  <c r="M52" i="3" s="1"/>
  <c r="L72" i="3"/>
  <c r="M72" i="3" s="1"/>
  <c r="L104" i="3"/>
  <c r="M104" i="3" s="1"/>
  <c r="L20" i="3"/>
  <c r="M20" i="3" s="1"/>
  <c r="L16" i="3"/>
  <c r="M16" i="3" s="1"/>
  <c r="L29" i="3"/>
  <c r="M29" i="3" s="1"/>
  <c r="L167" i="3"/>
  <c r="M167" i="3" s="1"/>
  <c r="L228" i="3"/>
  <c r="M228" i="3" s="1"/>
  <c r="L14" i="3"/>
  <c r="M14" i="3" s="1"/>
  <c r="L27" i="3"/>
  <c r="M27" i="3" s="1"/>
  <c r="L40" i="3"/>
  <c r="M40" i="3" s="1"/>
  <c r="L49" i="3"/>
  <c r="M49" i="3" s="1"/>
  <c r="L121" i="3"/>
  <c r="M121" i="3" s="1"/>
  <c r="L183" i="3"/>
  <c r="M183" i="3" s="1"/>
  <c r="L35" i="3"/>
  <c r="M35" i="3" s="1"/>
  <c r="L33" i="3"/>
  <c r="M33" i="3" s="1"/>
  <c r="L25" i="3"/>
  <c r="M25" i="3" s="1"/>
  <c r="L38" i="3"/>
  <c r="M38" i="3" s="1"/>
  <c r="L89" i="3"/>
  <c r="M89" i="3" s="1"/>
  <c r="L136" i="3"/>
  <c r="M136" i="3" s="1"/>
  <c r="L286" i="3"/>
  <c r="M286" i="3" s="1"/>
  <c r="L350" i="3"/>
  <c r="M350" i="3" s="1"/>
  <c r="L12" i="3"/>
  <c r="M12" i="3" s="1"/>
  <c r="L23" i="3"/>
  <c r="M23" i="3" s="1"/>
  <c r="L176" i="3"/>
  <c r="M176" i="3" s="1"/>
  <c r="L193" i="3"/>
  <c r="M193" i="3" s="1"/>
  <c r="L10" i="3"/>
  <c r="M10" i="3" s="1"/>
  <c r="L21" i="3"/>
  <c r="M21" i="3" s="1"/>
  <c r="L60" i="3"/>
  <c r="M60" i="3" s="1"/>
  <c r="L64" i="3"/>
  <c r="M64" i="3" s="1"/>
  <c r="L74" i="3"/>
  <c r="M74" i="3" s="1"/>
  <c r="L106" i="3"/>
  <c r="M106" i="3" s="1"/>
  <c r="L165" i="3"/>
  <c r="M165" i="3" s="1"/>
  <c r="L34" i="3"/>
  <c r="M34" i="3" s="1"/>
  <c r="L123" i="3"/>
  <c r="M123" i="3" s="1"/>
  <c r="L145" i="3"/>
  <c r="M145" i="3" s="1"/>
  <c r="L8" i="3"/>
  <c r="M8" i="3" s="1"/>
  <c r="L19" i="3"/>
  <c r="M19" i="3" s="1"/>
  <c r="L32" i="3"/>
  <c r="M32" i="3" s="1"/>
  <c r="L91" i="3"/>
  <c r="M91" i="3" s="1"/>
  <c r="L9" i="3"/>
  <c r="M9" i="3" s="1"/>
  <c r="L44" i="3"/>
  <c r="M44" i="3" s="1"/>
  <c r="L57" i="3"/>
  <c r="M57" i="3" s="1"/>
  <c r="L178" i="3"/>
  <c r="M178" i="3" s="1"/>
  <c r="L380" i="3"/>
  <c r="M380" i="3" s="1"/>
  <c r="L6" i="3"/>
  <c r="M6" i="3" s="1"/>
  <c r="L30" i="3"/>
  <c r="M30" i="3" s="1"/>
  <c r="L41" i="3"/>
  <c r="M41" i="3" s="1"/>
  <c r="L399" i="3"/>
  <c r="M399" i="3" s="1"/>
  <c r="L386" i="3"/>
  <c r="M386" i="3" s="1"/>
  <c r="L371" i="3"/>
  <c r="M371" i="3" s="1"/>
  <c r="L354" i="3"/>
  <c r="M354" i="3" s="1"/>
  <c r="L339" i="3"/>
  <c r="M339" i="3" s="1"/>
  <c r="L322" i="3"/>
  <c r="M322" i="3" s="1"/>
  <c r="L307" i="3"/>
  <c r="M307" i="3" s="1"/>
  <c r="L290" i="3"/>
  <c r="M290" i="3" s="1"/>
  <c r="L275" i="3"/>
  <c r="M275" i="3" s="1"/>
  <c r="L260" i="3"/>
  <c r="M260" i="3" s="1"/>
  <c r="L245" i="3"/>
  <c r="M245" i="3" s="1"/>
  <c r="L232" i="3"/>
  <c r="M232" i="3" s="1"/>
  <c r="L219" i="3"/>
  <c r="M219" i="3" s="1"/>
  <c r="L208" i="3"/>
  <c r="M208" i="3" s="1"/>
  <c r="L195" i="3"/>
  <c r="M195" i="3" s="1"/>
  <c r="L388" i="3"/>
  <c r="M388" i="3" s="1"/>
  <c r="L373" i="3"/>
  <c r="M373" i="3" s="1"/>
  <c r="L356" i="3"/>
  <c r="M356" i="3" s="1"/>
  <c r="L341" i="3"/>
  <c r="M341" i="3" s="1"/>
  <c r="L324" i="3"/>
  <c r="M324" i="3" s="1"/>
  <c r="L309" i="3"/>
  <c r="M309" i="3" s="1"/>
  <c r="L292" i="3"/>
  <c r="M292" i="3" s="1"/>
  <c r="L277" i="3"/>
  <c r="M277" i="3" s="1"/>
  <c r="L262" i="3"/>
  <c r="M262" i="3" s="1"/>
  <c r="L247" i="3"/>
  <c r="M247" i="3" s="1"/>
  <c r="L221" i="3"/>
  <c r="M221" i="3" s="1"/>
  <c r="L210" i="3"/>
  <c r="M210" i="3" s="1"/>
  <c r="L197" i="3"/>
  <c r="M197" i="3" s="1"/>
  <c r="L186" i="3"/>
  <c r="M186" i="3" s="1"/>
  <c r="L390" i="3"/>
  <c r="M390" i="3" s="1"/>
  <c r="L375" i="3"/>
  <c r="M375" i="3" s="1"/>
  <c r="L358" i="3"/>
  <c r="M358" i="3" s="1"/>
  <c r="L343" i="3"/>
  <c r="M343" i="3" s="1"/>
  <c r="L326" i="3"/>
  <c r="M326" i="3" s="1"/>
  <c r="L311" i="3"/>
  <c r="M311" i="3" s="1"/>
  <c r="L294" i="3"/>
  <c r="M294" i="3" s="1"/>
  <c r="L279" i="3"/>
  <c r="M279" i="3" s="1"/>
  <c r="L264" i="3"/>
  <c r="M264" i="3" s="1"/>
  <c r="L249" i="3"/>
  <c r="M249" i="3" s="1"/>
  <c r="L234" i="3"/>
  <c r="M234" i="3" s="1"/>
  <c r="L392" i="3"/>
  <c r="M392" i="3" s="1"/>
  <c r="L377" i="3"/>
  <c r="M377" i="3" s="1"/>
  <c r="L360" i="3"/>
  <c r="M360" i="3" s="1"/>
  <c r="L345" i="3"/>
  <c r="M345" i="3" s="1"/>
  <c r="L328" i="3"/>
  <c r="M328" i="3" s="1"/>
  <c r="L313" i="3"/>
  <c r="M313" i="3" s="1"/>
  <c r="L296" i="3"/>
  <c r="M296" i="3" s="1"/>
  <c r="L281" i="3"/>
  <c r="M281" i="3" s="1"/>
  <c r="L266" i="3"/>
  <c r="M266" i="3" s="1"/>
  <c r="L251" i="3"/>
  <c r="M251" i="3" s="1"/>
  <c r="L236" i="3"/>
  <c r="M236" i="3" s="1"/>
  <c r="L223" i="3"/>
  <c r="M223" i="3" s="1"/>
  <c r="L212" i="3"/>
  <c r="M212" i="3" s="1"/>
  <c r="L199" i="3"/>
  <c r="M199" i="3" s="1"/>
  <c r="L188" i="3"/>
  <c r="M188" i="3" s="1"/>
  <c r="L379" i="3"/>
  <c r="M379" i="3" s="1"/>
  <c r="L362" i="3"/>
  <c r="M362" i="3" s="1"/>
  <c r="L347" i="3"/>
  <c r="M347" i="3" s="1"/>
  <c r="L330" i="3"/>
  <c r="M330" i="3" s="1"/>
  <c r="L315" i="3"/>
  <c r="M315" i="3" s="1"/>
  <c r="L298" i="3"/>
  <c r="M298" i="3" s="1"/>
  <c r="L283" i="3"/>
  <c r="M283" i="3" s="1"/>
  <c r="L268" i="3"/>
  <c r="M268" i="3" s="1"/>
  <c r="L238" i="3"/>
  <c r="M238" i="3" s="1"/>
  <c r="L225" i="3"/>
  <c r="M225" i="3" s="1"/>
  <c r="L201" i="3"/>
  <c r="M201" i="3" s="1"/>
  <c r="L190" i="3"/>
  <c r="M190" i="3" s="1"/>
  <c r="L394" i="3"/>
  <c r="M394" i="3" s="1"/>
  <c r="L381" i="3"/>
  <c r="M381" i="3" s="1"/>
  <c r="L364" i="3"/>
  <c r="M364" i="3" s="1"/>
  <c r="L349" i="3"/>
  <c r="M349" i="3" s="1"/>
  <c r="L332" i="3"/>
  <c r="M332" i="3" s="1"/>
  <c r="L317" i="3"/>
  <c r="M317" i="3" s="1"/>
  <c r="L300" i="3"/>
  <c r="M300" i="3" s="1"/>
  <c r="L285" i="3"/>
  <c r="M285" i="3" s="1"/>
  <c r="L270" i="3"/>
  <c r="M270" i="3" s="1"/>
  <c r="L253" i="3"/>
  <c r="M253" i="3" s="1"/>
  <c r="L227" i="3"/>
  <c r="M227" i="3" s="1"/>
  <c r="L214" i="3"/>
  <c r="M214" i="3" s="1"/>
  <c r="L203" i="3"/>
  <c r="M203" i="3" s="1"/>
  <c r="L192" i="3"/>
  <c r="M192" i="3" s="1"/>
  <c r="L181" i="3"/>
  <c r="M181" i="3" s="1"/>
  <c r="L396" i="3"/>
  <c r="M396" i="3" s="1"/>
  <c r="L383" i="3"/>
  <c r="M383" i="3" s="1"/>
  <c r="L366" i="3"/>
  <c r="M366" i="3" s="1"/>
  <c r="L351" i="3"/>
  <c r="M351" i="3" s="1"/>
  <c r="L334" i="3"/>
  <c r="M334" i="3" s="1"/>
  <c r="L319" i="3"/>
  <c r="M319" i="3" s="1"/>
  <c r="L302" i="3"/>
  <c r="M302" i="3" s="1"/>
  <c r="L287" i="3"/>
  <c r="M287" i="3" s="1"/>
  <c r="L272" i="3"/>
  <c r="M272" i="3" s="1"/>
  <c r="L255" i="3"/>
  <c r="M255" i="3" s="1"/>
  <c r="L240" i="3"/>
  <c r="M240" i="3" s="1"/>
  <c r="L229" i="3"/>
  <c r="M229" i="3" s="1"/>
  <c r="L216" i="3"/>
  <c r="M216" i="3" s="1"/>
  <c r="L398" i="3"/>
  <c r="M398" i="3" s="1"/>
  <c r="L385" i="3"/>
  <c r="M385" i="3" s="1"/>
  <c r="L368" i="3"/>
  <c r="M368" i="3" s="1"/>
  <c r="L353" i="3"/>
  <c r="M353" i="3" s="1"/>
  <c r="L336" i="3"/>
  <c r="M336" i="3" s="1"/>
  <c r="L321" i="3"/>
  <c r="M321" i="3" s="1"/>
  <c r="L387" i="3"/>
  <c r="M387" i="3" s="1"/>
  <c r="L370" i="3"/>
  <c r="M370" i="3" s="1"/>
  <c r="L355" i="3"/>
  <c r="M355" i="3" s="1"/>
  <c r="L338" i="3"/>
  <c r="M338" i="3" s="1"/>
  <c r="L323" i="3"/>
  <c r="M323" i="3" s="1"/>
  <c r="L306" i="3"/>
  <c r="M306" i="3" s="1"/>
  <c r="L291" i="3"/>
  <c r="M291" i="3" s="1"/>
  <c r="L276" i="3"/>
  <c r="M276" i="3" s="1"/>
  <c r="L259" i="3"/>
  <c r="M259" i="3" s="1"/>
  <c r="L244" i="3"/>
  <c r="M244" i="3" s="1"/>
  <c r="L231" i="3"/>
  <c r="M231" i="3" s="1"/>
  <c r="L220" i="3"/>
  <c r="M220" i="3" s="1"/>
  <c r="L207" i="3"/>
  <c r="M207" i="3" s="1"/>
  <c r="L196" i="3"/>
  <c r="M196" i="3" s="1"/>
  <c r="L389" i="3"/>
  <c r="M389" i="3" s="1"/>
  <c r="L372" i="3"/>
  <c r="M372" i="3" s="1"/>
  <c r="L357" i="3"/>
  <c r="M357" i="3" s="1"/>
  <c r="L340" i="3"/>
  <c r="M340" i="3" s="1"/>
  <c r="L325" i="3"/>
  <c r="M325" i="3" s="1"/>
  <c r="L308" i="3"/>
  <c r="M308" i="3" s="1"/>
  <c r="L293" i="3"/>
  <c r="M293" i="3" s="1"/>
  <c r="L261" i="3"/>
  <c r="M261" i="3" s="1"/>
  <c r="L246" i="3"/>
  <c r="M246" i="3" s="1"/>
  <c r="L233" i="3"/>
  <c r="M233" i="3" s="1"/>
  <c r="L374" i="3"/>
  <c r="M374" i="3" s="1"/>
  <c r="L359" i="3"/>
  <c r="M359" i="3" s="1"/>
  <c r="L342" i="3"/>
  <c r="M342" i="3" s="1"/>
  <c r="L327" i="3"/>
  <c r="M327" i="3" s="1"/>
  <c r="L310" i="3"/>
  <c r="M310" i="3" s="1"/>
  <c r="L295" i="3"/>
  <c r="M295" i="3" s="1"/>
  <c r="L278" i="3"/>
  <c r="M278" i="3" s="1"/>
  <c r="L263" i="3"/>
  <c r="M263" i="3" s="1"/>
  <c r="L248" i="3"/>
  <c r="M248" i="3" s="1"/>
  <c r="L222" i="3"/>
  <c r="M222" i="3" s="1"/>
  <c r="L211" i="3"/>
  <c r="M211" i="3" s="1"/>
  <c r="L198" i="3"/>
  <c r="M198" i="3" s="1"/>
  <c r="L187" i="3"/>
  <c r="M187" i="3" s="1"/>
  <c r="L391" i="3"/>
  <c r="M391" i="3" s="1"/>
  <c r="L376" i="3"/>
  <c r="M376" i="3" s="1"/>
  <c r="L361" i="3"/>
  <c r="M361" i="3" s="1"/>
  <c r="L344" i="3"/>
  <c r="M344" i="3" s="1"/>
  <c r="L329" i="3"/>
  <c r="M329" i="3" s="1"/>
  <c r="L312" i="3"/>
  <c r="M312" i="3" s="1"/>
  <c r="L297" i="3"/>
  <c r="M297" i="3" s="1"/>
  <c r="L280" i="3"/>
  <c r="M280" i="3" s="1"/>
  <c r="L265" i="3"/>
  <c r="M265" i="3" s="1"/>
  <c r="L250" i="3"/>
  <c r="M250" i="3" s="1"/>
  <c r="L235" i="3"/>
  <c r="M235" i="3" s="1"/>
  <c r="L224" i="3"/>
  <c r="M224" i="3" s="1"/>
  <c r="L393" i="3"/>
  <c r="M393" i="3" s="1"/>
  <c r="L378" i="3"/>
  <c r="M378" i="3" s="1"/>
  <c r="L363" i="3"/>
  <c r="M363" i="3" s="1"/>
  <c r="L346" i="3"/>
  <c r="M346" i="3" s="1"/>
  <c r="L331" i="3"/>
  <c r="M331" i="3" s="1"/>
  <c r="L314" i="3"/>
  <c r="M314" i="3" s="1"/>
  <c r="L299" i="3"/>
  <c r="M299" i="3" s="1"/>
  <c r="L282" i="3"/>
  <c r="M282" i="3" s="1"/>
  <c r="L267" i="3"/>
  <c r="M267" i="3" s="1"/>
  <c r="L252" i="3"/>
  <c r="M252" i="3" s="1"/>
  <c r="L237" i="3"/>
  <c r="M237" i="3" s="1"/>
  <c r="L213" i="3"/>
  <c r="M213" i="3" s="1"/>
  <c r="L269" i="3"/>
  <c r="M269" i="3" s="1"/>
  <c r="L243" i="3"/>
  <c r="M243" i="3" s="1"/>
  <c r="L204" i="3"/>
  <c r="M204" i="3" s="1"/>
  <c r="L200" i="3"/>
  <c r="M200" i="3" s="1"/>
  <c r="L180" i="3"/>
  <c r="M180" i="3" s="1"/>
  <c r="L169" i="3"/>
  <c r="M169" i="3" s="1"/>
  <c r="L158" i="3"/>
  <c r="M158" i="3" s="1"/>
  <c r="L125" i="3"/>
  <c r="M125" i="3" s="1"/>
  <c r="L337" i="3"/>
  <c r="M337" i="3" s="1"/>
  <c r="L301" i="3"/>
  <c r="M301" i="3" s="1"/>
  <c r="L274" i="3"/>
  <c r="M274" i="3" s="1"/>
  <c r="L189" i="3"/>
  <c r="M189" i="3" s="1"/>
  <c r="L149" i="3"/>
  <c r="M149" i="3" s="1"/>
  <c r="L138" i="3"/>
  <c r="M138" i="3" s="1"/>
  <c r="L127" i="3"/>
  <c r="M127" i="3" s="1"/>
  <c r="L110" i="3"/>
  <c r="M110" i="3" s="1"/>
  <c r="L95" i="3"/>
  <c r="M95" i="3" s="1"/>
  <c r="L78" i="3"/>
  <c r="M78" i="3" s="1"/>
  <c r="L63" i="3"/>
  <c r="M63" i="3" s="1"/>
  <c r="L46" i="3"/>
  <c r="M46" i="3" s="1"/>
  <c r="L367" i="3"/>
  <c r="M367" i="3" s="1"/>
  <c r="L348" i="3"/>
  <c r="M348" i="3" s="1"/>
  <c r="L318" i="3"/>
  <c r="M318" i="3" s="1"/>
  <c r="L218" i="3"/>
  <c r="M218" i="3" s="1"/>
  <c r="L171" i="3"/>
  <c r="M171" i="3" s="1"/>
  <c r="L160" i="3"/>
  <c r="M160" i="3" s="1"/>
  <c r="L140" i="3"/>
  <c r="M140" i="3" s="1"/>
  <c r="L129" i="3"/>
  <c r="M129" i="3" s="1"/>
  <c r="L112" i="3"/>
  <c r="M112" i="3" s="1"/>
  <c r="L97" i="3"/>
  <c r="M97" i="3" s="1"/>
  <c r="L80" i="3"/>
  <c r="M80" i="3" s="1"/>
  <c r="L65" i="3"/>
  <c r="M65" i="3" s="1"/>
  <c r="L48" i="3"/>
  <c r="M48" i="3" s="1"/>
  <c r="L258" i="3"/>
  <c r="M258" i="3" s="1"/>
  <c r="L242" i="3"/>
  <c r="M242" i="3" s="1"/>
  <c r="L185" i="3"/>
  <c r="M185" i="3" s="1"/>
  <c r="L173" i="3"/>
  <c r="M173" i="3" s="1"/>
  <c r="L162" i="3"/>
  <c r="M162" i="3" s="1"/>
  <c r="L151" i="3"/>
  <c r="M151" i="3" s="1"/>
  <c r="L142" i="3"/>
  <c r="M142" i="3" s="1"/>
  <c r="L131" i="3"/>
  <c r="M131" i="3" s="1"/>
  <c r="L114" i="3"/>
  <c r="M114" i="3" s="1"/>
  <c r="L99" i="3"/>
  <c r="M99" i="3" s="1"/>
  <c r="L82" i="3"/>
  <c r="M82" i="3" s="1"/>
  <c r="L67" i="3"/>
  <c r="M67" i="3" s="1"/>
  <c r="L50" i="3"/>
  <c r="M50" i="3" s="1"/>
  <c r="L284" i="3"/>
  <c r="M284" i="3" s="1"/>
  <c r="L182" i="3"/>
  <c r="M182" i="3" s="1"/>
  <c r="L153" i="3"/>
  <c r="M153" i="3" s="1"/>
  <c r="L116" i="3"/>
  <c r="M116" i="3" s="1"/>
  <c r="L101" i="3"/>
  <c r="M101" i="3" s="1"/>
  <c r="L84" i="3"/>
  <c r="M84" i="3" s="1"/>
  <c r="L69" i="3"/>
  <c r="M69" i="3" s="1"/>
  <c r="L397" i="3"/>
  <c r="M397" i="3" s="1"/>
  <c r="L384" i="3"/>
  <c r="M384" i="3" s="1"/>
  <c r="L289" i="3"/>
  <c r="M289" i="3" s="1"/>
  <c r="L226" i="3"/>
  <c r="M226" i="3" s="1"/>
  <c r="L175" i="3"/>
  <c r="M175" i="3" s="1"/>
  <c r="L164" i="3"/>
  <c r="M164" i="3" s="1"/>
  <c r="L155" i="3"/>
  <c r="M155" i="3" s="1"/>
  <c r="L144" i="3"/>
  <c r="M144" i="3" s="1"/>
  <c r="L133" i="3"/>
  <c r="M133" i="3" s="1"/>
  <c r="L118" i="3"/>
  <c r="M118" i="3" s="1"/>
  <c r="L103" i="3"/>
  <c r="M103" i="3" s="1"/>
  <c r="L86" i="3"/>
  <c r="M86" i="3" s="1"/>
  <c r="L71" i="3"/>
  <c r="M71" i="3" s="1"/>
  <c r="L54" i="3"/>
  <c r="M54" i="3" s="1"/>
  <c r="L365" i="3"/>
  <c r="M365" i="3" s="1"/>
  <c r="L335" i="3"/>
  <c r="M335" i="3" s="1"/>
  <c r="L316" i="3"/>
  <c r="M316" i="3" s="1"/>
  <c r="L273" i="3"/>
  <c r="M273" i="3" s="1"/>
  <c r="L257" i="3"/>
  <c r="M257" i="3" s="1"/>
  <c r="L241" i="3"/>
  <c r="M241" i="3" s="1"/>
  <c r="L209" i="3"/>
  <c r="M209" i="3" s="1"/>
  <c r="L206" i="3"/>
  <c r="M206" i="3" s="1"/>
  <c r="L166" i="3"/>
  <c r="M166" i="3" s="1"/>
  <c r="L120" i="3"/>
  <c r="M120" i="3" s="1"/>
  <c r="L105" i="3"/>
  <c r="M105" i="3" s="1"/>
  <c r="L88" i="3"/>
  <c r="M88" i="3" s="1"/>
  <c r="L73" i="3"/>
  <c r="M73" i="3" s="1"/>
  <c r="L56" i="3"/>
  <c r="M56" i="3" s="1"/>
  <c r="L305" i="3"/>
  <c r="M305" i="3" s="1"/>
  <c r="L230" i="3"/>
  <c r="M230" i="3" s="1"/>
  <c r="L202" i="3"/>
  <c r="M202" i="3" s="1"/>
  <c r="L191" i="3"/>
  <c r="M191" i="3" s="1"/>
  <c r="L177" i="3"/>
  <c r="M177" i="3" s="1"/>
  <c r="L168" i="3"/>
  <c r="M168" i="3" s="1"/>
  <c r="L157" i="3"/>
  <c r="M157" i="3" s="1"/>
  <c r="L146" i="3"/>
  <c r="M146" i="3" s="1"/>
  <c r="L135" i="3"/>
  <c r="M135" i="3" s="1"/>
  <c r="L122" i="3"/>
  <c r="M122" i="3" s="1"/>
  <c r="L107" i="3"/>
  <c r="M107" i="3" s="1"/>
  <c r="L90" i="3"/>
  <c r="M90" i="3" s="1"/>
  <c r="L75" i="3"/>
  <c r="M75" i="3" s="1"/>
  <c r="L58" i="3"/>
  <c r="M58" i="3" s="1"/>
  <c r="L43" i="3"/>
  <c r="M43" i="3" s="1"/>
  <c r="L179" i="3"/>
  <c r="M179" i="3" s="1"/>
  <c r="L148" i="3"/>
  <c r="M148" i="3" s="1"/>
  <c r="L137" i="3"/>
  <c r="M137" i="3" s="1"/>
  <c r="L124" i="3"/>
  <c r="M124" i="3" s="1"/>
  <c r="L352" i="3"/>
  <c r="M352" i="3" s="1"/>
  <c r="L256" i="3"/>
  <c r="M256" i="3" s="1"/>
  <c r="L217" i="3"/>
  <c r="M217" i="3" s="1"/>
  <c r="L194" i="3"/>
  <c r="M194" i="3" s="1"/>
  <c r="L170" i="3"/>
  <c r="M170" i="3" s="1"/>
  <c r="L159" i="3"/>
  <c r="M159" i="3" s="1"/>
  <c r="L126" i="3"/>
  <c r="M126" i="3" s="1"/>
  <c r="L111" i="3"/>
  <c r="M111" i="3" s="1"/>
  <c r="L94" i="3"/>
  <c r="M94" i="3" s="1"/>
  <c r="L79" i="3"/>
  <c r="M79" i="3" s="1"/>
  <c r="L62" i="3"/>
  <c r="M62" i="3" s="1"/>
  <c r="L47" i="3"/>
  <c r="M47" i="3" s="1"/>
  <c r="L395" i="3"/>
  <c r="M395" i="3" s="1"/>
  <c r="L382" i="3"/>
  <c r="M382" i="3" s="1"/>
  <c r="L333" i="3"/>
  <c r="M333" i="3" s="1"/>
  <c r="L304" i="3"/>
  <c r="M304" i="3" s="1"/>
  <c r="L288" i="3"/>
  <c r="M288" i="3" s="1"/>
  <c r="L239" i="3"/>
  <c r="M239" i="3" s="1"/>
  <c r="L205" i="3"/>
  <c r="M205" i="3" s="1"/>
  <c r="L184" i="3"/>
  <c r="M184" i="3" s="1"/>
  <c r="L161" i="3"/>
  <c r="M161" i="3" s="1"/>
  <c r="L150" i="3"/>
  <c r="M150" i="3" s="1"/>
  <c r="L139" i="3"/>
  <c r="M139" i="3" s="1"/>
  <c r="L128" i="3"/>
  <c r="M128" i="3" s="1"/>
  <c r="L113" i="3"/>
  <c r="M113" i="3" s="1"/>
  <c r="L96" i="3"/>
  <c r="M96" i="3" s="1"/>
  <c r="L81" i="3"/>
  <c r="M81" i="3" s="1"/>
  <c r="L271" i="3"/>
  <c r="M271" i="3" s="1"/>
  <c r="L172" i="3"/>
  <c r="M172" i="3" s="1"/>
  <c r="L152" i="3"/>
  <c r="M152" i="3" s="1"/>
  <c r="L141" i="3"/>
  <c r="M141" i="3" s="1"/>
  <c r="L130" i="3"/>
  <c r="M130" i="3" s="1"/>
  <c r="L115" i="3"/>
  <c r="M115" i="3" s="1"/>
  <c r="L98" i="3"/>
  <c r="M98" i="3" s="1"/>
  <c r="L83" i="3"/>
  <c r="M83" i="3" s="1"/>
  <c r="L66" i="3"/>
  <c r="M66" i="3" s="1"/>
  <c r="L174" i="3"/>
  <c r="M174" i="3" s="1"/>
  <c r="L163" i="3"/>
  <c r="M163" i="3" s="1"/>
  <c r="L154" i="3"/>
  <c r="M154" i="3" s="1"/>
  <c r="L143" i="3"/>
  <c r="M143" i="3" s="1"/>
  <c r="L132" i="3"/>
  <c r="M132" i="3" s="1"/>
  <c r="L117" i="3"/>
  <c r="M117" i="3" s="1"/>
  <c r="L100" i="3"/>
  <c r="M100" i="3" s="1"/>
  <c r="L85" i="3"/>
  <c r="M85" i="3" s="1"/>
  <c r="L68" i="3"/>
  <c r="M68" i="3" s="1"/>
  <c r="L53" i="3"/>
  <c r="M53" i="3" s="1"/>
  <c r="L369" i="3"/>
  <c r="M369" i="3" s="1"/>
  <c r="L320" i="3"/>
  <c r="M320" i="3" s="1"/>
  <c r="L303" i="3"/>
  <c r="M303" i="3" s="1"/>
  <c r="L254" i="3"/>
  <c r="M254" i="3" s="1"/>
  <c r="L119" i="3"/>
  <c r="M119" i="3" s="1"/>
  <c r="L102" i="3"/>
  <c r="M102" i="3" s="1"/>
  <c r="L87" i="3"/>
  <c r="M87" i="3" s="1"/>
  <c r="L70" i="3"/>
  <c r="M70" i="3" s="1"/>
  <c r="L15" i="3"/>
  <c r="M15" i="3" s="1"/>
  <c r="L28" i="3"/>
  <c r="M28" i="3" s="1"/>
  <c r="L76" i="3"/>
  <c r="M76" i="3" s="1"/>
  <c r="L92" i="3"/>
  <c r="M92" i="3" s="1"/>
  <c r="L108" i="3"/>
  <c r="M108" i="3" s="1"/>
  <c r="L147" i="3"/>
  <c r="M147" i="3" s="1"/>
  <c r="L215" i="3"/>
  <c r="M215" i="3" s="1"/>
  <c r="L156" i="3"/>
  <c r="M156" i="3" s="1"/>
  <c r="L4" i="3"/>
  <c r="M4" i="3" s="1"/>
  <c r="L13" i="3"/>
  <c r="M13" i="3" s="1"/>
  <c r="L26" i="3"/>
  <c r="M26" i="3" s="1"/>
  <c r="L39" i="3"/>
  <c r="M39" i="3" s="1"/>
  <c r="L51" i="3"/>
  <c r="M51" i="3" s="1"/>
  <c r="L11" i="3"/>
  <c r="M11" i="3" s="1"/>
  <c r="L24" i="3"/>
  <c r="M24" i="3" s="1"/>
  <c r="L37" i="3"/>
  <c r="M37" i="3" s="1"/>
  <c r="I5" i="2"/>
  <c r="E6" i="2"/>
  <c r="L154" i="2"/>
  <c r="M154" i="2" s="1"/>
  <c r="L195" i="2"/>
  <c r="M195" i="2" s="1"/>
  <c r="L102" i="2"/>
  <c r="M102" i="2" s="1"/>
  <c r="L49" i="2"/>
  <c r="M49" i="2" s="1"/>
  <c r="L64" i="2"/>
  <c r="M64" i="2" s="1"/>
  <c r="L184" i="2"/>
  <c r="M184" i="2" s="1"/>
  <c r="L47" i="2"/>
  <c r="M47" i="2" s="1"/>
  <c r="L129" i="2"/>
  <c r="M129" i="2" s="1"/>
  <c r="L17" i="2"/>
  <c r="M17" i="2" s="1"/>
  <c r="L45" i="2"/>
  <c r="M45" i="2" s="1"/>
  <c r="L60" i="2"/>
  <c r="M60" i="2" s="1"/>
  <c r="L87" i="2"/>
  <c r="M87" i="2" s="1"/>
  <c r="L106" i="2"/>
  <c r="M106" i="2" s="1"/>
  <c r="L118" i="2"/>
  <c r="M118" i="2" s="1"/>
  <c r="L155" i="2"/>
  <c r="M155" i="2" s="1"/>
  <c r="L203" i="2"/>
  <c r="M203" i="2" s="1"/>
  <c r="L232" i="2"/>
  <c r="M232" i="2" s="1"/>
  <c r="L72" i="2"/>
  <c r="M72" i="2" s="1"/>
  <c r="L84" i="2"/>
  <c r="M84" i="2" s="1"/>
  <c r="L114" i="2"/>
  <c r="M114" i="2" s="1"/>
  <c r="L151" i="2"/>
  <c r="M151" i="2" s="1"/>
  <c r="L164" i="2"/>
  <c r="M164" i="2" s="1"/>
  <c r="L272" i="2"/>
  <c r="M272" i="2" s="1"/>
  <c r="L300" i="2"/>
  <c r="M300" i="2" s="1"/>
  <c r="L167" i="2"/>
  <c r="M167" i="2" s="1"/>
  <c r="L19" i="2"/>
  <c r="M19" i="2" s="1"/>
  <c r="L398" i="2"/>
  <c r="M398" i="2" s="1"/>
  <c r="L385" i="2"/>
  <c r="M385" i="2" s="1"/>
  <c r="L370" i="2"/>
  <c r="M370" i="2" s="1"/>
  <c r="L353" i="2"/>
  <c r="M353" i="2" s="1"/>
  <c r="L338" i="2"/>
  <c r="M338" i="2" s="1"/>
  <c r="L321" i="2"/>
  <c r="M321" i="2" s="1"/>
  <c r="L306" i="2"/>
  <c r="M306" i="2" s="1"/>
  <c r="L289" i="2"/>
  <c r="M289" i="2" s="1"/>
  <c r="L274" i="2"/>
  <c r="M274" i="2" s="1"/>
  <c r="L259" i="2"/>
  <c r="M259" i="2" s="1"/>
  <c r="L244" i="2"/>
  <c r="M244" i="2" s="1"/>
  <c r="L231" i="2"/>
  <c r="M231" i="2" s="1"/>
  <c r="L218" i="2"/>
  <c r="M218" i="2" s="1"/>
  <c r="L207" i="2"/>
  <c r="M207" i="2" s="1"/>
  <c r="L400" i="2"/>
  <c r="M400" i="2" s="1"/>
  <c r="L389" i="2"/>
  <c r="M389" i="2" s="1"/>
  <c r="L374" i="2"/>
  <c r="M374" i="2" s="1"/>
  <c r="L357" i="2"/>
  <c r="M357" i="2" s="1"/>
  <c r="L342" i="2"/>
  <c r="M342" i="2" s="1"/>
  <c r="L325" i="2"/>
  <c r="M325" i="2" s="1"/>
  <c r="L310" i="2"/>
  <c r="M310" i="2" s="1"/>
  <c r="L293" i="2"/>
  <c r="M293" i="2" s="1"/>
  <c r="L278" i="2"/>
  <c r="M278" i="2" s="1"/>
  <c r="L391" i="2"/>
  <c r="M391" i="2" s="1"/>
  <c r="L376" i="2"/>
  <c r="M376" i="2" s="1"/>
  <c r="L359" i="2"/>
  <c r="M359" i="2" s="1"/>
  <c r="L344" i="2"/>
  <c r="M344" i="2" s="1"/>
  <c r="L327" i="2"/>
  <c r="M327" i="2" s="1"/>
  <c r="L312" i="2"/>
  <c r="M312" i="2" s="1"/>
  <c r="L295" i="2"/>
  <c r="M295" i="2" s="1"/>
  <c r="L280" i="2"/>
  <c r="M280" i="2" s="1"/>
  <c r="L265" i="2"/>
  <c r="M265" i="2" s="1"/>
  <c r="L250" i="2"/>
  <c r="M250" i="2" s="1"/>
  <c r="L235" i="2"/>
  <c r="M235" i="2" s="1"/>
  <c r="L393" i="2"/>
  <c r="M393" i="2" s="1"/>
  <c r="L378" i="2"/>
  <c r="M378" i="2" s="1"/>
  <c r="L361" i="2"/>
  <c r="M361" i="2" s="1"/>
  <c r="L346" i="2"/>
  <c r="M346" i="2" s="1"/>
  <c r="L329" i="2"/>
  <c r="M329" i="2" s="1"/>
  <c r="L314" i="2"/>
  <c r="M314" i="2" s="1"/>
  <c r="L297" i="2"/>
  <c r="M297" i="2" s="1"/>
  <c r="L282" i="2"/>
  <c r="M282" i="2" s="1"/>
  <c r="L267" i="2"/>
  <c r="M267" i="2" s="1"/>
  <c r="L252" i="2"/>
  <c r="M252" i="2" s="1"/>
  <c r="L237" i="2"/>
  <c r="M237" i="2" s="1"/>
  <c r="L224" i="2"/>
  <c r="M224" i="2" s="1"/>
  <c r="L213" i="2"/>
  <c r="M213" i="2" s="1"/>
  <c r="L200" i="2"/>
  <c r="M200" i="2" s="1"/>
  <c r="L189" i="2"/>
  <c r="M189" i="2" s="1"/>
  <c r="L380" i="2"/>
  <c r="M380" i="2" s="1"/>
  <c r="L395" i="2"/>
  <c r="M395" i="2" s="1"/>
  <c r="L382" i="2"/>
  <c r="M382" i="2" s="1"/>
  <c r="L365" i="2"/>
  <c r="M365" i="2" s="1"/>
  <c r="L350" i="2"/>
  <c r="M350" i="2" s="1"/>
  <c r="L333" i="2"/>
  <c r="M333" i="2" s="1"/>
  <c r="L318" i="2"/>
  <c r="M318" i="2" s="1"/>
  <c r="L301" i="2"/>
  <c r="M301" i="2" s="1"/>
  <c r="L286" i="2"/>
  <c r="M286" i="2" s="1"/>
  <c r="L271" i="2"/>
  <c r="M271" i="2" s="1"/>
  <c r="L254" i="2"/>
  <c r="M254" i="2" s="1"/>
  <c r="L228" i="2"/>
  <c r="M228" i="2" s="1"/>
  <c r="L215" i="2"/>
  <c r="M215" i="2" s="1"/>
  <c r="L204" i="2"/>
  <c r="M204" i="2" s="1"/>
  <c r="L193" i="2"/>
  <c r="M193" i="2" s="1"/>
  <c r="L397" i="2"/>
  <c r="M397" i="2" s="1"/>
  <c r="L384" i="2"/>
  <c r="M384" i="2" s="1"/>
  <c r="L367" i="2"/>
  <c r="M367" i="2" s="1"/>
  <c r="L352" i="2"/>
  <c r="M352" i="2" s="1"/>
  <c r="L335" i="2"/>
  <c r="M335" i="2" s="1"/>
  <c r="L320" i="2"/>
  <c r="M320" i="2" s="1"/>
  <c r="L303" i="2"/>
  <c r="M303" i="2" s="1"/>
  <c r="L288" i="2"/>
  <c r="M288" i="2" s="1"/>
  <c r="L273" i="2"/>
  <c r="M273" i="2" s="1"/>
  <c r="L256" i="2"/>
  <c r="M256" i="2" s="1"/>
  <c r="L241" i="2"/>
  <c r="M241" i="2" s="1"/>
  <c r="L230" i="2"/>
  <c r="M230" i="2" s="1"/>
  <c r="L217" i="2"/>
  <c r="M217" i="2" s="1"/>
  <c r="L399" i="2"/>
  <c r="M399" i="2" s="1"/>
  <c r="L388" i="2"/>
  <c r="M388" i="2" s="1"/>
  <c r="L390" i="2"/>
  <c r="M390" i="2" s="1"/>
  <c r="L373" i="2"/>
  <c r="M373" i="2" s="1"/>
  <c r="L358" i="2"/>
  <c r="M358" i="2" s="1"/>
  <c r="L341" i="2"/>
  <c r="M341" i="2" s="1"/>
  <c r="L326" i="2"/>
  <c r="M326" i="2" s="1"/>
  <c r="L309" i="2"/>
  <c r="M309" i="2" s="1"/>
  <c r="L294" i="2"/>
  <c r="M294" i="2" s="1"/>
  <c r="L262" i="2"/>
  <c r="M262" i="2" s="1"/>
  <c r="L247" i="2"/>
  <c r="M247" i="2" s="1"/>
  <c r="L234" i="2"/>
  <c r="M234" i="2" s="1"/>
  <c r="L210" i="2"/>
  <c r="M210" i="2" s="1"/>
  <c r="L375" i="2"/>
  <c r="M375" i="2" s="1"/>
  <c r="L360" i="2"/>
  <c r="M360" i="2" s="1"/>
  <c r="L343" i="2"/>
  <c r="M343" i="2" s="1"/>
  <c r="L328" i="2"/>
  <c r="M328" i="2" s="1"/>
  <c r="L311" i="2"/>
  <c r="M311" i="2" s="1"/>
  <c r="L296" i="2"/>
  <c r="M296" i="2" s="1"/>
  <c r="L279" i="2"/>
  <c r="M279" i="2" s="1"/>
  <c r="L264" i="2"/>
  <c r="M264" i="2" s="1"/>
  <c r="L249" i="2"/>
  <c r="M249" i="2" s="1"/>
  <c r="L223" i="2"/>
  <c r="M223" i="2" s="1"/>
  <c r="L212" i="2"/>
  <c r="M212" i="2" s="1"/>
  <c r="L199" i="2"/>
  <c r="M199" i="2" s="1"/>
  <c r="L188" i="2"/>
  <c r="M188" i="2" s="1"/>
  <c r="L392" i="2"/>
  <c r="M392" i="2" s="1"/>
  <c r="L377" i="2"/>
  <c r="M377" i="2" s="1"/>
  <c r="L362" i="2"/>
  <c r="M362" i="2" s="1"/>
  <c r="L345" i="2"/>
  <c r="M345" i="2" s="1"/>
  <c r="L330" i="2"/>
  <c r="M330" i="2" s="1"/>
  <c r="L313" i="2"/>
  <c r="M313" i="2" s="1"/>
  <c r="L298" i="2"/>
  <c r="M298" i="2" s="1"/>
  <c r="L281" i="2"/>
  <c r="M281" i="2" s="1"/>
  <c r="L266" i="2"/>
  <c r="M266" i="2" s="1"/>
  <c r="L251" i="2"/>
  <c r="M251" i="2" s="1"/>
  <c r="L236" i="2"/>
  <c r="M236" i="2" s="1"/>
  <c r="L225" i="2"/>
  <c r="M225" i="2" s="1"/>
  <c r="L201" i="2"/>
  <c r="M201" i="2" s="1"/>
  <c r="L190" i="2"/>
  <c r="M190" i="2" s="1"/>
  <c r="L394" i="2"/>
  <c r="M394" i="2" s="1"/>
  <c r="L381" i="2"/>
  <c r="M381" i="2" s="1"/>
  <c r="L396" i="2"/>
  <c r="M396" i="2" s="1"/>
  <c r="L323" i="2"/>
  <c r="M323" i="2" s="1"/>
  <c r="L315" i="2"/>
  <c r="M315" i="2" s="1"/>
  <c r="L276" i="2"/>
  <c r="M276" i="2" s="1"/>
  <c r="L386" i="2"/>
  <c r="M386" i="2" s="1"/>
  <c r="L369" i="2"/>
  <c r="M369" i="2" s="1"/>
  <c r="L307" i="2"/>
  <c r="M307" i="2" s="1"/>
  <c r="L299" i="2"/>
  <c r="M299" i="2" s="1"/>
  <c r="L257" i="2"/>
  <c r="M257" i="2" s="1"/>
  <c r="L239" i="2"/>
  <c r="M239" i="2" s="1"/>
  <c r="L202" i="2"/>
  <c r="M202" i="2" s="1"/>
  <c r="L177" i="2"/>
  <c r="M177" i="2" s="1"/>
  <c r="L166" i="2"/>
  <c r="M166" i="2" s="1"/>
  <c r="L157" i="2"/>
  <c r="M157" i="2" s="1"/>
  <c r="L146" i="2"/>
  <c r="M146" i="2" s="1"/>
  <c r="L135" i="2"/>
  <c r="M135" i="2" s="1"/>
  <c r="L122" i="2"/>
  <c r="M122" i="2" s="1"/>
  <c r="L107" i="2"/>
  <c r="M107" i="2" s="1"/>
  <c r="L90" i="2"/>
  <c r="M90" i="2" s="1"/>
  <c r="L75" i="2"/>
  <c r="M75" i="2" s="1"/>
  <c r="L322" i="2"/>
  <c r="M322" i="2" s="1"/>
  <c r="L287" i="2"/>
  <c r="M287" i="2" s="1"/>
  <c r="L275" i="2"/>
  <c r="M275" i="2" s="1"/>
  <c r="L198" i="2"/>
  <c r="M198" i="2" s="1"/>
  <c r="L194" i="2"/>
  <c r="M194" i="2" s="1"/>
  <c r="L179" i="2"/>
  <c r="M179" i="2" s="1"/>
  <c r="L168" i="2"/>
  <c r="M168" i="2" s="1"/>
  <c r="L148" i="2"/>
  <c r="M148" i="2" s="1"/>
  <c r="L137" i="2"/>
  <c r="M137" i="2" s="1"/>
  <c r="L124" i="2"/>
  <c r="M124" i="2" s="1"/>
  <c r="L109" i="2"/>
  <c r="M109" i="2" s="1"/>
  <c r="L92" i="2"/>
  <c r="M92" i="2" s="1"/>
  <c r="L349" i="2"/>
  <c r="M349" i="2" s="1"/>
  <c r="L291" i="2"/>
  <c r="M291" i="2" s="1"/>
  <c r="L283" i="2"/>
  <c r="M283" i="2" s="1"/>
  <c r="L253" i="2"/>
  <c r="M253" i="2" s="1"/>
  <c r="L246" i="2"/>
  <c r="M246" i="2" s="1"/>
  <c r="L216" i="2"/>
  <c r="M216" i="2" s="1"/>
  <c r="L209" i="2"/>
  <c r="M209" i="2" s="1"/>
  <c r="L181" i="2"/>
  <c r="M181" i="2" s="1"/>
  <c r="L170" i="2"/>
  <c r="M170" i="2" s="1"/>
  <c r="L159" i="2"/>
  <c r="M159" i="2" s="1"/>
  <c r="L126" i="2"/>
  <c r="M126" i="2" s="1"/>
  <c r="L111" i="2"/>
  <c r="M111" i="2" s="1"/>
  <c r="L94" i="2"/>
  <c r="M94" i="2" s="1"/>
  <c r="L79" i="2"/>
  <c r="M79" i="2" s="1"/>
  <c r="L372" i="2"/>
  <c r="M372" i="2" s="1"/>
  <c r="L368" i="2"/>
  <c r="M368" i="2" s="1"/>
  <c r="L364" i="2"/>
  <c r="M364" i="2" s="1"/>
  <c r="L337" i="2"/>
  <c r="M337" i="2" s="1"/>
  <c r="L302" i="2"/>
  <c r="M302" i="2" s="1"/>
  <c r="L242" i="2"/>
  <c r="M242" i="2" s="1"/>
  <c r="L205" i="2"/>
  <c r="M205" i="2" s="1"/>
  <c r="L186" i="2"/>
  <c r="M186" i="2" s="1"/>
  <c r="L150" i="2"/>
  <c r="M150" i="2" s="1"/>
  <c r="L139" i="2"/>
  <c r="M139" i="2" s="1"/>
  <c r="L128" i="2"/>
  <c r="M128" i="2" s="1"/>
  <c r="L113" i="2"/>
  <c r="M113" i="2" s="1"/>
  <c r="L96" i="2"/>
  <c r="M96" i="2" s="1"/>
  <c r="L81" i="2"/>
  <c r="M81" i="2" s="1"/>
  <c r="L260" i="2"/>
  <c r="M260" i="2" s="1"/>
  <c r="L220" i="2"/>
  <c r="M220" i="2" s="1"/>
  <c r="L183" i="2"/>
  <c r="M183" i="2" s="1"/>
  <c r="L172" i="2"/>
  <c r="M172" i="2" s="1"/>
  <c r="L161" i="2"/>
  <c r="M161" i="2" s="1"/>
  <c r="L141" i="2"/>
  <c r="M141" i="2" s="1"/>
  <c r="L130" i="2"/>
  <c r="M130" i="2" s="1"/>
  <c r="L115" i="2"/>
  <c r="M115" i="2" s="1"/>
  <c r="L98" i="2"/>
  <c r="M98" i="2" s="1"/>
  <c r="L83" i="2"/>
  <c r="M83" i="2" s="1"/>
  <c r="L66" i="2"/>
  <c r="M66" i="2" s="1"/>
  <c r="L356" i="2"/>
  <c r="M356" i="2" s="1"/>
  <c r="L348" i="2"/>
  <c r="M348" i="2" s="1"/>
  <c r="L290" i="2"/>
  <c r="M290" i="2" s="1"/>
  <c r="L263" i="2"/>
  <c r="M263" i="2" s="1"/>
  <c r="L238" i="2"/>
  <c r="M238" i="2" s="1"/>
  <c r="L197" i="2"/>
  <c r="M197" i="2" s="1"/>
  <c r="L174" i="2"/>
  <c r="M174" i="2" s="1"/>
  <c r="L163" i="2"/>
  <c r="M163" i="2" s="1"/>
  <c r="L152" i="2"/>
  <c r="M152" i="2" s="1"/>
  <c r="L143" i="2"/>
  <c r="M143" i="2" s="1"/>
  <c r="L132" i="2"/>
  <c r="M132" i="2" s="1"/>
  <c r="L117" i="2"/>
  <c r="M117" i="2" s="1"/>
  <c r="L100" i="2"/>
  <c r="M100" i="2" s="1"/>
  <c r="L85" i="2"/>
  <c r="M85" i="2" s="1"/>
  <c r="L379" i="2"/>
  <c r="M379" i="2" s="1"/>
  <c r="L317" i="2"/>
  <c r="M317" i="2" s="1"/>
  <c r="L270" i="2"/>
  <c r="M270" i="2" s="1"/>
  <c r="L227" i="2"/>
  <c r="M227" i="2" s="1"/>
  <c r="L340" i="2"/>
  <c r="M340" i="2" s="1"/>
  <c r="L336" i="2"/>
  <c r="M336" i="2" s="1"/>
  <c r="L332" i="2"/>
  <c r="M332" i="2" s="1"/>
  <c r="L305" i="2"/>
  <c r="M305" i="2" s="1"/>
  <c r="L245" i="2"/>
  <c r="M245" i="2" s="1"/>
  <c r="L219" i="2"/>
  <c r="M219" i="2" s="1"/>
  <c r="L208" i="2"/>
  <c r="M208" i="2" s="1"/>
  <c r="L176" i="2"/>
  <c r="M176" i="2" s="1"/>
  <c r="L165" i="2"/>
  <c r="M165" i="2" s="1"/>
  <c r="L156" i="2"/>
  <c r="M156" i="2" s="1"/>
  <c r="L145" i="2"/>
  <c r="M145" i="2" s="1"/>
  <c r="L134" i="2"/>
  <c r="M134" i="2" s="1"/>
  <c r="L121" i="2"/>
  <c r="M121" i="2" s="1"/>
  <c r="L104" i="2"/>
  <c r="M104" i="2" s="1"/>
  <c r="L89" i="2"/>
  <c r="M89" i="2" s="1"/>
  <c r="L383" i="2"/>
  <c r="M383" i="2" s="1"/>
  <c r="L371" i="2"/>
  <c r="M371" i="2" s="1"/>
  <c r="L363" i="2"/>
  <c r="M363" i="2" s="1"/>
  <c r="L351" i="2"/>
  <c r="M351" i="2" s="1"/>
  <c r="L324" i="2"/>
  <c r="M324" i="2" s="1"/>
  <c r="L316" i="2"/>
  <c r="M316" i="2" s="1"/>
  <c r="L277" i="2"/>
  <c r="M277" i="2" s="1"/>
  <c r="L255" i="2"/>
  <c r="M255" i="2" s="1"/>
  <c r="L192" i="2"/>
  <c r="M192" i="2" s="1"/>
  <c r="L185" i="2"/>
  <c r="M185" i="2" s="1"/>
  <c r="L178" i="2"/>
  <c r="M178" i="2" s="1"/>
  <c r="L169" i="2"/>
  <c r="M169" i="2" s="1"/>
  <c r="L158" i="2"/>
  <c r="M158" i="2" s="1"/>
  <c r="L147" i="2"/>
  <c r="M147" i="2" s="1"/>
  <c r="L125" i="2"/>
  <c r="M125" i="2" s="1"/>
  <c r="L108" i="2"/>
  <c r="M108" i="2" s="1"/>
  <c r="L93" i="2"/>
  <c r="M93" i="2" s="1"/>
  <c r="L76" i="2"/>
  <c r="M76" i="2" s="1"/>
  <c r="L355" i="2"/>
  <c r="M355" i="2" s="1"/>
  <c r="L347" i="2"/>
  <c r="M347" i="2" s="1"/>
  <c r="L285" i="2"/>
  <c r="M285" i="2" s="1"/>
  <c r="L269" i="2"/>
  <c r="M269" i="2" s="1"/>
  <c r="L233" i="2"/>
  <c r="M233" i="2" s="1"/>
  <c r="L226" i="2"/>
  <c r="M226" i="2" s="1"/>
  <c r="L196" i="2"/>
  <c r="M196" i="2" s="1"/>
  <c r="L180" i="2"/>
  <c r="M180" i="2" s="1"/>
  <c r="L149" i="2"/>
  <c r="M149" i="2" s="1"/>
  <c r="L138" i="2"/>
  <c r="M138" i="2" s="1"/>
  <c r="L127" i="2"/>
  <c r="M127" i="2" s="1"/>
  <c r="L110" i="2"/>
  <c r="M110" i="2" s="1"/>
  <c r="L95" i="2"/>
  <c r="M95" i="2" s="1"/>
  <c r="L15" i="2"/>
  <c r="M15" i="2" s="1"/>
  <c r="L28" i="2"/>
  <c r="M28" i="2" s="1"/>
  <c r="L41" i="2"/>
  <c r="M41" i="2" s="1"/>
  <c r="L56" i="2"/>
  <c r="M56" i="2" s="1"/>
  <c r="L88" i="2"/>
  <c r="M88" i="2" s="1"/>
  <c r="L91" i="2"/>
  <c r="M91" i="2" s="1"/>
  <c r="L103" i="2"/>
  <c r="M103" i="2" s="1"/>
  <c r="L240" i="2"/>
  <c r="M240" i="2" s="1"/>
  <c r="L32" i="2"/>
  <c r="M32" i="2" s="1"/>
  <c r="L62" i="2"/>
  <c r="M62" i="2" s="1"/>
  <c r="L4" i="2"/>
  <c r="M4" i="2" s="1"/>
  <c r="L13" i="2"/>
  <c r="M13" i="2" s="1"/>
  <c r="L26" i="2"/>
  <c r="M26" i="2" s="1"/>
  <c r="L39" i="2"/>
  <c r="M39" i="2" s="1"/>
  <c r="L54" i="2"/>
  <c r="M54" i="2" s="1"/>
  <c r="L99" i="2"/>
  <c r="M99" i="2" s="1"/>
  <c r="L191" i="2"/>
  <c r="M191" i="2" s="1"/>
  <c r="L211" i="2"/>
  <c r="M211" i="2" s="1"/>
  <c r="L308" i="2"/>
  <c r="M308" i="2" s="1"/>
  <c r="L11" i="2"/>
  <c r="M11" i="2" s="1"/>
  <c r="L24" i="2"/>
  <c r="M24" i="2" s="1"/>
  <c r="L37" i="2"/>
  <c r="M37" i="2" s="1"/>
  <c r="L52" i="2"/>
  <c r="M52" i="2" s="1"/>
  <c r="L160" i="2"/>
  <c r="M160" i="2" s="1"/>
  <c r="L173" i="2"/>
  <c r="M173" i="2" s="1"/>
  <c r="L258" i="2"/>
  <c r="M258" i="2" s="1"/>
  <c r="L8" i="2"/>
  <c r="M8" i="2" s="1"/>
  <c r="L77" i="2"/>
  <c r="M77" i="2" s="1"/>
  <c r="L22" i="2"/>
  <c r="M22" i="2" s="1"/>
  <c r="L35" i="2"/>
  <c r="M35" i="2" s="1"/>
  <c r="L50" i="2"/>
  <c r="M50" i="2" s="1"/>
  <c r="L65" i="2"/>
  <c r="M65" i="2" s="1"/>
  <c r="L70" i="2"/>
  <c r="M70" i="2" s="1"/>
  <c r="L78" i="2"/>
  <c r="M78" i="2" s="1"/>
  <c r="L206" i="2"/>
  <c r="M206" i="2" s="1"/>
  <c r="L261" i="2"/>
  <c r="M261" i="2" s="1"/>
  <c r="L74" i="2"/>
  <c r="M74" i="2" s="1"/>
  <c r="L171" i="2"/>
  <c r="M171" i="2" s="1"/>
  <c r="L58" i="2"/>
  <c r="M58" i="2" s="1"/>
  <c r="L9" i="2"/>
  <c r="M9" i="2" s="1"/>
  <c r="L20" i="2"/>
  <c r="M20" i="2" s="1"/>
  <c r="L33" i="2"/>
  <c r="M33" i="2" s="1"/>
  <c r="L48" i="2"/>
  <c r="M48" i="2" s="1"/>
  <c r="L119" i="2"/>
  <c r="M119" i="2" s="1"/>
  <c r="L123" i="2"/>
  <c r="M123" i="2" s="1"/>
  <c r="L144" i="2"/>
  <c r="M144" i="2" s="1"/>
  <c r="L221" i="2"/>
  <c r="M221" i="2" s="1"/>
  <c r="L268" i="2"/>
  <c r="M268" i="2" s="1"/>
  <c r="L80" i="2"/>
  <c r="M80" i="2" s="1"/>
  <c r="L46" i="2"/>
  <c r="M46" i="2" s="1"/>
  <c r="L63" i="2"/>
  <c r="M63" i="2" s="1"/>
  <c r="L73" i="2"/>
  <c r="M73" i="2" s="1"/>
  <c r="L82" i="2"/>
  <c r="M82" i="2" s="1"/>
  <c r="L131" i="2"/>
  <c r="M131" i="2" s="1"/>
  <c r="L140" i="2"/>
  <c r="M140" i="2" s="1"/>
  <c r="L187" i="2"/>
  <c r="M187" i="2" s="1"/>
  <c r="L248" i="2"/>
  <c r="M248" i="2" s="1"/>
  <c r="L69" i="2"/>
  <c r="M69" i="2" s="1"/>
  <c r="L142" i="2"/>
  <c r="M142" i="2" s="1"/>
  <c r="L7" i="2"/>
  <c r="M7" i="2" s="1"/>
  <c r="L18" i="2"/>
  <c r="M18" i="2" s="1"/>
  <c r="L31" i="2"/>
  <c r="M31" i="2" s="1"/>
  <c r="L44" i="2"/>
  <c r="M44" i="2" s="1"/>
  <c r="L61" i="2"/>
  <c r="M61" i="2" s="1"/>
  <c r="L68" i="2"/>
  <c r="M68" i="2" s="1"/>
  <c r="L120" i="2"/>
  <c r="M120" i="2" s="1"/>
  <c r="L153" i="2"/>
  <c r="M153" i="2" s="1"/>
  <c r="L182" i="2"/>
  <c r="M182" i="2" s="1"/>
  <c r="L331" i="2"/>
  <c r="M331" i="2" s="1"/>
  <c r="L339" i="2"/>
  <c r="M339" i="2" s="1"/>
  <c r="L354" i="2"/>
  <c r="M354" i="2" s="1"/>
  <c r="L387" i="2"/>
  <c r="M387" i="2" s="1"/>
  <c r="L16" i="2"/>
  <c r="M16" i="2" s="1"/>
  <c r="L29" i="2"/>
  <c r="M29" i="2" s="1"/>
  <c r="L42" i="2"/>
  <c r="M42" i="2" s="1"/>
  <c r="L59" i="2"/>
  <c r="M59" i="2" s="1"/>
  <c r="L86" i="2"/>
  <c r="M86" i="2" s="1"/>
  <c r="L116" i="2"/>
  <c r="M116" i="2" s="1"/>
  <c r="L136" i="2"/>
  <c r="M136" i="2" s="1"/>
  <c r="L214" i="2"/>
  <c r="M214" i="2" s="1"/>
  <c r="L222" i="2"/>
  <c r="M222" i="2" s="1"/>
  <c r="L229" i="2"/>
  <c r="M229" i="2" s="1"/>
  <c r="L243" i="2"/>
  <c r="M243" i="2" s="1"/>
  <c r="L34" i="2"/>
  <c r="M34" i="2" s="1"/>
  <c r="L292" i="2"/>
  <c r="M292" i="2" s="1"/>
  <c r="L5" i="2"/>
  <c r="M5" i="2" s="1"/>
  <c r="L14" i="2"/>
  <c r="M14" i="2" s="1"/>
  <c r="L27" i="2"/>
  <c r="M27" i="2" s="1"/>
  <c r="L40" i="2"/>
  <c r="M40" i="2" s="1"/>
  <c r="L57" i="2"/>
  <c r="M57" i="2" s="1"/>
  <c r="L71" i="2"/>
  <c r="M71" i="2" s="1"/>
  <c r="L101" i="2"/>
  <c r="M101" i="2" s="1"/>
  <c r="L105" i="2"/>
  <c r="M105" i="2" s="1"/>
  <c r="L112" i="2"/>
  <c r="M112" i="2" s="1"/>
  <c r="L304" i="2"/>
  <c r="M304" i="2" s="1"/>
  <c r="L25" i="2"/>
  <c r="M25" i="2" s="1"/>
  <c r="L38" i="2"/>
  <c r="M38" i="2" s="1"/>
  <c r="L55" i="2"/>
  <c r="M55" i="2" s="1"/>
  <c r="L97" i="2"/>
  <c r="M97" i="2" s="1"/>
  <c r="L175" i="2"/>
  <c r="M175" i="2" s="1"/>
  <c r="L12" i="2"/>
  <c r="M12" i="2" s="1"/>
  <c r="L23" i="2"/>
  <c r="M23" i="2" s="1"/>
  <c r="L36" i="2"/>
  <c r="M36" i="2" s="1"/>
  <c r="L53" i="2"/>
  <c r="M53" i="2" s="1"/>
  <c r="L133" i="2"/>
  <c r="M133" i="2" s="1"/>
  <c r="L162" i="2"/>
  <c r="M162" i="2" s="1"/>
  <c r="L284" i="2"/>
  <c r="M284" i="2" s="1"/>
  <c r="L319" i="2"/>
  <c r="M319" i="2" s="1"/>
  <c r="I6" i="5" l="1"/>
  <c r="H5" i="5"/>
  <c r="E7" i="5"/>
  <c r="H5" i="4"/>
  <c r="E7" i="4"/>
  <c r="I6" i="4"/>
  <c r="H6" i="3"/>
  <c r="E8" i="3"/>
  <c r="I7" i="3"/>
  <c r="I6" i="2"/>
  <c r="H5" i="2"/>
  <c r="E7" i="2"/>
  <c r="H6" i="5" l="1"/>
  <c r="E8" i="5"/>
  <c r="I7" i="5"/>
  <c r="I7" i="4"/>
  <c r="H6" i="4"/>
  <c r="E8" i="4"/>
  <c r="E9" i="3"/>
  <c r="H7" i="3"/>
  <c r="I8" i="3"/>
  <c r="E8" i="2"/>
  <c r="I7" i="2"/>
  <c r="H6" i="2"/>
  <c r="I8" i="5" l="1"/>
  <c r="E9" i="5"/>
  <c r="H7" i="5"/>
  <c r="H7" i="4"/>
  <c r="E9" i="4"/>
  <c r="I8" i="4"/>
  <c r="I9" i="3"/>
  <c r="H8" i="3"/>
  <c r="E10" i="3"/>
  <c r="I8" i="2"/>
  <c r="H7" i="2"/>
  <c r="E9" i="2"/>
  <c r="H8" i="5" l="1"/>
  <c r="E10" i="5"/>
  <c r="I9" i="5"/>
  <c r="I9" i="4"/>
  <c r="E10" i="4"/>
  <c r="H8" i="4"/>
  <c r="H9" i="3"/>
  <c r="E11" i="3"/>
  <c r="I10" i="3"/>
  <c r="H8" i="2"/>
  <c r="E10" i="2"/>
  <c r="I9" i="2"/>
  <c r="E11" i="5" l="1"/>
  <c r="I10" i="5"/>
  <c r="H9" i="5"/>
  <c r="H9" i="4"/>
  <c r="E11" i="4"/>
  <c r="I10" i="4"/>
  <c r="I11" i="3"/>
  <c r="H10" i="3"/>
  <c r="E12" i="3"/>
  <c r="I10" i="2"/>
  <c r="H9" i="2"/>
  <c r="E11" i="2"/>
  <c r="H10" i="5" l="1"/>
  <c r="E12" i="5"/>
  <c r="I11" i="5"/>
  <c r="E12" i="4"/>
  <c r="H10" i="4"/>
  <c r="I11" i="4"/>
  <c r="H11" i="3"/>
  <c r="I12" i="3"/>
  <c r="E13" i="3"/>
  <c r="I11" i="2"/>
  <c r="E12" i="2"/>
  <c r="E13" i="5" l="1"/>
  <c r="I12" i="5"/>
  <c r="I12" i="4"/>
  <c r="H11" i="4"/>
  <c r="E13" i="4"/>
  <c r="I13" i="3"/>
  <c r="E14" i="3"/>
  <c r="H12" i="3"/>
  <c r="I12" i="2"/>
  <c r="E13" i="2"/>
  <c r="H12" i="5" l="1"/>
  <c r="E14" i="5"/>
  <c r="I13" i="5"/>
  <c r="E14" i="4"/>
  <c r="I13" i="4"/>
  <c r="H12" i="4"/>
  <c r="H13" i="3"/>
  <c r="I14" i="3"/>
  <c r="E15" i="3"/>
  <c r="H12" i="2"/>
  <c r="E14" i="2"/>
  <c r="I13" i="2"/>
  <c r="E15" i="5" l="1"/>
  <c r="I14" i="5"/>
  <c r="H13" i="5"/>
  <c r="I14" i="4"/>
  <c r="H13" i="4"/>
  <c r="E15" i="4"/>
  <c r="I15" i="3"/>
  <c r="E16" i="3"/>
  <c r="H14" i="3"/>
  <c r="I14" i="2"/>
  <c r="H13" i="2"/>
  <c r="E15" i="2"/>
  <c r="I15" i="5" l="1"/>
  <c r="E16" i="5"/>
  <c r="H14" i="4"/>
  <c r="E16" i="4"/>
  <c r="I15" i="4"/>
  <c r="H15" i="3"/>
  <c r="E17" i="3"/>
  <c r="I16" i="3"/>
  <c r="I15" i="2"/>
  <c r="E16" i="2"/>
  <c r="H15" i="5" l="1"/>
  <c r="E17" i="5"/>
  <c r="I16" i="5"/>
  <c r="I16" i="4"/>
  <c r="H15" i="4"/>
  <c r="E17" i="4"/>
  <c r="I17" i="3"/>
  <c r="H16" i="3"/>
  <c r="E18" i="3"/>
  <c r="E17" i="2"/>
  <c r="I16" i="2"/>
  <c r="H15" i="2"/>
  <c r="I17" i="5" l="1"/>
  <c r="H16" i="5"/>
  <c r="E18" i="5"/>
  <c r="H16" i="4"/>
  <c r="E18" i="4"/>
  <c r="I17" i="4"/>
  <c r="I18" i="3"/>
  <c r="H17" i="3"/>
  <c r="E19" i="3"/>
  <c r="I17" i="2"/>
  <c r="H16" i="2"/>
  <c r="E18" i="2"/>
  <c r="H17" i="5" l="1"/>
  <c r="I18" i="5"/>
  <c r="E19" i="5"/>
  <c r="I18" i="4"/>
  <c r="H17" i="4"/>
  <c r="E19" i="4"/>
  <c r="E20" i="3"/>
  <c r="H18" i="3"/>
  <c r="I19" i="3"/>
  <c r="I18" i="2"/>
  <c r="H17" i="2"/>
  <c r="E19" i="2"/>
  <c r="E20" i="5" l="1"/>
  <c r="I19" i="5"/>
  <c r="H18" i="5"/>
  <c r="H18" i="4"/>
  <c r="E20" i="4"/>
  <c r="I19" i="4"/>
  <c r="I20" i="3"/>
  <c r="H19" i="3"/>
  <c r="E21" i="3"/>
  <c r="I19" i="2"/>
  <c r="H18" i="2"/>
  <c r="E20" i="2"/>
  <c r="H19" i="5" l="1"/>
  <c r="E21" i="5"/>
  <c r="I20" i="5"/>
  <c r="E21" i="4"/>
  <c r="I20" i="4"/>
  <c r="H19" i="4"/>
  <c r="H20" i="3"/>
  <c r="I21" i="3"/>
  <c r="E22" i="3"/>
  <c r="H19" i="2"/>
  <c r="E21" i="2"/>
  <c r="I20" i="2"/>
  <c r="I21" i="5" l="1"/>
  <c r="H20" i="5"/>
  <c r="E22" i="5"/>
  <c r="H20" i="4"/>
  <c r="I21" i="4"/>
  <c r="E22" i="4"/>
  <c r="I22" i="3"/>
  <c r="H21" i="3"/>
  <c r="E23" i="3"/>
  <c r="I21" i="2"/>
  <c r="H20" i="2"/>
  <c r="E22" i="2"/>
  <c r="H21" i="5" l="1"/>
  <c r="I22" i="5"/>
  <c r="E23" i="5"/>
  <c r="E23" i="4"/>
  <c r="I22" i="4"/>
  <c r="H21" i="4"/>
  <c r="H22" i="3"/>
  <c r="E24" i="3"/>
  <c r="I23" i="3"/>
  <c r="H21" i="2"/>
  <c r="I22" i="2"/>
  <c r="E23" i="2"/>
  <c r="I23" i="5" l="1"/>
  <c r="H22" i="5"/>
  <c r="E24" i="5"/>
  <c r="I23" i="4"/>
  <c r="H22" i="4"/>
  <c r="E24" i="4"/>
  <c r="I24" i="3"/>
  <c r="H23" i="3"/>
  <c r="E25" i="3"/>
  <c r="I23" i="2"/>
  <c r="H22" i="2"/>
  <c r="E24" i="2"/>
  <c r="I24" i="5" l="1"/>
  <c r="H23" i="5"/>
  <c r="E25" i="5"/>
  <c r="I24" i="4"/>
  <c r="H23" i="4"/>
  <c r="E25" i="4"/>
  <c r="H24" i="3"/>
  <c r="I25" i="3"/>
  <c r="E26" i="3"/>
  <c r="H23" i="2"/>
  <c r="I24" i="2"/>
  <c r="E25" i="2"/>
  <c r="E26" i="5" l="1"/>
  <c r="I25" i="5"/>
  <c r="H24" i="5"/>
  <c r="H24" i="4"/>
  <c r="I25" i="4"/>
  <c r="E26" i="4"/>
  <c r="I26" i="3"/>
  <c r="H25" i="3"/>
  <c r="E27" i="3"/>
  <c r="I25" i="2"/>
  <c r="H24" i="2"/>
  <c r="E26" i="2"/>
  <c r="H25" i="5" l="1"/>
  <c r="I26" i="5"/>
  <c r="E27" i="5"/>
  <c r="H25" i="4"/>
  <c r="I26" i="4"/>
  <c r="E27" i="4"/>
  <c r="H26" i="3"/>
  <c r="I27" i="3"/>
  <c r="E28" i="3"/>
  <c r="H25" i="2"/>
  <c r="I26" i="2"/>
  <c r="E27" i="2"/>
  <c r="E28" i="5" l="1"/>
  <c r="I27" i="5"/>
  <c r="H26" i="5"/>
  <c r="I27" i="4"/>
  <c r="H26" i="4"/>
  <c r="E28" i="4"/>
  <c r="E29" i="3"/>
  <c r="I28" i="3"/>
  <c r="H27" i="3"/>
  <c r="I27" i="2"/>
  <c r="H26" i="2"/>
  <c r="E28" i="2"/>
  <c r="H27" i="5" l="1"/>
  <c r="E29" i="5"/>
  <c r="I28" i="5"/>
  <c r="H27" i="4"/>
  <c r="E29" i="4"/>
  <c r="I28" i="4"/>
  <c r="H28" i="3"/>
  <c r="I29" i="3"/>
  <c r="E30" i="3"/>
  <c r="H27" i="2"/>
  <c r="I28" i="2"/>
  <c r="E29" i="2"/>
  <c r="H28" i="5" l="1"/>
  <c r="I29" i="5"/>
  <c r="E30" i="5"/>
  <c r="I29" i="4"/>
  <c r="H28" i="4"/>
  <c r="E30" i="4"/>
  <c r="I30" i="3"/>
  <c r="H29" i="3"/>
  <c r="E31" i="3"/>
  <c r="I29" i="2"/>
  <c r="H28" i="2"/>
  <c r="E30" i="2"/>
  <c r="I30" i="5" l="1"/>
  <c r="H29" i="5"/>
  <c r="E31" i="5"/>
  <c r="H29" i="4"/>
  <c r="I30" i="4"/>
  <c r="E31" i="4"/>
  <c r="I31" i="3"/>
  <c r="H30" i="3"/>
  <c r="E32" i="3"/>
  <c r="I30" i="2"/>
  <c r="H29" i="2"/>
  <c r="E31" i="2"/>
  <c r="H30" i="5" l="1"/>
  <c r="E32" i="5"/>
  <c r="I31" i="5"/>
  <c r="I31" i="4"/>
  <c r="H30" i="4"/>
  <c r="E32" i="4"/>
  <c r="E33" i="3"/>
  <c r="I32" i="3"/>
  <c r="H31" i="3"/>
  <c r="E32" i="2"/>
  <c r="H30" i="2"/>
  <c r="I31" i="2"/>
  <c r="I32" i="5" l="1"/>
  <c r="E33" i="5"/>
  <c r="H31" i="4"/>
  <c r="E33" i="4"/>
  <c r="I32" i="4"/>
  <c r="I33" i="3"/>
  <c r="H32" i="3"/>
  <c r="E34" i="3"/>
  <c r="I32" i="2"/>
  <c r="H31" i="2"/>
  <c r="E33" i="2"/>
  <c r="I33" i="5" l="1"/>
  <c r="E34" i="5"/>
  <c r="I33" i="4"/>
  <c r="H32" i="4"/>
  <c r="E34" i="4"/>
  <c r="H33" i="3"/>
  <c r="I34" i="3"/>
  <c r="E35" i="3"/>
  <c r="H32" i="2"/>
  <c r="E34" i="2"/>
  <c r="I33" i="2"/>
  <c r="I34" i="5" l="1"/>
  <c r="E35" i="5"/>
  <c r="H33" i="4"/>
  <c r="I34" i="4"/>
  <c r="E35" i="4"/>
  <c r="I35" i="3"/>
  <c r="H34" i="3"/>
  <c r="E36" i="3"/>
  <c r="I34" i="2"/>
  <c r="E35" i="2"/>
  <c r="H33" i="2"/>
  <c r="I35" i="5" l="1"/>
  <c r="E36" i="5"/>
  <c r="E36" i="4"/>
  <c r="I35" i="4"/>
  <c r="H34" i="4"/>
  <c r="H35" i="3"/>
  <c r="E37" i="3"/>
  <c r="I36" i="3"/>
  <c r="H34" i="2"/>
  <c r="E36" i="2"/>
  <c r="I35" i="2"/>
  <c r="I36" i="5" l="1"/>
  <c r="E37" i="5"/>
  <c r="H35" i="4"/>
  <c r="I36" i="4"/>
  <c r="E37" i="4"/>
  <c r="I37" i="3"/>
  <c r="H36" i="3"/>
  <c r="E38" i="3"/>
  <c r="I36" i="2"/>
  <c r="H35" i="2"/>
  <c r="E37" i="2"/>
  <c r="I37" i="5" l="1"/>
  <c r="E38" i="5"/>
  <c r="H36" i="4"/>
  <c r="I37" i="4"/>
  <c r="E38" i="4"/>
  <c r="H37" i="3"/>
  <c r="I38" i="3"/>
  <c r="E39" i="3"/>
  <c r="H36" i="2"/>
  <c r="I37" i="2"/>
  <c r="E38" i="2"/>
  <c r="E39" i="5" l="1"/>
  <c r="I38" i="5"/>
  <c r="I38" i="4"/>
  <c r="H37" i="4"/>
  <c r="E39" i="4"/>
  <c r="I39" i="3"/>
  <c r="H38" i="3"/>
  <c r="E40" i="3"/>
  <c r="H37" i="2"/>
  <c r="I38" i="2"/>
  <c r="E39" i="2"/>
  <c r="I39" i="5" l="1"/>
  <c r="E40" i="5"/>
  <c r="H38" i="4"/>
  <c r="I39" i="4"/>
  <c r="E40" i="4"/>
  <c r="H39" i="3"/>
  <c r="I40" i="3"/>
  <c r="E41" i="3"/>
  <c r="I39" i="2"/>
  <c r="H38" i="2"/>
  <c r="E40" i="2"/>
  <c r="I40" i="5" l="1"/>
  <c r="E41" i="5"/>
  <c r="I40" i="4"/>
  <c r="H39" i="4"/>
  <c r="E41" i="4"/>
  <c r="I41" i="3"/>
  <c r="H40" i="3"/>
  <c r="E42" i="3"/>
  <c r="I40" i="2"/>
  <c r="H39" i="2"/>
  <c r="E41" i="2"/>
  <c r="I41" i="5" l="1"/>
  <c r="E42" i="5"/>
  <c r="H40" i="4"/>
  <c r="I41" i="4"/>
  <c r="E42" i="4"/>
  <c r="I42" i="3"/>
  <c r="H41" i="3"/>
  <c r="E43" i="3"/>
  <c r="H40" i="2"/>
  <c r="I41" i="2"/>
  <c r="E42" i="2"/>
  <c r="I42" i="5" l="1"/>
  <c r="E43" i="5"/>
  <c r="I42" i="4"/>
  <c r="H41" i="4"/>
  <c r="E43" i="4"/>
  <c r="H42" i="3"/>
  <c r="I43" i="3"/>
  <c r="E44" i="3"/>
  <c r="E43" i="2"/>
  <c r="I42" i="2"/>
  <c r="H41" i="2"/>
  <c r="I43" i="5" l="1"/>
  <c r="E44" i="5"/>
  <c r="H42" i="4"/>
  <c r="I43" i="4"/>
  <c r="E44" i="4"/>
  <c r="I44" i="3"/>
  <c r="H43" i="3"/>
  <c r="E45" i="3"/>
  <c r="H42" i="2"/>
  <c r="E44" i="2"/>
  <c r="I43" i="2"/>
  <c r="I44" i="5" l="1"/>
  <c r="H43" i="5"/>
  <c r="E45" i="5"/>
  <c r="I44" i="4"/>
  <c r="H43" i="4"/>
  <c r="E45" i="4"/>
  <c r="H44" i="3"/>
  <c r="I45" i="3"/>
  <c r="E46" i="3"/>
  <c r="H43" i="2"/>
  <c r="I44" i="2"/>
  <c r="E45" i="2"/>
  <c r="E46" i="5" l="1"/>
  <c r="I45" i="5"/>
  <c r="H44" i="5"/>
  <c r="I45" i="4"/>
  <c r="H44" i="4"/>
  <c r="E46" i="4"/>
  <c r="I46" i="3"/>
  <c r="H45" i="3"/>
  <c r="E47" i="3"/>
  <c r="H44" i="2"/>
  <c r="E46" i="2"/>
  <c r="I45" i="2"/>
  <c r="I46" i="5" l="1"/>
  <c r="H45" i="5"/>
  <c r="E47" i="5"/>
  <c r="I46" i="4"/>
  <c r="H45" i="4"/>
  <c r="E47" i="4"/>
  <c r="I47" i="3"/>
  <c r="H46" i="3"/>
  <c r="E48" i="3"/>
  <c r="H45" i="2"/>
  <c r="I46" i="2"/>
  <c r="E47" i="2"/>
  <c r="H46" i="5" l="1"/>
  <c r="I47" i="5"/>
  <c r="E48" i="5"/>
  <c r="E48" i="4"/>
  <c r="I47" i="4"/>
  <c r="H46" i="4"/>
  <c r="H47" i="3"/>
  <c r="I48" i="3"/>
  <c r="E49" i="3"/>
  <c r="H46" i="2"/>
  <c r="I47" i="2"/>
  <c r="E48" i="2"/>
  <c r="H47" i="5" l="1"/>
  <c r="I48" i="5"/>
  <c r="E49" i="5"/>
  <c r="I48" i="4"/>
  <c r="E49" i="4"/>
  <c r="H47" i="4"/>
  <c r="H48" i="3"/>
  <c r="I49" i="3"/>
  <c r="E50" i="3"/>
  <c r="H47" i="2"/>
  <c r="E49" i="2"/>
  <c r="I48" i="2"/>
  <c r="I49" i="5" l="1"/>
  <c r="E50" i="5"/>
  <c r="H48" i="5"/>
  <c r="H48" i="4"/>
  <c r="I49" i="4"/>
  <c r="E50" i="4"/>
  <c r="I50" i="3"/>
  <c r="H49" i="3"/>
  <c r="E51" i="3"/>
  <c r="I49" i="2"/>
  <c r="E50" i="2"/>
  <c r="H48" i="2"/>
  <c r="H49" i="5" l="1"/>
  <c r="I50" i="5"/>
  <c r="E51" i="5"/>
  <c r="I50" i="4"/>
  <c r="H49" i="4"/>
  <c r="E51" i="4"/>
  <c r="E52" i="3"/>
  <c r="I51" i="3"/>
  <c r="H50" i="3"/>
  <c r="H49" i="2"/>
  <c r="E51" i="2"/>
  <c r="I50" i="2"/>
  <c r="I51" i="5" l="1"/>
  <c r="E52" i="5"/>
  <c r="H50" i="5"/>
  <c r="I51" i="4"/>
  <c r="H50" i="4"/>
  <c r="E52" i="4"/>
  <c r="H51" i="3"/>
  <c r="I52" i="3"/>
  <c r="E53" i="3"/>
  <c r="I51" i="2"/>
  <c r="H50" i="2"/>
  <c r="E52" i="2"/>
  <c r="H51" i="5" l="1"/>
  <c r="I52" i="5"/>
  <c r="E53" i="5"/>
  <c r="H51" i="4"/>
  <c r="I52" i="4"/>
  <c r="E53" i="4"/>
  <c r="H52" i="3"/>
  <c r="I53" i="3"/>
  <c r="E54" i="3"/>
  <c r="H51" i="2"/>
  <c r="I52" i="2"/>
  <c r="E53" i="2"/>
  <c r="I53" i="5" l="1"/>
  <c r="E54" i="5"/>
  <c r="H52" i="5"/>
  <c r="I53" i="4"/>
  <c r="H52" i="4"/>
  <c r="E54" i="4"/>
  <c r="I54" i="3"/>
  <c r="H53" i="3"/>
  <c r="E55" i="3"/>
  <c r="H52" i="2"/>
  <c r="I53" i="2"/>
  <c r="E54" i="2"/>
  <c r="H53" i="5" l="1"/>
  <c r="I54" i="5"/>
  <c r="E55" i="5"/>
  <c r="E55" i="4"/>
  <c r="H53" i="4"/>
  <c r="I54" i="4"/>
  <c r="H54" i="3"/>
  <c r="I55" i="3"/>
  <c r="E56" i="3"/>
  <c r="H53" i="2"/>
  <c r="I54" i="2"/>
  <c r="E55" i="2"/>
  <c r="I55" i="5" l="1"/>
  <c r="H54" i="5"/>
  <c r="E56" i="5"/>
  <c r="E56" i="4"/>
  <c r="H54" i="4"/>
  <c r="I55" i="4"/>
  <c r="H55" i="3"/>
  <c r="I56" i="3"/>
  <c r="E57" i="3"/>
  <c r="E56" i="2"/>
  <c r="I55" i="2"/>
  <c r="H54" i="2"/>
  <c r="H55" i="5" l="1"/>
  <c r="I56" i="5"/>
  <c r="E57" i="5"/>
  <c r="H55" i="4"/>
  <c r="I56" i="4"/>
  <c r="E57" i="4"/>
  <c r="H56" i="3"/>
  <c r="E58" i="3"/>
  <c r="I57" i="3"/>
  <c r="H55" i="2"/>
  <c r="I56" i="2"/>
  <c r="E57" i="2"/>
  <c r="I57" i="5" l="1"/>
  <c r="E58" i="5"/>
  <c r="H56" i="5"/>
  <c r="I57" i="4"/>
  <c r="H56" i="4"/>
  <c r="E58" i="4"/>
  <c r="H57" i="3"/>
  <c r="I58" i="3"/>
  <c r="E59" i="3"/>
  <c r="I57" i="2"/>
  <c r="H56" i="2"/>
  <c r="E58" i="2"/>
  <c r="H57" i="5" l="1"/>
  <c r="E59" i="5"/>
  <c r="I58" i="5"/>
  <c r="H57" i="4"/>
  <c r="I58" i="4"/>
  <c r="E59" i="4"/>
  <c r="I59" i="3"/>
  <c r="H58" i="3"/>
  <c r="E60" i="3"/>
  <c r="H57" i="2"/>
  <c r="I58" i="2"/>
  <c r="E59" i="2"/>
  <c r="I59" i="5" l="1"/>
  <c r="H58" i="5"/>
  <c r="E60" i="5"/>
  <c r="I59" i="4"/>
  <c r="H58" i="4"/>
  <c r="E60" i="4"/>
  <c r="H59" i="3"/>
  <c r="E61" i="3"/>
  <c r="I60" i="3"/>
  <c r="H58" i="2"/>
  <c r="I59" i="2"/>
  <c r="E60" i="2"/>
  <c r="H59" i="5" l="1"/>
  <c r="I60" i="5"/>
  <c r="E61" i="5"/>
  <c r="H59" i="4"/>
  <c r="E61" i="4"/>
  <c r="I60" i="4"/>
  <c r="I61" i="3"/>
  <c r="E62" i="3"/>
  <c r="H60" i="3"/>
  <c r="H59" i="2"/>
  <c r="E61" i="2"/>
  <c r="I60" i="2"/>
  <c r="I61" i="5" l="1"/>
  <c r="H60" i="5"/>
  <c r="E62" i="5"/>
  <c r="I61" i="4"/>
  <c r="E62" i="4"/>
  <c r="H60" i="4"/>
  <c r="H61" i="3"/>
  <c r="E63" i="3"/>
  <c r="I62" i="3"/>
  <c r="H60" i="2"/>
  <c r="I61" i="2"/>
  <c r="E62" i="2"/>
  <c r="E63" i="5" l="1"/>
  <c r="I62" i="5"/>
  <c r="H61" i="5"/>
  <c r="I62" i="4"/>
  <c r="H61" i="4"/>
  <c r="E63" i="4"/>
  <c r="I63" i="3"/>
  <c r="H62" i="3"/>
  <c r="E64" i="3"/>
  <c r="H61" i="2"/>
  <c r="I62" i="2"/>
  <c r="E63" i="2"/>
  <c r="H62" i="5" l="1"/>
  <c r="I63" i="5"/>
  <c r="E64" i="5"/>
  <c r="H62" i="4"/>
  <c r="I63" i="4"/>
  <c r="E64" i="4"/>
  <c r="H63" i="3"/>
  <c r="I64" i="3"/>
  <c r="E65" i="3"/>
  <c r="H62" i="2"/>
  <c r="E64" i="2"/>
  <c r="I63" i="2"/>
  <c r="I64" i="5" l="1"/>
  <c r="H63" i="5"/>
  <c r="E65" i="5"/>
  <c r="I64" i="4"/>
  <c r="E65" i="4"/>
  <c r="H63" i="4"/>
  <c r="I65" i="3"/>
  <c r="H64" i="3"/>
  <c r="E66" i="3"/>
  <c r="I64" i="2"/>
  <c r="H63" i="2"/>
  <c r="E65" i="2"/>
  <c r="H64" i="5" l="1"/>
  <c r="I65" i="5"/>
  <c r="E66" i="5"/>
  <c r="I65" i="4"/>
  <c r="H64" i="4"/>
  <c r="E66" i="4"/>
  <c r="H65" i="3"/>
  <c r="I66" i="3"/>
  <c r="E67" i="3"/>
  <c r="H64" i="2"/>
  <c r="I65" i="2"/>
  <c r="E66" i="2"/>
  <c r="I66" i="5" l="1"/>
  <c r="H65" i="5"/>
  <c r="E67" i="5"/>
  <c r="H65" i="4"/>
  <c r="I66" i="4"/>
  <c r="E67" i="4"/>
  <c r="I67" i="3"/>
  <c r="H66" i="3"/>
  <c r="E68" i="3"/>
  <c r="I66" i="2"/>
  <c r="H65" i="2"/>
  <c r="E67" i="2"/>
  <c r="H66" i="5" l="1"/>
  <c r="I67" i="5"/>
  <c r="E68" i="5"/>
  <c r="I67" i="4"/>
  <c r="H66" i="4"/>
  <c r="E68" i="4"/>
  <c r="H67" i="3"/>
  <c r="E69" i="3"/>
  <c r="I68" i="3"/>
  <c r="H66" i="2"/>
  <c r="I67" i="2"/>
  <c r="E68" i="2"/>
  <c r="I68" i="5" l="1"/>
  <c r="H67" i="5"/>
  <c r="E69" i="5"/>
  <c r="I68" i="4"/>
  <c r="H67" i="4"/>
  <c r="E69" i="4"/>
  <c r="I69" i="3"/>
  <c r="H68" i="3"/>
  <c r="E70" i="3"/>
  <c r="E69" i="2"/>
  <c r="H67" i="2"/>
  <c r="I68" i="2"/>
  <c r="H68" i="5" l="1"/>
  <c r="I69" i="5"/>
  <c r="E70" i="5"/>
  <c r="H68" i="4"/>
  <c r="I69" i="4"/>
  <c r="E70" i="4"/>
  <c r="H69" i="3"/>
  <c r="I70" i="3"/>
  <c r="E71" i="3"/>
  <c r="I69" i="2"/>
  <c r="H68" i="2"/>
  <c r="E70" i="2"/>
  <c r="I70" i="5" l="1"/>
  <c r="H69" i="5"/>
  <c r="E71" i="5"/>
  <c r="H69" i="4"/>
  <c r="E71" i="4"/>
  <c r="I70" i="4"/>
  <c r="I71" i="3"/>
  <c r="H70" i="3"/>
  <c r="E72" i="3"/>
  <c r="H69" i="2"/>
  <c r="I70" i="2"/>
  <c r="E71" i="2"/>
  <c r="H70" i="5" l="1"/>
  <c r="I71" i="5"/>
  <c r="E72" i="5"/>
  <c r="H70" i="4"/>
  <c r="I71" i="4"/>
  <c r="E72" i="4"/>
  <c r="E73" i="3"/>
  <c r="H71" i="3"/>
  <c r="I72" i="3"/>
  <c r="I71" i="2"/>
  <c r="H70" i="2"/>
  <c r="E72" i="2"/>
  <c r="I72" i="5" l="1"/>
  <c r="H71" i="5"/>
  <c r="E73" i="5"/>
  <c r="I72" i="4"/>
  <c r="H71" i="4"/>
  <c r="E73" i="4"/>
  <c r="H72" i="3"/>
  <c r="I73" i="3"/>
  <c r="E74" i="3"/>
  <c r="H71" i="2"/>
  <c r="E73" i="2"/>
  <c r="I72" i="2"/>
  <c r="H72" i="5" l="1"/>
  <c r="I73" i="5"/>
  <c r="E74" i="5"/>
  <c r="H72" i="4"/>
  <c r="I73" i="4"/>
  <c r="E74" i="4"/>
  <c r="I74" i="3"/>
  <c r="H73" i="3"/>
  <c r="E75" i="3"/>
  <c r="E74" i="2"/>
  <c r="I73" i="2"/>
  <c r="H72" i="2"/>
  <c r="I74" i="5" l="1"/>
  <c r="E75" i="5"/>
  <c r="H73" i="5"/>
  <c r="I74" i="4"/>
  <c r="H73" i="4"/>
  <c r="E75" i="4"/>
  <c r="H74" i="3"/>
  <c r="E76" i="3"/>
  <c r="I75" i="3"/>
  <c r="H73" i="2"/>
  <c r="I74" i="2"/>
  <c r="E75" i="2"/>
  <c r="H74" i="5" l="1"/>
  <c r="I75" i="5"/>
  <c r="E76" i="5"/>
  <c r="H74" i="4"/>
  <c r="I75" i="4"/>
  <c r="E76" i="4"/>
  <c r="I76" i="3"/>
  <c r="H75" i="3"/>
  <c r="E77" i="3"/>
  <c r="I75" i="2"/>
  <c r="H74" i="2"/>
  <c r="E76" i="2"/>
  <c r="I76" i="5" l="1"/>
  <c r="H75" i="5"/>
  <c r="E77" i="5"/>
  <c r="I76" i="4"/>
  <c r="H75" i="4"/>
  <c r="E77" i="4"/>
  <c r="H76" i="3"/>
  <c r="I77" i="3"/>
  <c r="E78" i="3"/>
  <c r="I76" i="2"/>
  <c r="H75" i="2"/>
  <c r="E77" i="2"/>
  <c r="E78" i="5" l="1"/>
  <c r="H76" i="5"/>
  <c r="I77" i="5"/>
  <c r="I77" i="4"/>
  <c r="H76" i="4"/>
  <c r="E78" i="4"/>
  <c r="I78" i="3"/>
  <c r="H77" i="3"/>
  <c r="E79" i="3"/>
  <c r="H76" i="2"/>
  <c r="E78" i="2"/>
  <c r="I77" i="2"/>
  <c r="I78" i="5" l="1"/>
  <c r="H77" i="5"/>
  <c r="E79" i="5"/>
  <c r="H77" i="4"/>
  <c r="E79" i="4"/>
  <c r="I78" i="4"/>
  <c r="H78" i="3"/>
  <c r="I79" i="3"/>
  <c r="E80" i="3"/>
  <c r="H77" i="2"/>
  <c r="I78" i="2"/>
  <c r="E79" i="2"/>
  <c r="H78" i="5" l="1"/>
  <c r="E80" i="5"/>
  <c r="I79" i="5"/>
  <c r="H78" i="4"/>
  <c r="I79" i="4"/>
  <c r="E80" i="4"/>
  <c r="I80" i="3"/>
  <c r="H79" i="3"/>
  <c r="E81" i="3"/>
  <c r="I79" i="2"/>
  <c r="E80" i="2"/>
  <c r="H78" i="2"/>
  <c r="H79" i="5" l="1"/>
  <c r="E81" i="5"/>
  <c r="I80" i="5"/>
  <c r="I80" i="4"/>
  <c r="H79" i="4"/>
  <c r="E81" i="4"/>
  <c r="H80" i="3"/>
  <c r="I81" i="3"/>
  <c r="E82" i="3"/>
  <c r="H79" i="2"/>
  <c r="I80" i="2"/>
  <c r="E81" i="2"/>
  <c r="I81" i="5" l="1"/>
  <c r="H80" i="5"/>
  <c r="E82" i="5"/>
  <c r="H80" i="4"/>
  <c r="I81" i="4"/>
  <c r="E82" i="4"/>
  <c r="I82" i="3"/>
  <c r="H81" i="3"/>
  <c r="E83" i="3"/>
  <c r="I81" i="2"/>
  <c r="H80" i="2"/>
  <c r="E82" i="2"/>
  <c r="H81" i="5" l="1"/>
  <c r="I82" i="5"/>
  <c r="E83" i="5"/>
  <c r="I82" i="4"/>
  <c r="E83" i="4"/>
  <c r="H81" i="4"/>
  <c r="H82" i="3"/>
  <c r="I83" i="3"/>
  <c r="E84" i="3"/>
  <c r="E83" i="2"/>
  <c r="I82" i="2"/>
  <c r="H81" i="2"/>
  <c r="I83" i="5" l="1"/>
  <c r="H82" i="5"/>
  <c r="E84" i="5"/>
  <c r="E84" i="4"/>
  <c r="I83" i="4"/>
  <c r="H82" i="4"/>
  <c r="I84" i="3"/>
  <c r="E85" i="3"/>
  <c r="H83" i="3"/>
  <c r="E84" i="2"/>
  <c r="H82" i="2"/>
  <c r="I83" i="2"/>
  <c r="H83" i="5" l="1"/>
  <c r="E85" i="5"/>
  <c r="I84" i="5"/>
  <c r="I84" i="4"/>
  <c r="H83" i="4"/>
  <c r="E85" i="4"/>
  <c r="H84" i="3"/>
  <c r="I85" i="3"/>
  <c r="E86" i="3"/>
  <c r="H83" i="2"/>
  <c r="I84" i="2"/>
  <c r="E85" i="2"/>
  <c r="I85" i="5" l="1"/>
  <c r="H84" i="5"/>
  <c r="E86" i="5"/>
  <c r="H84" i="4"/>
  <c r="E86" i="4"/>
  <c r="I85" i="4"/>
  <c r="I86" i="3"/>
  <c r="H85" i="3"/>
  <c r="E87" i="3"/>
  <c r="H84" i="2"/>
  <c r="I85" i="2"/>
  <c r="E86" i="2"/>
  <c r="H85" i="5" l="1"/>
  <c r="I86" i="5"/>
  <c r="E87" i="5"/>
  <c r="E87" i="4"/>
  <c r="I86" i="4"/>
  <c r="H85" i="4"/>
  <c r="E88" i="3"/>
  <c r="I87" i="3"/>
  <c r="H86" i="3"/>
  <c r="I86" i="2"/>
  <c r="H85" i="2"/>
  <c r="E87" i="2"/>
  <c r="I87" i="5" l="1"/>
  <c r="H86" i="5"/>
  <c r="E88" i="5"/>
  <c r="H86" i="4"/>
  <c r="E88" i="4"/>
  <c r="I87" i="4"/>
  <c r="E89" i="3"/>
  <c r="I88" i="3"/>
  <c r="H87" i="3"/>
  <c r="H86" i="2"/>
  <c r="I87" i="2"/>
  <c r="E88" i="2"/>
  <c r="H87" i="5" l="1"/>
  <c r="I88" i="5"/>
  <c r="E89" i="5"/>
  <c r="H87" i="4"/>
  <c r="I88" i="4"/>
  <c r="E89" i="4"/>
  <c r="H88" i="3"/>
  <c r="E90" i="3"/>
  <c r="I89" i="3"/>
  <c r="I88" i="2"/>
  <c r="H87" i="2"/>
  <c r="E89" i="2"/>
  <c r="I89" i="5" l="1"/>
  <c r="H88" i="5"/>
  <c r="E90" i="5"/>
  <c r="I89" i="4"/>
  <c r="H88" i="4"/>
  <c r="E90" i="4"/>
  <c r="H89" i="3"/>
  <c r="I90" i="3"/>
  <c r="E91" i="3"/>
  <c r="H88" i="2"/>
  <c r="I89" i="2"/>
  <c r="E90" i="2"/>
  <c r="H89" i="5" l="1"/>
  <c r="I90" i="5"/>
  <c r="E91" i="5"/>
  <c r="H89" i="4"/>
  <c r="I90" i="4"/>
  <c r="E91" i="4"/>
  <c r="I91" i="3"/>
  <c r="H90" i="3"/>
  <c r="E92" i="3"/>
  <c r="I90" i="2"/>
  <c r="E91" i="2"/>
  <c r="H89" i="2"/>
  <c r="I91" i="5" l="1"/>
  <c r="H90" i="5"/>
  <c r="E92" i="5"/>
  <c r="I91" i="4"/>
  <c r="H90" i="4"/>
  <c r="E92" i="4"/>
  <c r="H91" i="3"/>
  <c r="I92" i="3"/>
  <c r="E93" i="3"/>
  <c r="H90" i="2"/>
  <c r="I91" i="2"/>
  <c r="E92" i="2"/>
  <c r="H91" i="5" l="1"/>
  <c r="I92" i="5"/>
  <c r="E93" i="5"/>
  <c r="H91" i="4"/>
  <c r="E93" i="4"/>
  <c r="I92" i="4"/>
  <c r="I93" i="3"/>
  <c r="H92" i="3"/>
  <c r="E94" i="3"/>
  <c r="I92" i="2"/>
  <c r="H91" i="2"/>
  <c r="E93" i="2"/>
  <c r="I93" i="5" l="1"/>
  <c r="H92" i="5"/>
  <c r="E94" i="5"/>
  <c r="I93" i="4"/>
  <c r="H92" i="4"/>
  <c r="E94" i="4"/>
  <c r="H93" i="3"/>
  <c r="E95" i="3"/>
  <c r="I94" i="3"/>
  <c r="H92" i="2"/>
  <c r="I93" i="2"/>
  <c r="E94" i="2"/>
  <c r="E95" i="5" l="1"/>
  <c r="I94" i="5"/>
  <c r="H93" i="5"/>
  <c r="I94" i="4"/>
  <c r="H93" i="4"/>
  <c r="E95" i="4"/>
  <c r="I95" i="3"/>
  <c r="H94" i="3"/>
  <c r="E96" i="3"/>
  <c r="I94" i="2"/>
  <c r="H93" i="2"/>
  <c r="E95" i="2"/>
  <c r="H94" i="5" l="1"/>
  <c r="I95" i="5"/>
  <c r="E96" i="5"/>
  <c r="H94" i="4"/>
  <c r="I95" i="4"/>
  <c r="E96" i="4"/>
  <c r="H95" i="3"/>
  <c r="I96" i="3"/>
  <c r="E97" i="3"/>
  <c r="H94" i="2"/>
  <c r="I95" i="2"/>
  <c r="E96" i="2"/>
  <c r="I96" i="5" l="1"/>
  <c r="H95" i="5"/>
  <c r="E97" i="5"/>
  <c r="H95" i="4"/>
  <c r="I96" i="4"/>
  <c r="E97" i="4"/>
  <c r="I97" i="3"/>
  <c r="H96" i="3"/>
  <c r="E98" i="3"/>
  <c r="I96" i="2"/>
  <c r="E97" i="2"/>
  <c r="H95" i="2"/>
  <c r="H96" i="5" l="1"/>
  <c r="I97" i="5"/>
  <c r="E98" i="5"/>
  <c r="I97" i="4"/>
  <c r="E98" i="4"/>
  <c r="H96" i="4"/>
  <c r="H97" i="3"/>
  <c r="I98" i="3"/>
  <c r="E99" i="3"/>
  <c r="E98" i="2"/>
  <c r="I97" i="2"/>
  <c r="H96" i="2"/>
  <c r="I98" i="5" l="1"/>
  <c r="H97" i="5"/>
  <c r="E99" i="5"/>
  <c r="H97" i="4"/>
  <c r="E99" i="4"/>
  <c r="I98" i="4"/>
  <c r="I99" i="3"/>
  <c r="H98" i="3"/>
  <c r="E100" i="3"/>
  <c r="H97" i="2"/>
  <c r="I98" i="2"/>
  <c r="E99" i="2"/>
  <c r="H98" i="5" l="1"/>
  <c r="I99" i="5"/>
  <c r="E100" i="5"/>
  <c r="I99" i="4"/>
  <c r="H98" i="4"/>
  <c r="E100" i="4"/>
  <c r="H99" i="3"/>
  <c r="E101" i="3"/>
  <c r="I100" i="3"/>
  <c r="H98" i="2"/>
  <c r="E100" i="2"/>
  <c r="I99" i="2"/>
  <c r="I100" i="5" l="1"/>
  <c r="H99" i="5"/>
  <c r="E101" i="5"/>
  <c r="I100" i="4"/>
  <c r="H99" i="4"/>
  <c r="E101" i="4"/>
  <c r="I101" i="3"/>
  <c r="H100" i="3"/>
  <c r="E102" i="3"/>
  <c r="E101" i="2"/>
  <c r="I100" i="2"/>
  <c r="H99" i="2"/>
  <c r="H100" i="5" l="1"/>
  <c r="I101" i="5"/>
  <c r="E102" i="5"/>
  <c r="I101" i="4"/>
  <c r="H100" i="4"/>
  <c r="E102" i="4"/>
  <c r="H101" i="3"/>
  <c r="I102" i="3"/>
  <c r="E103" i="3"/>
  <c r="E102" i="2"/>
  <c r="I101" i="2"/>
  <c r="H100" i="2"/>
  <c r="I102" i="5" l="1"/>
  <c r="H101" i="5"/>
  <c r="E103" i="5"/>
  <c r="H101" i="4"/>
  <c r="E103" i="4"/>
  <c r="I102" i="4"/>
  <c r="I103" i="3"/>
  <c r="H102" i="3"/>
  <c r="E104" i="3"/>
  <c r="H101" i="2"/>
  <c r="I102" i="2"/>
  <c r="E103" i="2"/>
  <c r="H102" i="5" l="1"/>
  <c r="I103" i="5"/>
  <c r="E104" i="5"/>
  <c r="H102" i="4"/>
  <c r="I103" i="4"/>
  <c r="E104" i="4"/>
  <c r="E105" i="3"/>
  <c r="H103" i="3"/>
  <c r="I104" i="3"/>
  <c r="I103" i="2"/>
  <c r="H102" i="2"/>
  <c r="E104" i="2"/>
  <c r="I104" i="5" l="1"/>
  <c r="H103" i="5"/>
  <c r="E105" i="5"/>
  <c r="I104" i="4"/>
  <c r="H103" i="4"/>
  <c r="E105" i="4"/>
  <c r="H104" i="3"/>
  <c r="I105" i="3"/>
  <c r="E106" i="3"/>
  <c r="H103" i="2"/>
  <c r="E105" i="2"/>
  <c r="I104" i="2"/>
  <c r="H104" i="5" l="1"/>
  <c r="I105" i="5"/>
  <c r="E106" i="5"/>
  <c r="H104" i="4"/>
  <c r="I105" i="4"/>
  <c r="E106" i="4"/>
  <c r="I106" i="3"/>
  <c r="H105" i="3"/>
  <c r="E107" i="3"/>
  <c r="I105" i="2"/>
  <c r="H104" i="2"/>
  <c r="E106" i="2"/>
  <c r="I106" i="5" l="1"/>
  <c r="E107" i="5"/>
  <c r="H105" i="5"/>
  <c r="I106" i="4"/>
  <c r="H105" i="4"/>
  <c r="E107" i="4"/>
  <c r="H106" i="3"/>
  <c r="I107" i="3"/>
  <c r="E108" i="3"/>
  <c r="H105" i="2"/>
  <c r="I106" i="2"/>
  <c r="E107" i="2"/>
  <c r="H106" i="5" l="1"/>
  <c r="I107" i="5"/>
  <c r="E108" i="5"/>
  <c r="H106" i="4"/>
  <c r="I107" i="4"/>
  <c r="E108" i="4"/>
  <c r="I108" i="3"/>
  <c r="H107" i="3"/>
  <c r="E109" i="3"/>
  <c r="I107" i="2"/>
  <c r="H106" i="2"/>
  <c r="E108" i="2"/>
  <c r="I108" i="5" l="1"/>
  <c r="H107" i="5"/>
  <c r="E109" i="5"/>
  <c r="I108" i="4"/>
  <c r="H107" i="4"/>
  <c r="E109" i="4"/>
  <c r="H108" i="3"/>
  <c r="I109" i="3"/>
  <c r="E110" i="3"/>
  <c r="H107" i="2"/>
  <c r="I108" i="2"/>
  <c r="E109" i="2"/>
  <c r="H108" i="5" l="1"/>
  <c r="E110" i="5"/>
  <c r="I109" i="5"/>
  <c r="I109" i="4"/>
  <c r="H108" i="4"/>
  <c r="E110" i="4"/>
  <c r="I110" i="3"/>
  <c r="H109" i="3"/>
  <c r="E111" i="3"/>
  <c r="I109" i="2"/>
  <c r="H108" i="2"/>
  <c r="E110" i="2"/>
  <c r="H109" i="5" l="1"/>
  <c r="I110" i="5"/>
  <c r="E111" i="5"/>
  <c r="H109" i="4"/>
  <c r="E111" i="4"/>
  <c r="I110" i="4"/>
  <c r="H110" i="3"/>
  <c r="I111" i="3"/>
  <c r="E112" i="3"/>
  <c r="H109" i="2"/>
  <c r="E111" i="2"/>
  <c r="I110" i="2"/>
  <c r="I111" i="5" l="1"/>
  <c r="H110" i="5"/>
  <c r="E112" i="5"/>
  <c r="H110" i="4"/>
  <c r="I111" i="4"/>
  <c r="E112" i="4"/>
  <c r="I112" i="3"/>
  <c r="H111" i="3"/>
  <c r="E113" i="3"/>
  <c r="I111" i="2"/>
  <c r="E112" i="2"/>
  <c r="H110" i="2"/>
  <c r="H111" i="5" l="1"/>
  <c r="E113" i="5"/>
  <c r="I112" i="5"/>
  <c r="I112" i="4"/>
  <c r="H111" i="4"/>
  <c r="E113" i="4"/>
  <c r="H112" i="3"/>
  <c r="I113" i="3"/>
  <c r="E114" i="3"/>
  <c r="H111" i="2"/>
  <c r="I112" i="2"/>
  <c r="E113" i="2"/>
  <c r="I113" i="5" l="1"/>
  <c r="H112" i="5"/>
  <c r="E114" i="5"/>
  <c r="H112" i="4"/>
  <c r="I113" i="4"/>
  <c r="E114" i="4"/>
  <c r="I114" i="3"/>
  <c r="H113" i="3"/>
  <c r="E115" i="3"/>
  <c r="I113" i="2"/>
  <c r="H112" i="2"/>
  <c r="E114" i="2"/>
  <c r="H113" i="5" l="1"/>
  <c r="I114" i="5"/>
  <c r="E115" i="5"/>
  <c r="I114" i="4"/>
  <c r="E115" i="4"/>
  <c r="H113" i="4"/>
  <c r="H114" i="3"/>
  <c r="I115" i="3"/>
  <c r="E116" i="3"/>
  <c r="H113" i="2"/>
  <c r="E115" i="2"/>
  <c r="I114" i="2"/>
  <c r="I115" i="5" l="1"/>
  <c r="H114" i="5"/>
  <c r="E116" i="5"/>
  <c r="E116" i="4"/>
  <c r="I115" i="4"/>
  <c r="H114" i="4"/>
  <c r="I116" i="3"/>
  <c r="E117" i="3"/>
  <c r="H115" i="3"/>
  <c r="I115" i="2"/>
  <c r="H114" i="2"/>
  <c r="E116" i="2"/>
  <c r="H115" i="5" l="1"/>
  <c r="E117" i="5"/>
  <c r="I116" i="5"/>
  <c r="E117" i="4"/>
  <c r="I116" i="4"/>
  <c r="H115" i="4"/>
  <c r="H116" i="3"/>
  <c r="I117" i="3"/>
  <c r="E118" i="3"/>
  <c r="H115" i="2"/>
  <c r="I116" i="2"/>
  <c r="E117" i="2"/>
  <c r="I117" i="5" l="1"/>
  <c r="H116" i="5"/>
  <c r="E118" i="5"/>
  <c r="H116" i="4"/>
  <c r="E118" i="4"/>
  <c r="I117" i="4"/>
  <c r="I118" i="3"/>
  <c r="H117" i="3"/>
  <c r="E119" i="3"/>
  <c r="H116" i="2"/>
  <c r="I117" i="2"/>
  <c r="E118" i="2"/>
  <c r="H117" i="5" l="1"/>
  <c r="I118" i="5"/>
  <c r="E119" i="5"/>
  <c r="I118" i="4"/>
  <c r="H117" i="4"/>
  <c r="E119" i="4"/>
  <c r="E120" i="3"/>
  <c r="I119" i="3"/>
  <c r="H118" i="3"/>
  <c r="I118" i="2"/>
  <c r="H117" i="2"/>
  <c r="E119" i="2"/>
  <c r="I119" i="5" l="1"/>
  <c r="H118" i="5"/>
  <c r="E120" i="5"/>
  <c r="H118" i="4"/>
  <c r="E120" i="4"/>
  <c r="I119" i="4"/>
  <c r="I120" i="3"/>
  <c r="H119" i="3"/>
  <c r="E121" i="3"/>
  <c r="H118" i="2"/>
  <c r="I119" i="2"/>
  <c r="E120" i="2"/>
  <c r="H119" i="5" l="1"/>
  <c r="I120" i="5"/>
  <c r="E121" i="5"/>
  <c r="H119" i="4"/>
  <c r="I120" i="4"/>
  <c r="E121" i="4"/>
  <c r="H120" i="3"/>
  <c r="E122" i="3"/>
  <c r="I121" i="3"/>
  <c r="I120" i="2"/>
  <c r="H119" i="2"/>
  <c r="E121" i="2"/>
  <c r="I121" i="5" l="1"/>
  <c r="H120" i="5"/>
  <c r="E122" i="5"/>
  <c r="I121" i="4"/>
  <c r="H120" i="4"/>
  <c r="E122" i="4"/>
  <c r="H121" i="3"/>
  <c r="E123" i="3"/>
  <c r="I122" i="3"/>
  <c r="H120" i="2"/>
  <c r="I121" i="2"/>
  <c r="E122" i="2"/>
  <c r="H121" i="5" l="1"/>
  <c r="E123" i="5"/>
  <c r="I122" i="5"/>
  <c r="H121" i="4"/>
  <c r="I122" i="4"/>
  <c r="E123" i="4"/>
  <c r="I123" i="3"/>
  <c r="H122" i="3"/>
  <c r="E124" i="3"/>
  <c r="I122" i="2"/>
  <c r="H121" i="2"/>
  <c r="E123" i="2"/>
  <c r="I123" i="5" l="1"/>
  <c r="H122" i="5"/>
  <c r="E124" i="5"/>
  <c r="I123" i="4"/>
  <c r="H122" i="4"/>
  <c r="E124" i="4"/>
  <c r="H123" i="3"/>
  <c r="I124" i="3"/>
  <c r="E125" i="3"/>
  <c r="H122" i="2"/>
  <c r="I123" i="2"/>
  <c r="E124" i="2"/>
  <c r="H123" i="5" l="1"/>
  <c r="I124" i="5"/>
  <c r="E125" i="5"/>
  <c r="H123" i="4"/>
  <c r="E125" i="4"/>
  <c r="I124" i="4"/>
  <c r="I125" i="3"/>
  <c r="H124" i="3"/>
  <c r="E126" i="3"/>
  <c r="I124" i="2"/>
  <c r="H123" i="2"/>
  <c r="E125" i="2"/>
  <c r="H124" i="5" l="1"/>
  <c r="I125" i="5"/>
  <c r="E126" i="5"/>
  <c r="I125" i="4"/>
  <c r="H124" i="4"/>
  <c r="E126" i="4"/>
  <c r="H125" i="3"/>
  <c r="E127" i="3"/>
  <c r="I126" i="3"/>
  <c r="H124" i="2"/>
  <c r="I125" i="2"/>
  <c r="E126" i="2"/>
  <c r="I126" i="5" l="1"/>
  <c r="H125" i="5"/>
  <c r="E127" i="5"/>
  <c r="I126" i="4"/>
  <c r="H125" i="4"/>
  <c r="E127" i="4"/>
  <c r="I127" i="3"/>
  <c r="H126" i="3"/>
  <c r="E128" i="3"/>
  <c r="I126" i="2"/>
  <c r="H125" i="2"/>
  <c r="E127" i="2"/>
  <c r="H126" i="5" l="1"/>
  <c r="I127" i="5"/>
  <c r="E128" i="5"/>
  <c r="H126" i="4"/>
  <c r="I127" i="4"/>
  <c r="E128" i="4"/>
  <c r="H127" i="3"/>
  <c r="I128" i="3"/>
  <c r="E129" i="3"/>
  <c r="H126" i="2"/>
  <c r="I127" i="2"/>
  <c r="E128" i="2"/>
  <c r="I128" i="5" l="1"/>
  <c r="H127" i="5"/>
  <c r="E129" i="5"/>
  <c r="H127" i="4"/>
  <c r="I128" i="4"/>
  <c r="E129" i="4"/>
  <c r="I129" i="3"/>
  <c r="H128" i="3"/>
  <c r="E130" i="3"/>
  <c r="I128" i="2"/>
  <c r="E129" i="2"/>
  <c r="H127" i="2"/>
  <c r="H128" i="5" l="1"/>
  <c r="I129" i="5"/>
  <c r="E130" i="5"/>
  <c r="I129" i="4"/>
  <c r="E130" i="4"/>
  <c r="H128" i="4"/>
  <c r="H129" i="3"/>
  <c r="I130" i="3"/>
  <c r="E131" i="3"/>
  <c r="H128" i="2"/>
  <c r="E130" i="2"/>
  <c r="I129" i="2"/>
  <c r="I130" i="5" l="1"/>
  <c r="H129" i="5"/>
  <c r="E131" i="5"/>
  <c r="H129" i="4"/>
  <c r="E131" i="4"/>
  <c r="I130" i="4"/>
  <c r="E132" i="3"/>
  <c r="I131" i="3"/>
  <c r="H130" i="3"/>
  <c r="H129" i="2"/>
  <c r="I130" i="2"/>
  <c r="E131" i="2"/>
  <c r="H130" i="5" l="1"/>
  <c r="I131" i="5"/>
  <c r="E132" i="5"/>
  <c r="I131" i="4"/>
  <c r="H130" i="4"/>
  <c r="E132" i="4"/>
  <c r="H131" i="3"/>
  <c r="E133" i="3"/>
  <c r="I132" i="3"/>
  <c r="H130" i="2"/>
  <c r="E132" i="2"/>
  <c r="I131" i="2"/>
  <c r="I132" i="5" l="1"/>
  <c r="H131" i="5"/>
  <c r="E133" i="5"/>
  <c r="E133" i="4"/>
  <c r="H131" i="4"/>
  <c r="I132" i="4"/>
  <c r="E134" i="3"/>
  <c r="I133" i="3"/>
  <c r="H132" i="3"/>
  <c r="E133" i="2"/>
  <c r="I132" i="2"/>
  <c r="H131" i="2"/>
  <c r="H132" i="5" l="1"/>
  <c r="E134" i="5"/>
  <c r="I133" i="5"/>
  <c r="E134" i="4"/>
  <c r="I133" i="4"/>
  <c r="H132" i="4"/>
  <c r="I134" i="3"/>
  <c r="H133" i="3"/>
  <c r="E135" i="3"/>
  <c r="I133" i="2"/>
  <c r="H132" i="2"/>
  <c r="E134" i="2"/>
  <c r="E135" i="5" l="1"/>
  <c r="I134" i="5"/>
  <c r="H133" i="5"/>
  <c r="I134" i="4"/>
  <c r="H133" i="4"/>
  <c r="E135" i="4"/>
  <c r="H134" i="3"/>
  <c r="I135" i="3"/>
  <c r="E136" i="3"/>
  <c r="H133" i="2"/>
  <c r="E135" i="2"/>
  <c r="I134" i="2"/>
  <c r="H134" i="5" l="1"/>
  <c r="E136" i="5"/>
  <c r="I135" i="5"/>
  <c r="H134" i="4"/>
  <c r="I135" i="4"/>
  <c r="E136" i="4"/>
  <c r="I136" i="3"/>
  <c r="H135" i="3"/>
  <c r="E137" i="3"/>
  <c r="I135" i="2"/>
  <c r="H134" i="2"/>
  <c r="E136" i="2"/>
  <c r="I136" i="5" l="1"/>
  <c r="H135" i="5"/>
  <c r="E137" i="5"/>
  <c r="I136" i="4"/>
  <c r="H135" i="4"/>
  <c r="E137" i="4"/>
  <c r="H136" i="3"/>
  <c r="E138" i="3"/>
  <c r="I137" i="3"/>
  <c r="H135" i="2"/>
  <c r="I136" i="2"/>
  <c r="E137" i="2"/>
  <c r="H136" i="5" l="1"/>
  <c r="E138" i="5"/>
  <c r="I137" i="5"/>
  <c r="H136" i="4"/>
  <c r="E138" i="4"/>
  <c r="I137" i="4"/>
  <c r="I138" i="3"/>
  <c r="H137" i="3"/>
  <c r="E139" i="3"/>
  <c r="I137" i="2"/>
  <c r="H136" i="2"/>
  <c r="E138" i="2"/>
  <c r="H137" i="5" l="1"/>
  <c r="E139" i="5"/>
  <c r="I138" i="5"/>
  <c r="H137" i="4"/>
  <c r="E139" i="4"/>
  <c r="I138" i="4"/>
  <c r="H138" i="3"/>
  <c r="I139" i="3"/>
  <c r="E140" i="3"/>
  <c r="H137" i="2"/>
  <c r="E139" i="2"/>
  <c r="I138" i="2"/>
  <c r="I139" i="5" l="1"/>
  <c r="H138" i="5"/>
  <c r="E140" i="5"/>
  <c r="H138" i="4"/>
  <c r="I139" i="4"/>
  <c r="E140" i="4"/>
  <c r="I140" i="3"/>
  <c r="H139" i="3"/>
  <c r="E141" i="3"/>
  <c r="E140" i="2"/>
  <c r="I139" i="2"/>
  <c r="H138" i="2"/>
  <c r="H139" i="5" l="1"/>
  <c r="I140" i="5"/>
  <c r="E141" i="5"/>
  <c r="I140" i="4"/>
  <c r="E141" i="4"/>
  <c r="H139" i="4"/>
  <c r="H140" i="3"/>
  <c r="I141" i="3"/>
  <c r="E142" i="3"/>
  <c r="E141" i="2"/>
  <c r="I140" i="2"/>
  <c r="H139" i="2"/>
  <c r="I141" i="5" l="1"/>
  <c r="H140" i="5"/>
  <c r="E142" i="5"/>
  <c r="H140" i="4"/>
  <c r="E142" i="4"/>
  <c r="I141" i="4"/>
  <c r="E143" i="3"/>
  <c r="I142" i="3"/>
  <c r="H141" i="3"/>
  <c r="I141" i="2"/>
  <c r="H140" i="2"/>
  <c r="E142" i="2"/>
  <c r="H141" i="5" l="1"/>
  <c r="I142" i="5"/>
  <c r="E143" i="5"/>
  <c r="I142" i="4"/>
  <c r="H141" i="4"/>
  <c r="E143" i="4"/>
  <c r="H142" i="3"/>
  <c r="E144" i="3"/>
  <c r="I143" i="3"/>
  <c r="H141" i="2"/>
  <c r="I142" i="2"/>
  <c r="E143" i="2"/>
  <c r="I143" i="5" l="1"/>
  <c r="H142" i="5"/>
  <c r="E144" i="5"/>
  <c r="E144" i="4"/>
  <c r="H142" i="4"/>
  <c r="I143" i="4"/>
  <c r="E145" i="3"/>
  <c r="I144" i="3"/>
  <c r="H143" i="3"/>
  <c r="H142" i="2"/>
  <c r="I143" i="2"/>
  <c r="E144" i="2"/>
  <c r="H143" i="5" l="1"/>
  <c r="E145" i="5"/>
  <c r="I144" i="5"/>
  <c r="E145" i="4"/>
  <c r="I144" i="4"/>
  <c r="H143" i="4"/>
  <c r="I145" i="3"/>
  <c r="H144" i="3"/>
  <c r="E146" i="3"/>
  <c r="I144" i="2"/>
  <c r="E145" i="2"/>
  <c r="H143" i="2"/>
  <c r="E146" i="5" l="1"/>
  <c r="I145" i="5"/>
  <c r="H144" i="5"/>
  <c r="I145" i="4"/>
  <c r="H144" i="4"/>
  <c r="E146" i="4"/>
  <c r="H145" i="3"/>
  <c r="I146" i="3"/>
  <c r="E147" i="3"/>
  <c r="H144" i="2"/>
  <c r="E146" i="2"/>
  <c r="I145" i="2"/>
  <c r="H145" i="5" l="1"/>
  <c r="E147" i="5"/>
  <c r="I146" i="5"/>
  <c r="H145" i="4"/>
  <c r="I146" i="4"/>
  <c r="E147" i="4"/>
  <c r="I147" i="3"/>
  <c r="H146" i="3"/>
  <c r="E148" i="3"/>
  <c r="I146" i="2"/>
  <c r="H145" i="2"/>
  <c r="E147" i="2"/>
  <c r="I147" i="5" l="1"/>
  <c r="H146" i="5"/>
  <c r="E148" i="5"/>
  <c r="I147" i="4"/>
  <c r="H146" i="4"/>
  <c r="E148" i="4"/>
  <c r="H147" i="3"/>
  <c r="E149" i="3"/>
  <c r="I148" i="3"/>
  <c r="H146" i="2"/>
  <c r="I147" i="2"/>
  <c r="E148" i="2"/>
  <c r="H147" i="5" l="1"/>
  <c r="E149" i="5"/>
  <c r="I148" i="5"/>
  <c r="H147" i="4"/>
  <c r="E149" i="4"/>
  <c r="I148" i="4"/>
  <c r="I149" i="3"/>
  <c r="H148" i="3"/>
  <c r="E150" i="3"/>
  <c r="I148" i="2"/>
  <c r="H147" i="2"/>
  <c r="E149" i="2"/>
  <c r="H148" i="5" l="1"/>
  <c r="E150" i="5"/>
  <c r="I149" i="5"/>
  <c r="H148" i="4"/>
  <c r="E150" i="4"/>
  <c r="I149" i="4"/>
  <c r="H149" i="3"/>
  <c r="E151" i="3"/>
  <c r="I150" i="3"/>
  <c r="H148" i="2"/>
  <c r="E150" i="2"/>
  <c r="I149" i="2"/>
  <c r="I150" i="5" l="1"/>
  <c r="H149" i="5"/>
  <c r="E151" i="5"/>
  <c r="H149" i="4"/>
  <c r="E151" i="4"/>
  <c r="I150" i="4"/>
  <c r="I151" i="3"/>
  <c r="H150" i="3"/>
  <c r="E152" i="3"/>
  <c r="E151" i="2"/>
  <c r="I150" i="2"/>
  <c r="H149" i="2"/>
  <c r="H150" i="5" l="1"/>
  <c r="I151" i="5"/>
  <c r="E152" i="5"/>
  <c r="I151" i="4"/>
  <c r="E152" i="4"/>
  <c r="H150" i="4"/>
  <c r="H151" i="3"/>
  <c r="I152" i="3"/>
  <c r="E153" i="3"/>
  <c r="E152" i="2"/>
  <c r="H150" i="2"/>
  <c r="I151" i="2"/>
  <c r="I152" i="5" l="1"/>
  <c r="H151" i="5"/>
  <c r="E153" i="5"/>
  <c r="H151" i="4"/>
  <c r="E153" i="4"/>
  <c r="I152" i="4"/>
  <c r="E154" i="3"/>
  <c r="I153" i="3"/>
  <c r="H152" i="3"/>
  <c r="E153" i="2"/>
  <c r="I152" i="2"/>
  <c r="H151" i="2"/>
  <c r="H152" i="5" l="1"/>
  <c r="E154" i="5"/>
  <c r="I153" i="5"/>
  <c r="E154" i="4"/>
  <c r="I153" i="4"/>
  <c r="H152" i="4"/>
  <c r="H153" i="3"/>
  <c r="I154" i="3"/>
  <c r="E155" i="3"/>
  <c r="E154" i="2"/>
  <c r="I153" i="2"/>
  <c r="H152" i="2"/>
  <c r="I154" i="5" l="1"/>
  <c r="H153" i="5"/>
  <c r="E155" i="5"/>
  <c r="H153" i="4"/>
  <c r="E155" i="4"/>
  <c r="I154" i="4"/>
  <c r="E156" i="3"/>
  <c r="I155" i="3"/>
  <c r="H154" i="3"/>
  <c r="H153" i="2"/>
  <c r="I154" i="2"/>
  <c r="E155" i="2"/>
  <c r="H154" i="5" l="1"/>
  <c r="E156" i="5"/>
  <c r="I155" i="5"/>
  <c r="E156" i="4"/>
  <c r="I155" i="4"/>
  <c r="H154" i="4"/>
  <c r="I156" i="3"/>
  <c r="H155" i="3"/>
  <c r="E157" i="3"/>
  <c r="I155" i="2"/>
  <c r="H154" i="2"/>
  <c r="E156" i="2"/>
  <c r="E157" i="5" l="1"/>
  <c r="I156" i="5"/>
  <c r="H155" i="5"/>
  <c r="I156" i="4"/>
  <c r="H155" i="4"/>
  <c r="E157" i="4"/>
  <c r="H156" i="3"/>
  <c r="E158" i="3"/>
  <c r="I157" i="3"/>
  <c r="H155" i="2"/>
  <c r="E157" i="2"/>
  <c r="I156" i="2"/>
  <c r="H156" i="5" l="1"/>
  <c r="E158" i="5"/>
  <c r="I157" i="5"/>
  <c r="H156" i="4"/>
  <c r="E158" i="4"/>
  <c r="I157" i="4"/>
  <c r="I158" i="3"/>
  <c r="H157" i="3"/>
  <c r="E159" i="3"/>
  <c r="I157" i="2"/>
  <c r="H156" i="2"/>
  <c r="E158" i="2"/>
  <c r="E159" i="5" l="1"/>
  <c r="I158" i="5"/>
  <c r="H157" i="5"/>
  <c r="I158" i="4"/>
  <c r="H157" i="4"/>
  <c r="E159" i="4"/>
  <c r="H158" i="3"/>
  <c r="E160" i="3"/>
  <c r="I159" i="3"/>
  <c r="H157" i="2"/>
  <c r="E159" i="2"/>
  <c r="I158" i="2"/>
  <c r="I159" i="5" l="1"/>
  <c r="H158" i="5"/>
  <c r="E160" i="5"/>
  <c r="H158" i="4"/>
  <c r="E160" i="4"/>
  <c r="I159" i="4"/>
  <c r="I160" i="3"/>
  <c r="H159" i="3"/>
  <c r="E161" i="3"/>
  <c r="I159" i="2"/>
  <c r="H158" i="2"/>
  <c r="E160" i="2"/>
  <c r="H159" i="5" l="1"/>
  <c r="I160" i="5"/>
  <c r="E161" i="5"/>
  <c r="I160" i="4"/>
  <c r="H159" i="4"/>
  <c r="E161" i="4"/>
  <c r="H160" i="3"/>
  <c r="I161" i="3"/>
  <c r="E162" i="3"/>
  <c r="H159" i="2"/>
  <c r="E161" i="2"/>
  <c r="I160" i="2"/>
  <c r="I161" i="5" l="1"/>
  <c r="H160" i="5"/>
  <c r="E162" i="5"/>
  <c r="H160" i="4"/>
  <c r="I161" i="4"/>
  <c r="E162" i="4"/>
  <c r="E163" i="3"/>
  <c r="I162" i="3"/>
  <c r="H161" i="3"/>
  <c r="I161" i="2"/>
  <c r="H160" i="2"/>
  <c r="E162" i="2"/>
  <c r="H161" i="5" l="1"/>
  <c r="E163" i="5"/>
  <c r="I162" i="5"/>
  <c r="E163" i="4"/>
  <c r="I162" i="4"/>
  <c r="H161" i="4"/>
  <c r="H162" i="3"/>
  <c r="E164" i="3"/>
  <c r="I163" i="3"/>
  <c r="H161" i="2"/>
  <c r="E163" i="2"/>
  <c r="I162" i="2"/>
  <c r="I163" i="5" l="1"/>
  <c r="H162" i="5"/>
  <c r="E164" i="5"/>
  <c r="H162" i="4"/>
  <c r="E164" i="4"/>
  <c r="I163" i="4"/>
  <c r="E165" i="3"/>
  <c r="I164" i="3"/>
  <c r="H163" i="3"/>
  <c r="E164" i="2"/>
  <c r="I163" i="2"/>
  <c r="H162" i="2"/>
  <c r="H163" i="5" l="1"/>
  <c r="E165" i="5"/>
  <c r="I164" i="5"/>
  <c r="E165" i="4"/>
  <c r="I164" i="4"/>
  <c r="H163" i="4"/>
  <c r="I165" i="3"/>
  <c r="H164" i="3"/>
  <c r="E166" i="3"/>
  <c r="I164" i="2"/>
  <c r="H163" i="2"/>
  <c r="E165" i="2"/>
  <c r="I165" i="5" l="1"/>
  <c r="H164" i="5"/>
  <c r="E166" i="5"/>
  <c r="I165" i="4"/>
  <c r="H164" i="4"/>
  <c r="E166" i="4"/>
  <c r="H165" i="3"/>
  <c r="I166" i="3"/>
  <c r="E167" i="3"/>
  <c r="H164" i="2"/>
  <c r="E166" i="2"/>
  <c r="I165" i="2"/>
  <c r="H165" i="5" l="1"/>
  <c r="I166" i="5"/>
  <c r="E167" i="5"/>
  <c r="H165" i="4"/>
  <c r="E167" i="4"/>
  <c r="I166" i="4"/>
  <c r="I167" i="3"/>
  <c r="H166" i="3"/>
  <c r="E168" i="3"/>
  <c r="I166" i="2"/>
  <c r="H165" i="2"/>
  <c r="E167" i="2"/>
  <c r="E168" i="5" l="1"/>
  <c r="I167" i="5"/>
  <c r="H166" i="5"/>
  <c r="I167" i="4"/>
  <c r="H166" i="4"/>
  <c r="E168" i="4"/>
  <c r="H167" i="3"/>
  <c r="I168" i="3"/>
  <c r="E169" i="3"/>
  <c r="H166" i="2"/>
  <c r="I167" i="2"/>
  <c r="E168" i="2"/>
  <c r="H167" i="5" l="1"/>
  <c r="E169" i="5"/>
  <c r="I168" i="5"/>
  <c r="H167" i="4"/>
  <c r="I168" i="4"/>
  <c r="E169" i="4"/>
  <c r="I169" i="3"/>
  <c r="H168" i="3"/>
  <c r="E170" i="3"/>
  <c r="I168" i="2"/>
  <c r="H167" i="2"/>
  <c r="E169" i="2"/>
  <c r="E170" i="5" l="1"/>
  <c r="I169" i="5"/>
  <c r="H168" i="5"/>
  <c r="I169" i="4"/>
  <c r="H168" i="4"/>
  <c r="E170" i="4"/>
  <c r="H169" i="3"/>
  <c r="E171" i="3"/>
  <c r="I170" i="3"/>
  <c r="H168" i="2"/>
  <c r="I169" i="2"/>
  <c r="E170" i="2"/>
  <c r="I170" i="5" l="1"/>
  <c r="H169" i="5"/>
  <c r="E171" i="5"/>
  <c r="H169" i="4"/>
  <c r="E171" i="4"/>
  <c r="I170" i="4"/>
  <c r="I171" i="3"/>
  <c r="H170" i="3"/>
  <c r="E172" i="3"/>
  <c r="I170" i="2"/>
  <c r="E171" i="2"/>
  <c r="H169" i="2"/>
  <c r="H170" i="5" l="1"/>
  <c r="E172" i="5"/>
  <c r="I171" i="5"/>
  <c r="I171" i="4"/>
  <c r="H170" i="4"/>
  <c r="E172" i="4"/>
  <c r="H171" i="3"/>
  <c r="I172" i="3"/>
  <c r="E173" i="3"/>
  <c r="H170" i="2"/>
  <c r="I171" i="2"/>
  <c r="E172" i="2"/>
  <c r="I172" i="5" l="1"/>
  <c r="H171" i="5"/>
  <c r="E173" i="5"/>
  <c r="H171" i="4"/>
  <c r="E173" i="4"/>
  <c r="I172" i="4"/>
  <c r="I173" i="3"/>
  <c r="H172" i="3"/>
  <c r="E174" i="3"/>
  <c r="E173" i="2"/>
  <c r="H171" i="2"/>
  <c r="I172" i="2"/>
  <c r="H172" i="5" l="1"/>
  <c r="I173" i="5"/>
  <c r="E174" i="5"/>
  <c r="I173" i="4"/>
  <c r="H172" i="4"/>
  <c r="E174" i="4"/>
  <c r="H173" i="3"/>
  <c r="E175" i="3"/>
  <c r="I174" i="3"/>
  <c r="H172" i="2"/>
  <c r="I173" i="2"/>
  <c r="E174" i="2"/>
  <c r="I174" i="5" l="1"/>
  <c r="H173" i="5"/>
  <c r="E175" i="5"/>
  <c r="H173" i="4"/>
  <c r="E175" i="4"/>
  <c r="I174" i="4"/>
  <c r="E176" i="3"/>
  <c r="I175" i="3"/>
  <c r="H174" i="3"/>
  <c r="H173" i="2"/>
  <c r="I174" i="2"/>
  <c r="E175" i="2"/>
  <c r="H174" i="5" l="1"/>
  <c r="E176" i="5"/>
  <c r="I175" i="5"/>
  <c r="E176" i="4"/>
  <c r="I175" i="4"/>
  <c r="H174" i="4"/>
  <c r="I176" i="3"/>
  <c r="H175" i="3"/>
  <c r="E177" i="3"/>
  <c r="I175" i="2"/>
  <c r="H174" i="2"/>
  <c r="E176" i="2"/>
  <c r="E177" i="5" l="1"/>
  <c r="I176" i="5"/>
  <c r="H175" i="5"/>
  <c r="I176" i="4"/>
  <c r="H175" i="4"/>
  <c r="E177" i="4"/>
  <c r="H176" i="3"/>
  <c r="I177" i="3"/>
  <c r="E178" i="3"/>
  <c r="H175" i="2"/>
  <c r="E177" i="2"/>
  <c r="I176" i="2"/>
  <c r="H176" i="5" l="1"/>
  <c r="I177" i="5"/>
  <c r="E178" i="5"/>
  <c r="H176" i="4"/>
  <c r="E178" i="4"/>
  <c r="I177" i="4"/>
  <c r="I178" i="3"/>
  <c r="H177" i="3"/>
  <c r="E179" i="3"/>
  <c r="I177" i="2"/>
  <c r="H176" i="2"/>
  <c r="E178" i="2"/>
  <c r="I178" i="5" l="1"/>
  <c r="H177" i="5"/>
  <c r="E179" i="5"/>
  <c r="I178" i="4"/>
  <c r="H177" i="4"/>
  <c r="E179" i="4"/>
  <c r="H178" i="3"/>
  <c r="I179" i="3"/>
  <c r="E180" i="3"/>
  <c r="H177" i="2"/>
  <c r="I178" i="2"/>
  <c r="E179" i="2"/>
  <c r="I179" i="5" l="1"/>
  <c r="H178" i="5"/>
  <c r="E180" i="5"/>
  <c r="H178" i="4"/>
  <c r="I179" i="4"/>
  <c r="E180" i="4"/>
  <c r="I180" i="3"/>
  <c r="H179" i="3"/>
  <c r="E181" i="3"/>
  <c r="I179" i="2"/>
  <c r="H178" i="2"/>
  <c r="E180" i="2"/>
  <c r="H179" i="5" l="1"/>
  <c r="I180" i="5"/>
  <c r="E181" i="5"/>
  <c r="I180" i="4"/>
  <c r="H179" i="4"/>
  <c r="E181" i="4"/>
  <c r="H180" i="3"/>
  <c r="E182" i="3"/>
  <c r="I181" i="3"/>
  <c r="H179" i="2"/>
  <c r="I180" i="2"/>
  <c r="E181" i="2"/>
  <c r="I181" i="5" l="1"/>
  <c r="H180" i="5"/>
  <c r="E182" i="5"/>
  <c r="H180" i="4"/>
  <c r="E182" i="4"/>
  <c r="I181" i="4"/>
  <c r="E183" i="3"/>
  <c r="I182" i="3"/>
  <c r="H181" i="3"/>
  <c r="I181" i="2"/>
  <c r="E182" i="2"/>
  <c r="H180" i="2"/>
  <c r="I182" i="5" l="1"/>
  <c r="H181" i="5"/>
  <c r="E183" i="5"/>
  <c r="E183" i="4"/>
  <c r="I182" i="4"/>
  <c r="H181" i="4"/>
  <c r="I183" i="3"/>
  <c r="H182" i="3"/>
  <c r="E184" i="3"/>
  <c r="H181" i="2"/>
  <c r="E183" i="2"/>
  <c r="I182" i="2"/>
  <c r="I183" i="5" l="1"/>
  <c r="H182" i="5"/>
  <c r="E184" i="5"/>
  <c r="I183" i="4"/>
  <c r="E184" i="4"/>
  <c r="H182" i="4"/>
  <c r="H183" i="3"/>
  <c r="I184" i="3"/>
  <c r="E185" i="3"/>
  <c r="E184" i="2"/>
  <c r="I183" i="2"/>
  <c r="H182" i="2"/>
  <c r="E185" i="5" l="1"/>
  <c r="I184" i="5"/>
  <c r="H183" i="5"/>
  <c r="H183" i="4"/>
  <c r="I184" i="4"/>
  <c r="E185" i="4"/>
  <c r="H184" i="3"/>
  <c r="I185" i="3"/>
  <c r="E186" i="3"/>
  <c r="H183" i="2"/>
  <c r="I184" i="2"/>
  <c r="E185" i="2"/>
  <c r="I185" i="5" l="1"/>
  <c r="H184" i="5"/>
  <c r="E186" i="5"/>
  <c r="I185" i="4"/>
  <c r="H184" i="4"/>
  <c r="E186" i="4"/>
  <c r="I186" i="3"/>
  <c r="H185" i="3"/>
  <c r="E187" i="3"/>
  <c r="H184" i="2"/>
  <c r="E186" i="2"/>
  <c r="I185" i="2"/>
  <c r="E187" i="5" l="1"/>
  <c r="H185" i="5"/>
  <c r="I186" i="5"/>
  <c r="E187" i="4"/>
  <c r="I186" i="4"/>
  <c r="H185" i="4"/>
  <c r="H186" i="3"/>
  <c r="E188" i="3"/>
  <c r="I187" i="3"/>
  <c r="H185" i="2"/>
  <c r="I186" i="2"/>
  <c r="E187" i="2"/>
  <c r="I187" i="5" l="1"/>
  <c r="H186" i="5"/>
  <c r="E188" i="5"/>
  <c r="I187" i="4"/>
  <c r="E188" i="4"/>
  <c r="H186" i="4"/>
  <c r="I188" i="3"/>
  <c r="E189" i="3"/>
  <c r="H187" i="3"/>
  <c r="I187" i="2"/>
  <c r="H186" i="2"/>
  <c r="E188" i="2"/>
  <c r="I188" i="5" l="1"/>
  <c r="H187" i="5"/>
  <c r="E189" i="5"/>
  <c r="H187" i="4"/>
  <c r="I188" i="4"/>
  <c r="E189" i="4"/>
  <c r="H188" i="3"/>
  <c r="I189" i="3"/>
  <c r="E190" i="3"/>
  <c r="H187" i="2"/>
  <c r="I188" i="2"/>
  <c r="E189" i="2"/>
  <c r="I189" i="5" l="1"/>
  <c r="H188" i="5"/>
  <c r="E190" i="5"/>
  <c r="H188" i="4"/>
  <c r="I189" i="4"/>
  <c r="E190" i="4"/>
  <c r="E191" i="3"/>
  <c r="I190" i="3"/>
  <c r="H189" i="3"/>
  <c r="I189" i="2"/>
  <c r="H188" i="2"/>
  <c r="E190" i="2"/>
  <c r="H189" i="5" l="1"/>
  <c r="E191" i="5"/>
  <c r="I190" i="5"/>
  <c r="I190" i="4"/>
  <c r="H189" i="4"/>
  <c r="E191" i="4"/>
  <c r="E192" i="3"/>
  <c r="I191" i="3"/>
  <c r="H190" i="3"/>
  <c r="H189" i="2"/>
  <c r="I190" i="2"/>
  <c r="E191" i="2"/>
  <c r="H190" i="5" l="1"/>
  <c r="I191" i="5"/>
  <c r="E192" i="5"/>
  <c r="E192" i="4"/>
  <c r="I191" i="4"/>
  <c r="H190" i="4"/>
  <c r="E193" i="3"/>
  <c r="I192" i="3"/>
  <c r="H191" i="3"/>
  <c r="I191" i="2"/>
  <c r="H190" i="2"/>
  <c r="E192" i="2"/>
  <c r="H191" i="5" l="1"/>
  <c r="E193" i="5"/>
  <c r="I192" i="5"/>
  <c r="I192" i="4"/>
  <c r="H191" i="4"/>
  <c r="E193" i="4"/>
  <c r="I193" i="3"/>
  <c r="H192" i="3"/>
  <c r="E194" i="3"/>
  <c r="H191" i="2"/>
  <c r="I192" i="2"/>
  <c r="E193" i="2"/>
  <c r="H192" i="5" l="1"/>
  <c r="E194" i="5"/>
  <c r="I193" i="5"/>
  <c r="I193" i="4"/>
  <c r="H192" i="4"/>
  <c r="E194" i="4"/>
  <c r="H193" i="3"/>
  <c r="E195" i="3"/>
  <c r="I194" i="3"/>
  <c r="H192" i="2"/>
  <c r="E194" i="2"/>
  <c r="I193" i="2"/>
  <c r="H193" i="5" l="1"/>
  <c r="I194" i="5"/>
  <c r="E195" i="5"/>
  <c r="I194" i="4"/>
  <c r="H193" i="4"/>
  <c r="E195" i="4"/>
  <c r="H194" i="3"/>
  <c r="E196" i="3"/>
  <c r="I195" i="3"/>
  <c r="E195" i="2"/>
  <c r="I194" i="2"/>
  <c r="H193" i="2"/>
  <c r="I195" i="5" l="1"/>
  <c r="H194" i="5"/>
  <c r="E196" i="5"/>
  <c r="H194" i="4"/>
  <c r="I195" i="4"/>
  <c r="E196" i="4"/>
  <c r="H195" i="3"/>
  <c r="I196" i="3"/>
  <c r="E197" i="3"/>
  <c r="I195" i="2"/>
  <c r="H194" i="2"/>
  <c r="E196" i="2"/>
  <c r="H195" i="5" l="1"/>
  <c r="E197" i="5"/>
  <c r="I196" i="5"/>
  <c r="E197" i="4"/>
  <c r="I196" i="4"/>
  <c r="H195" i="4"/>
  <c r="I197" i="3"/>
  <c r="H196" i="3"/>
  <c r="E198" i="3"/>
  <c r="I196" i="2"/>
  <c r="H195" i="2"/>
  <c r="E197" i="2"/>
  <c r="H196" i="5" l="1"/>
  <c r="E198" i="5"/>
  <c r="I197" i="5"/>
  <c r="E198" i="4"/>
  <c r="I197" i="4"/>
  <c r="H196" i="4"/>
  <c r="H197" i="3"/>
  <c r="E199" i="3"/>
  <c r="I198" i="3"/>
  <c r="H196" i="2"/>
  <c r="I197" i="2"/>
  <c r="E198" i="2"/>
  <c r="I198" i="5" l="1"/>
  <c r="H197" i="5"/>
  <c r="E199" i="5"/>
  <c r="I198" i="4"/>
  <c r="H197" i="4"/>
  <c r="E199" i="4"/>
  <c r="I199" i="3"/>
  <c r="E200" i="3"/>
  <c r="H198" i="3"/>
  <c r="I198" i="2"/>
  <c r="H197" i="2"/>
  <c r="E199" i="2"/>
  <c r="H198" i="5" l="1"/>
  <c r="I199" i="5"/>
  <c r="E200" i="5"/>
  <c r="H198" i="4"/>
  <c r="I199" i="4"/>
  <c r="E200" i="4"/>
  <c r="H199" i="3"/>
  <c r="E201" i="3"/>
  <c r="I200" i="3"/>
  <c r="H198" i="2"/>
  <c r="E200" i="2"/>
  <c r="I199" i="2"/>
  <c r="I200" i="5" l="1"/>
  <c r="H199" i="5"/>
  <c r="E201" i="5"/>
  <c r="H199" i="4"/>
  <c r="I200" i="4"/>
  <c r="E201" i="4"/>
  <c r="E202" i="3"/>
  <c r="I201" i="3"/>
  <c r="H200" i="3"/>
  <c r="I200" i="2"/>
  <c r="H199" i="2"/>
  <c r="E201" i="2"/>
  <c r="H200" i="5" l="1"/>
  <c r="E202" i="5"/>
  <c r="I201" i="5"/>
  <c r="I201" i="4"/>
  <c r="H200" i="4"/>
  <c r="E202" i="4"/>
  <c r="E203" i="3"/>
  <c r="I202" i="3"/>
  <c r="H201" i="3"/>
  <c r="H200" i="2"/>
  <c r="I201" i="2"/>
  <c r="E202" i="2"/>
  <c r="H201" i="5" l="1"/>
  <c r="I202" i="5"/>
  <c r="E203" i="5"/>
  <c r="E203" i="4"/>
  <c r="I202" i="4"/>
  <c r="H201" i="4"/>
  <c r="E204" i="3"/>
  <c r="I203" i="3"/>
  <c r="H202" i="3"/>
  <c r="I202" i="2"/>
  <c r="H201" i="2"/>
  <c r="E203" i="2"/>
  <c r="H202" i="5" l="1"/>
  <c r="E204" i="5"/>
  <c r="I203" i="5"/>
  <c r="I203" i="4"/>
  <c r="H202" i="4"/>
  <c r="E204" i="4"/>
  <c r="I204" i="3"/>
  <c r="H203" i="3"/>
  <c r="E205" i="3"/>
  <c r="H202" i="2"/>
  <c r="I203" i="2"/>
  <c r="E204" i="2"/>
  <c r="H203" i="5" l="1"/>
  <c r="I204" i="5"/>
  <c r="E205" i="5"/>
  <c r="I204" i="4"/>
  <c r="H203" i="4"/>
  <c r="E205" i="4"/>
  <c r="H204" i="3"/>
  <c r="E206" i="3"/>
  <c r="I205" i="3"/>
  <c r="H203" i="2"/>
  <c r="E205" i="2"/>
  <c r="I204" i="2"/>
  <c r="I205" i="5" l="1"/>
  <c r="H204" i="5"/>
  <c r="E206" i="5"/>
  <c r="H204" i="4"/>
  <c r="E206" i="4"/>
  <c r="I205" i="4"/>
  <c r="I206" i="3"/>
  <c r="H205" i="3"/>
  <c r="E207" i="3"/>
  <c r="E206" i="2"/>
  <c r="I205" i="2"/>
  <c r="H204" i="2"/>
  <c r="E207" i="5" l="1"/>
  <c r="I206" i="5"/>
  <c r="H205" i="5"/>
  <c r="H205" i="4"/>
  <c r="I206" i="4"/>
  <c r="E207" i="4"/>
  <c r="I207" i="3"/>
  <c r="H206" i="3"/>
  <c r="E208" i="3"/>
  <c r="I206" i="2"/>
  <c r="H205" i="2"/>
  <c r="E207" i="2"/>
  <c r="H206" i="5" l="1"/>
  <c r="E208" i="5"/>
  <c r="I207" i="5"/>
  <c r="I207" i="4"/>
  <c r="H206" i="4"/>
  <c r="E208" i="4"/>
  <c r="H207" i="3"/>
  <c r="E209" i="3"/>
  <c r="I208" i="3"/>
  <c r="H206" i="2"/>
  <c r="I207" i="2"/>
  <c r="E208" i="2"/>
  <c r="I208" i="5" l="1"/>
  <c r="H207" i="5"/>
  <c r="E209" i="5"/>
  <c r="H207" i="4"/>
  <c r="E209" i="4"/>
  <c r="I208" i="4"/>
  <c r="H208" i="3"/>
  <c r="I209" i="3"/>
  <c r="E210" i="3"/>
  <c r="H207" i="2"/>
  <c r="I208" i="2"/>
  <c r="E209" i="2"/>
  <c r="E210" i="5" l="1"/>
  <c r="I209" i="5"/>
  <c r="H208" i="5"/>
  <c r="I209" i="4"/>
  <c r="H208" i="4"/>
  <c r="E210" i="4"/>
  <c r="I210" i="3"/>
  <c r="E211" i="3"/>
  <c r="H209" i="3"/>
  <c r="I209" i="2"/>
  <c r="H208" i="2"/>
  <c r="E210" i="2"/>
  <c r="H209" i="5" l="1"/>
  <c r="E211" i="5"/>
  <c r="I210" i="5"/>
  <c r="E211" i="4"/>
  <c r="I210" i="4"/>
  <c r="H209" i="4"/>
  <c r="H210" i="3"/>
  <c r="E212" i="3"/>
  <c r="I211" i="3"/>
  <c r="H209" i="2"/>
  <c r="I210" i="2"/>
  <c r="E211" i="2"/>
  <c r="I211" i="5" l="1"/>
  <c r="H210" i="5"/>
  <c r="E212" i="5"/>
  <c r="E212" i="4"/>
  <c r="I211" i="4"/>
  <c r="H210" i="4"/>
  <c r="E213" i="3"/>
  <c r="I212" i="3"/>
  <c r="H211" i="3"/>
  <c r="I211" i="2"/>
  <c r="E212" i="2"/>
  <c r="H210" i="2"/>
  <c r="H211" i="5" l="1"/>
  <c r="E213" i="5"/>
  <c r="I212" i="5"/>
  <c r="I212" i="4"/>
  <c r="H211" i="4"/>
  <c r="E213" i="4"/>
  <c r="H212" i="3"/>
  <c r="E214" i="3"/>
  <c r="I213" i="3"/>
  <c r="E213" i="2"/>
  <c r="I212" i="2"/>
  <c r="H211" i="2"/>
  <c r="H212" i="5" l="1"/>
  <c r="I213" i="5"/>
  <c r="E214" i="5"/>
  <c r="I213" i="4"/>
  <c r="H212" i="4"/>
  <c r="E214" i="4"/>
  <c r="I214" i="3"/>
  <c r="H213" i="3"/>
  <c r="E215" i="3"/>
  <c r="I213" i="2"/>
  <c r="E214" i="2"/>
  <c r="H212" i="2"/>
  <c r="I214" i="5" l="1"/>
  <c r="H213" i="5"/>
  <c r="E215" i="5"/>
  <c r="H213" i="4"/>
  <c r="I214" i="4"/>
  <c r="E215" i="4"/>
  <c r="H214" i="3"/>
  <c r="I215" i="3"/>
  <c r="E216" i="3"/>
  <c r="H213" i="2"/>
  <c r="E215" i="2"/>
  <c r="I214" i="2"/>
  <c r="I215" i="5" l="1"/>
  <c r="H214" i="5"/>
  <c r="E216" i="5"/>
  <c r="H214" i="4"/>
  <c r="E216" i="4"/>
  <c r="I215" i="4"/>
  <c r="H215" i="3"/>
  <c r="E217" i="3"/>
  <c r="I216" i="3"/>
  <c r="H214" i="2"/>
  <c r="E216" i="2"/>
  <c r="I215" i="2"/>
  <c r="I216" i="5" l="1"/>
  <c r="H215" i="5"/>
  <c r="E217" i="5"/>
  <c r="H215" i="4"/>
  <c r="I216" i="4"/>
  <c r="E217" i="4"/>
  <c r="I217" i="3"/>
  <c r="E218" i="3"/>
  <c r="H216" i="3"/>
  <c r="I216" i="2"/>
  <c r="H215" i="2"/>
  <c r="E217" i="2"/>
  <c r="I217" i="5" l="1"/>
  <c r="H216" i="5"/>
  <c r="E218" i="5"/>
  <c r="H216" i="4"/>
  <c r="I217" i="4"/>
  <c r="E218" i="4"/>
  <c r="I218" i="3"/>
  <c r="H217" i="3"/>
  <c r="E219" i="3"/>
  <c r="E218" i="2"/>
  <c r="I217" i="2"/>
  <c r="H216" i="2"/>
  <c r="H217" i="5" l="1"/>
  <c r="I218" i="5"/>
  <c r="E219" i="5"/>
  <c r="I218" i="4"/>
  <c r="H217" i="4"/>
  <c r="E219" i="4"/>
  <c r="H218" i="3"/>
  <c r="I219" i="3"/>
  <c r="E220" i="3"/>
  <c r="H217" i="2"/>
  <c r="I218" i="2"/>
  <c r="E219" i="2"/>
  <c r="I219" i="5" l="1"/>
  <c r="H218" i="5"/>
  <c r="E220" i="5"/>
  <c r="H218" i="4"/>
  <c r="I219" i="4"/>
  <c r="E220" i="4"/>
  <c r="H219" i="3"/>
  <c r="I220" i="3"/>
  <c r="E221" i="3"/>
  <c r="H218" i="2"/>
  <c r="I219" i="2"/>
  <c r="E220" i="2"/>
  <c r="E221" i="5" l="1"/>
  <c r="I220" i="5"/>
  <c r="H219" i="5"/>
  <c r="E221" i="4"/>
  <c r="I220" i="4"/>
  <c r="H219" i="4"/>
  <c r="I221" i="3"/>
  <c r="E222" i="3"/>
  <c r="H220" i="3"/>
  <c r="I220" i="2"/>
  <c r="H219" i="2"/>
  <c r="E221" i="2"/>
  <c r="H220" i="5" l="1"/>
  <c r="E222" i="5"/>
  <c r="I221" i="5"/>
  <c r="E222" i="4"/>
  <c r="H220" i="4"/>
  <c r="I221" i="4"/>
  <c r="H221" i="3"/>
  <c r="I222" i="3"/>
  <c r="E223" i="3"/>
  <c r="H220" i="2"/>
  <c r="I221" i="2"/>
  <c r="E222" i="2"/>
  <c r="I222" i="5" l="1"/>
  <c r="H221" i="5"/>
  <c r="E223" i="5"/>
  <c r="I222" i="4"/>
  <c r="H221" i="4"/>
  <c r="E223" i="4"/>
  <c r="I223" i="3"/>
  <c r="H222" i="3"/>
  <c r="E224" i="3"/>
  <c r="I222" i="2"/>
  <c r="H221" i="2"/>
  <c r="E223" i="2"/>
  <c r="H222" i="5" l="1"/>
  <c r="I223" i="5"/>
  <c r="E224" i="5"/>
  <c r="H222" i="4"/>
  <c r="I223" i="4"/>
  <c r="E224" i="4"/>
  <c r="H223" i="3"/>
  <c r="E225" i="3"/>
  <c r="I224" i="3"/>
  <c r="E224" i="2"/>
  <c r="I223" i="2"/>
  <c r="H222" i="2"/>
  <c r="E225" i="5" l="1"/>
  <c r="I224" i="5"/>
  <c r="H223" i="5"/>
  <c r="H223" i="4"/>
  <c r="I224" i="4"/>
  <c r="E225" i="4"/>
  <c r="E226" i="3"/>
  <c r="I225" i="3"/>
  <c r="H224" i="3"/>
  <c r="I224" i="2"/>
  <c r="H223" i="2"/>
  <c r="E225" i="2"/>
  <c r="I225" i="5" l="1"/>
  <c r="H224" i="5"/>
  <c r="E226" i="5"/>
  <c r="H224" i="4"/>
  <c r="I225" i="4"/>
  <c r="E226" i="4"/>
  <c r="E227" i="3"/>
  <c r="I226" i="3"/>
  <c r="H225" i="3"/>
  <c r="H224" i="2"/>
  <c r="I225" i="2"/>
  <c r="E226" i="2"/>
  <c r="I226" i="5" l="1"/>
  <c r="E227" i="5"/>
  <c r="H225" i="5"/>
  <c r="H225" i="4"/>
  <c r="I226" i="4"/>
  <c r="E227" i="4"/>
  <c r="H226" i="3"/>
  <c r="E228" i="3"/>
  <c r="I227" i="3"/>
  <c r="I226" i="2"/>
  <c r="H225" i="2"/>
  <c r="E227" i="2"/>
  <c r="H226" i="5" l="1"/>
  <c r="I227" i="5"/>
  <c r="E228" i="5"/>
  <c r="I227" i="4"/>
  <c r="H226" i="4"/>
  <c r="E228" i="4"/>
  <c r="I228" i="3"/>
  <c r="H227" i="3"/>
  <c r="E229" i="3"/>
  <c r="I227" i="2"/>
  <c r="H226" i="2"/>
  <c r="E228" i="2"/>
  <c r="H227" i="5" l="1"/>
  <c r="I228" i="5"/>
  <c r="E229" i="5"/>
  <c r="I228" i="4"/>
  <c r="H227" i="4"/>
  <c r="E229" i="4"/>
  <c r="H228" i="3"/>
  <c r="I229" i="3"/>
  <c r="E230" i="3"/>
  <c r="E229" i="2"/>
  <c r="I228" i="2"/>
  <c r="H227" i="2"/>
  <c r="I229" i="5" l="1"/>
  <c r="H228" i="5"/>
  <c r="E230" i="5"/>
  <c r="H228" i="4"/>
  <c r="E230" i="4"/>
  <c r="I229" i="4"/>
  <c r="I230" i="3"/>
  <c r="E231" i="3"/>
  <c r="H229" i="3"/>
  <c r="E230" i="2"/>
  <c r="I229" i="2"/>
  <c r="H228" i="2"/>
  <c r="E231" i="5" l="1"/>
  <c r="I230" i="5"/>
  <c r="H229" i="5"/>
  <c r="H229" i="4"/>
  <c r="I230" i="4"/>
  <c r="E231" i="4"/>
  <c r="I231" i="3"/>
  <c r="H230" i="3"/>
  <c r="E232" i="3"/>
  <c r="E231" i="2"/>
  <c r="I230" i="2"/>
  <c r="H229" i="2"/>
  <c r="E232" i="5" l="1"/>
  <c r="I231" i="5"/>
  <c r="H230" i="5"/>
  <c r="I231" i="4"/>
  <c r="E232" i="4"/>
  <c r="H230" i="4"/>
  <c r="H231" i="3"/>
  <c r="I232" i="3"/>
  <c r="E233" i="3"/>
  <c r="H230" i="2"/>
  <c r="E232" i="2"/>
  <c r="I231" i="2"/>
  <c r="H231" i="5" l="1"/>
  <c r="E233" i="5"/>
  <c r="I232" i="5"/>
  <c r="H231" i="4"/>
  <c r="E233" i="4"/>
  <c r="I232" i="4"/>
  <c r="H232" i="3"/>
  <c r="E234" i="3"/>
  <c r="I233" i="3"/>
  <c r="H231" i="2"/>
  <c r="I232" i="2"/>
  <c r="E233" i="2"/>
  <c r="E234" i="5" l="1"/>
  <c r="I233" i="5"/>
  <c r="H232" i="5"/>
  <c r="E234" i="4"/>
  <c r="I233" i="4"/>
  <c r="H232" i="4"/>
  <c r="I234" i="3"/>
  <c r="H233" i="3"/>
  <c r="E235" i="3"/>
  <c r="I233" i="2"/>
  <c r="H232" i="2"/>
  <c r="E234" i="2"/>
  <c r="H233" i="5" l="1"/>
  <c r="I234" i="5"/>
  <c r="E235" i="5"/>
  <c r="H233" i="4"/>
  <c r="I234" i="4"/>
  <c r="E235" i="4"/>
  <c r="H234" i="3"/>
  <c r="E236" i="3"/>
  <c r="I235" i="3"/>
  <c r="H233" i="2"/>
  <c r="E235" i="2"/>
  <c r="I234" i="2"/>
  <c r="I235" i="5" l="1"/>
  <c r="E236" i="5"/>
  <c r="H234" i="5"/>
  <c r="H234" i="4"/>
  <c r="I235" i="4"/>
  <c r="E236" i="4"/>
  <c r="I236" i="3"/>
  <c r="H235" i="3"/>
  <c r="E237" i="3"/>
  <c r="E236" i="2"/>
  <c r="I235" i="2"/>
  <c r="H234" i="2"/>
  <c r="H235" i="5" l="1"/>
  <c r="E237" i="5"/>
  <c r="I236" i="5"/>
  <c r="I236" i="4"/>
  <c r="H235" i="4"/>
  <c r="E237" i="4"/>
  <c r="H236" i="3"/>
  <c r="I237" i="3"/>
  <c r="E238" i="3"/>
  <c r="H235" i="2"/>
  <c r="I236" i="2"/>
  <c r="E237" i="2"/>
  <c r="H236" i="5" l="1"/>
  <c r="I237" i="5"/>
  <c r="E238" i="5"/>
  <c r="I237" i="4"/>
  <c r="E238" i="4"/>
  <c r="H236" i="4"/>
  <c r="I238" i="3"/>
  <c r="H237" i="3"/>
  <c r="E239" i="3"/>
  <c r="I237" i="2"/>
  <c r="H236" i="2"/>
  <c r="E238" i="2"/>
  <c r="I238" i="5" l="1"/>
  <c r="H237" i="5"/>
  <c r="E239" i="5"/>
  <c r="H237" i="4"/>
  <c r="E239" i="4"/>
  <c r="I238" i="4"/>
  <c r="E240" i="3"/>
  <c r="I239" i="3"/>
  <c r="H238" i="3"/>
  <c r="H237" i="2"/>
  <c r="E239" i="2"/>
  <c r="I238" i="2"/>
  <c r="E240" i="5" l="1"/>
  <c r="I239" i="5"/>
  <c r="H238" i="5"/>
  <c r="H238" i="4"/>
  <c r="I239" i="4"/>
  <c r="E240" i="4"/>
  <c r="H239" i="3"/>
  <c r="I240" i="3"/>
  <c r="E241" i="3"/>
  <c r="H238" i="2"/>
  <c r="I239" i="2"/>
  <c r="E240" i="2"/>
  <c r="H239" i="5" l="1"/>
  <c r="E241" i="5"/>
  <c r="I240" i="5"/>
  <c r="I240" i="4"/>
  <c r="H239" i="4"/>
  <c r="E241" i="4"/>
  <c r="I241" i="3"/>
  <c r="H240" i="3"/>
  <c r="E242" i="3"/>
  <c r="I240" i="2"/>
  <c r="E241" i="2"/>
  <c r="H239" i="2"/>
  <c r="H240" i="5" l="1"/>
  <c r="I241" i="5"/>
  <c r="E242" i="5"/>
  <c r="I241" i="4"/>
  <c r="H240" i="4"/>
  <c r="E242" i="4"/>
  <c r="H241" i="3"/>
  <c r="E243" i="3"/>
  <c r="I242" i="3"/>
  <c r="E242" i="2"/>
  <c r="H240" i="2"/>
  <c r="I241" i="2"/>
  <c r="I242" i="5" l="1"/>
  <c r="H241" i="5"/>
  <c r="E243" i="5"/>
  <c r="H241" i="4"/>
  <c r="I242" i="4"/>
  <c r="E243" i="4"/>
  <c r="I243" i="3"/>
  <c r="H242" i="3"/>
  <c r="E244" i="3"/>
  <c r="H241" i="2"/>
  <c r="I242" i="2"/>
  <c r="E243" i="2"/>
  <c r="H242" i="5" l="1"/>
  <c r="E244" i="5"/>
  <c r="I243" i="5"/>
  <c r="H242" i="4"/>
  <c r="I243" i="4"/>
  <c r="E244" i="4"/>
  <c r="H243" i="3"/>
  <c r="I244" i="3"/>
  <c r="E245" i="3"/>
  <c r="I243" i="2"/>
  <c r="H242" i="2"/>
  <c r="E244" i="2"/>
  <c r="I244" i="5" l="1"/>
  <c r="E245" i="5"/>
  <c r="H243" i="5"/>
  <c r="I244" i="4"/>
  <c r="E245" i="4"/>
  <c r="H243" i="4"/>
  <c r="I245" i="3"/>
  <c r="H244" i="3"/>
  <c r="E246" i="3"/>
  <c r="H243" i="2"/>
  <c r="I244" i="2"/>
  <c r="E245" i="2"/>
  <c r="H244" i="5" l="1"/>
  <c r="I245" i="5"/>
  <c r="E246" i="5"/>
  <c r="H244" i="4"/>
  <c r="E246" i="4"/>
  <c r="I245" i="4"/>
  <c r="H245" i="3"/>
  <c r="E247" i="3"/>
  <c r="I246" i="3"/>
  <c r="H244" i="2"/>
  <c r="I245" i="2"/>
  <c r="E246" i="2"/>
  <c r="I246" i="5" l="1"/>
  <c r="H245" i="5"/>
  <c r="E247" i="5"/>
  <c r="I246" i="4"/>
  <c r="H245" i="4"/>
  <c r="E247" i="4"/>
  <c r="I247" i="3"/>
  <c r="H246" i="3"/>
  <c r="E248" i="3"/>
  <c r="I246" i="2"/>
  <c r="H245" i="2"/>
  <c r="E247" i="2"/>
  <c r="H246" i="5" l="1"/>
  <c r="E248" i="5"/>
  <c r="I247" i="5"/>
  <c r="H246" i="4"/>
  <c r="I247" i="4"/>
  <c r="E248" i="4"/>
  <c r="H247" i="3"/>
  <c r="I248" i="3"/>
  <c r="E249" i="3"/>
  <c r="H246" i="2"/>
  <c r="E248" i="2"/>
  <c r="I247" i="2"/>
  <c r="E249" i="5" l="1"/>
  <c r="I248" i="5"/>
  <c r="H247" i="5"/>
  <c r="H247" i="4"/>
  <c r="E249" i="4"/>
  <c r="I248" i="4"/>
  <c r="I249" i="3"/>
  <c r="H248" i="3"/>
  <c r="E250" i="3"/>
  <c r="I248" i="2"/>
  <c r="E249" i="2"/>
  <c r="H247" i="2"/>
  <c r="H248" i="5" l="1"/>
  <c r="I249" i="5"/>
  <c r="E250" i="5"/>
  <c r="H248" i="4"/>
  <c r="I249" i="4"/>
  <c r="E250" i="4"/>
  <c r="H249" i="3"/>
  <c r="E251" i="3"/>
  <c r="I250" i="3"/>
  <c r="I249" i="2"/>
  <c r="H248" i="2"/>
  <c r="E250" i="2"/>
  <c r="I250" i="5" l="1"/>
  <c r="E251" i="5"/>
  <c r="H249" i="5"/>
  <c r="H249" i="4"/>
  <c r="I250" i="4"/>
  <c r="E251" i="4"/>
  <c r="I251" i="3"/>
  <c r="H250" i="3"/>
  <c r="E252" i="3"/>
  <c r="I250" i="2"/>
  <c r="H249" i="2"/>
  <c r="E251" i="2"/>
  <c r="H250" i="5" l="1"/>
  <c r="E252" i="5"/>
  <c r="I251" i="5"/>
  <c r="I251" i="4"/>
  <c r="H250" i="4"/>
  <c r="E252" i="4"/>
  <c r="H251" i="3"/>
  <c r="E253" i="3"/>
  <c r="I252" i="3"/>
  <c r="H250" i="2"/>
  <c r="E252" i="2"/>
  <c r="I251" i="2"/>
  <c r="H251" i="5" l="1"/>
  <c r="I252" i="5"/>
  <c r="E253" i="5"/>
  <c r="I252" i="4"/>
  <c r="H251" i="4"/>
  <c r="E253" i="4"/>
  <c r="I253" i="3"/>
  <c r="H252" i="3"/>
  <c r="E254" i="3"/>
  <c r="I252" i="2"/>
  <c r="H251" i="2"/>
  <c r="E253" i="2"/>
  <c r="I253" i="5" l="1"/>
  <c r="H252" i="5"/>
  <c r="E254" i="5"/>
  <c r="H252" i="4"/>
  <c r="I253" i="4"/>
  <c r="E254" i="4"/>
  <c r="H253" i="3"/>
  <c r="E255" i="3"/>
  <c r="I254" i="3"/>
  <c r="H252" i="2"/>
  <c r="E254" i="2"/>
  <c r="I253" i="2"/>
  <c r="E255" i="5" l="1"/>
  <c r="I254" i="5"/>
  <c r="H253" i="5"/>
  <c r="H253" i="4"/>
  <c r="I254" i="4"/>
  <c r="E255" i="4"/>
  <c r="H254" i="3"/>
  <c r="I255" i="3"/>
  <c r="E256" i="3"/>
  <c r="H253" i="2"/>
  <c r="I254" i="2"/>
  <c r="E255" i="2"/>
  <c r="H254" i="5" l="1"/>
  <c r="E256" i="5"/>
  <c r="I255" i="5"/>
  <c r="I255" i="4"/>
  <c r="H254" i="4"/>
  <c r="E256" i="4"/>
  <c r="I256" i="3"/>
  <c r="H255" i="3"/>
  <c r="E257" i="3"/>
  <c r="I255" i="2"/>
  <c r="H254" i="2"/>
  <c r="E256" i="2"/>
  <c r="H255" i="5" l="1"/>
  <c r="I256" i="5"/>
  <c r="E257" i="5"/>
  <c r="I256" i="4"/>
  <c r="H255" i="4"/>
  <c r="E257" i="4"/>
  <c r="H256" i="3"/>
  <c r="E258" i="3"/>
  <c r="I257" i="3"/>
  <c r="E257" i="2"/>
  <c r="I256" i="2"/>
  <c r="H255" i="2"/>
  <c r="I257" i="5" l="1"/>
  <c r="H256" i="5"/>
  <c r="E258" i="5"/>
  <c r="H256" i="4"/>
  <c r="I257" i="4"/>
  <c r="E258" i="4"/>
  <c r="I258" i="3"/>
  <c r="H257" i="3"/>
  <c r="E259" i="3"/>
  <c r="H256" i="2"/>
  <c r="I257" i="2"/>
  <c r="E258" i="2"/>
  <c r="H257" i="5" l="1"/>
  <c r="E259" i="5"/>
  <c r="I258" i="5"/>
  <c r="H257" i="4"/>
  <c r="I258" i="4"/>
  <c r="E259" i="4"/>
  <c r="H258" i="3"/>
  <c r="I259" i="3"/>
  <c r="E260" i="3"/>
  <c r="I258" i="2"/>
  <c r="H257" i="2"/>
  <c r="E259" i="2"/>
  <c r="I259" i="5" l="1"/>
  <c r="H258" i="5"/>
  <c r="E260" i="5"/>
  <c r="I259" i="4"/>
  <c r="E260" i="4"/>
  <c r="H258" i="4"/>
  <c r="I260" i="3"/>
  <c r="H259" i="3"/>
  <c r="E261" i="3"/>
  <c r="H258" i="2"/>
  <c r="I259" i="2"/>
  <c r="E260" i="2"/>
  <c r="H259" i="5" l="1"/>
  <c r="I260" i="5"/>
  <c r="E261" i="5"/>
  <c r="H259" i="4"/>
  <c r="E261" i="4"/>
  <c r="I260" i="4"/>
  <c r="H260" i="3"/>
  <c r="E262" i="3"/>
  <c r="I261" i="3"/>
  <c r="H259" i="2"/>
  <c r="I260" i="2"/>
  <c r="E261" i="2"/>
  <c r="I261" i="5" l="1"/>
  <c r="H260" i="5"/>
  <c r="E262" i="5"/>
  <c r="I261" i="4"/>
  <c r="H260" i="4"/>
  <c r="E262" i="4"/>
  <c r="I262" i="3"/>
  <c r="H261" i="3"/>
  <c r="E263" i="3"/>
  <c r="I261" i="2"/>
  <c r="H260" i="2"/>
  <c r="E262" i="2"/>
  <c r="H261" i="5" l="1"/>
  <c r="E263" i="5"/>
  <c r="I262" i="5"/>
  <c r="E263" i="4"/>
  <c r="I262" i="4"/>
  <c r="H261" i="4"/>
  <c r="H262" i="3"/>
  <c r="I263" i="3"/>
  <c r="E264" i="3"/>
  <c r="H261" i="2"/>
  <c r="E263" i="2"/>
  <c r="I262" i="2"/>
  <c r="I263" i="5" l="1"/>
  <c r="H262" i="5"/>
  <c r="E264" i="5"/>
  <c r="E264" i="4"/>
  <c r="I263" i="4"/>
  <c r="H262" i="4"/>
  <c r="I264" i="3"/>
  <c r="H263" i="3"/>
  <c r="E265" i="3"/>
  <c r="I263" i="2"/>
  <c r="E264" i="2"/>
  <c r="H262" i="2"/>
  <c r="H263" i="5" l="1"/>
  <c r="I264" i="5"/>
  <c r="E265" i="5"/>
  <c r="H263" i="4"/>
  <c r="I264" i="4"/>
  <c r="E265" i="4"/>
  <c r="H264" i="3"/>
  <c r="E266" i="3"/>
  <c r="I265" i="3"/>
  <c r="I264" i="2"/>
  <c r="H263" i="2"/>
  <c r="E265" i="2"/>
  <c r="I265" i="5" l="1"/>
  <c r="E266" i="5"/>
  <c r="H264" i="5"/>
  <c r="H264" i="4"/>
  <c r="I265" i="4"/>
  <c r="E266" i="4"/>
  <c r="I266" i="3"/>
  <c r="H265" i="3"/>
  <c r="E267" i="3"/>
  <c r="H264" i="2"/>
  <c r="I265" i="2"/>
  <c r="E266" i="2"/>
  <c r="H265" i="5" l="1"/>
  <c r="E267" i="5"/>
  <c r="I266" i="5"/>
  <c r="I266" i="4"/>
  <c r="H265" i="4"/>
  <c r="E267" i="4"/>
  <c r="H266" i="3"/>
  <c r="I267" i="3"/>
  <c r="E268" i="3"/>
  <c r="H265" i="2"/>
  <c r="I266" i="2"/>
  <c r="E267" i="2"/>
  <c r="H266" i="5" l="1"/>
  <c r="I267" i="5"/>
  <c r="E268" i="5"/>
  <c r="I267" i="4"/>
  <c r="E268" i="4"/>
  <c r="H266" i="4"/>
  <c r="I268" i="3"/>
  <c r="H267" i="3"/>
  <c r="E269" i="3"/>
  <c r="I267" i="2"/>
  <c r="H266" i="2"/>
  <c r="E268" i="2"/>
  <c r="I268" i="5" l="1"/>
  <c r="H267" i="5"/>
  <c r="E269" i="5"/>
  <c r="H267" i="4"/>
  <c r="I268" i="4"/>
  <c r="E269" i="4"/>
  <c r="E270" i="3"/>
  <c r="I269" i="3"/>
  <c r="H268" i="3"/>
  <c r="H267" i="2"/>
  <c r="I268" i="2"/>
  <c r="E269" i="2"/>
  <c r="E270" i="5" l="1"/>
  <c r="I269" i="5"/>
  <c r="H268" i="5"/>
  <c r="H268" i="4"/>
  <c r="I269" i="4"/>
  <c r="E270" i="4"/>
  <c r="H269" i="3"/>
  <c r="I270" i="3"/>
  <c r="E271" i="3"/>
  <c r="H268" i="2"/>
  <c r="I269" i="2"/>
  <c r="E270" i="2"/>
  <c r="H269" i="5" l="1"/>
  <c r="I270" i="5"/>
  <c r="E271" i="5"/>
  <c r="I270" i="4"/>
  <c r="H269" i="4"/>
  <c r="E271" i="4"/>
  <c r="I271" i="3"/>
  <c r="H270" i="3"/>
  <c r="E272" i="3"/>
  <c r="I270" i="2"/>
  <c r="H269" i="2"/>
  <c r="E271" i="2"/>
  <c r="H270" i="5" l="1"/>
  <c r="I271" i="5"/>
  <c r="E272" i="5"/>
  <c r="I271" i="4"/>
  <c r="H270" i="4"/>
  <c r="E272" i="4"/>
  <c r="H271" i="3"/>
  <c r="I272" i="3"/>
  <c r="E273" i="3"/>
  <c r="E272" i="2"/>
  <c r="I271" i="2"/>
  <c r="H270" i="2"/>
  <c r="I272" i="5" l="1"/>
  <c r="H271" i="5"/>
  <c r="E273" i="5"/>
  <c r="H271" i="4"/>
  <c r="I272" i="4"/>
  <c r="E273" i="4"/>
  <c r="I273" i="3"/>
  <c r="H272" i="3"/>
  <c r="E274" i="3"/>
  <c r="E273" i="2"/>
  <c r="H271" i="2"/>
  <c r="I272" i="2"/>
  <c r="H272" i="5" l="1"/>
  <c r="I273" i="5"/>
  <c r="E274" i="5"/>
  <c r="H272" i="4"/>
  <c r="I273" i="4"/>
  <c r="E274" i="4"/>
  <c r="H273" i="3"/>
  <c r="I274" i="3"/>
  <c r="E275" i="3"/>
  <c r="H272" i="2"/>
  <c r="I273" i="2"/>
  <c r="E274" i="2"/>
  <c r="I274" i="5" l="1"/>
  <c r="H273" i="5"/>
  <c r="E275" i="5"/>
  <c r="I274" i="4"/>
  <c r="H273" i="4"/>
  <c r="E275" i="4"/>
  <c r="I275" i="3"/>
  <c r="H274" i="3"/>
  <c r="E276" i="3"/>
  <c r="I274" i="2"/>
  <c r="H273" i="2"/>
  <c r="E275" i="2"/>
  <c r="H274" i="5" l="1"/>
  <c r="I275" i="5"/>
  <c r="E276" i="5"/>
  <c r="H274" i="4"/>
  <c r="I275" i="4"/>
  <c r="E276" i="4"/>
  <c r="H275" i="3"/>
  <c r="I276" i="3"/>
  <c r="E277" i="3"/>
  <c r="H274" i="2"/>
  <c r="I275" i="2"/>
  <c r="E276" i="2"/>
  <c r="I276" i="5" l="1"/>
  <c r="H275" i="5"/>
  <c r="E277" i="5"/>
  <c r="E277" i="4"/>
  <c r="I276" i="4"/>
  <c r="H275" i="4"/>
  <c r="I277" i="3"/>
  <c r="H276" i="3"/>
  <c r="E278" i="3"/>
  <c r="I276" i="2"/>
  <c r="H275" i="2"/>
  <c r="E277" i="2"/>
  <c r="H276" i="5" l="1"/>
  <c r="E278" i="5"/>
  <c r="I277" i="5"/>
  <c r="H276" i="4"/>
  <c r="I277" i="4"/>
  <c r="E278" i="4"/>
  <c r="H277" i="3"/>
  <c r="I278" i="3"/>
  <c r="E279" i="3"/>
  <c r="H276" i="2"/>
  <c r="I277" i="2"/>
  <c r="E278" i="2"/>
  <c r="I278" i="5" l="1"/>
  <c r="H277" i="5"/>
  <c r="E279" i="5"/>
  <c r="E279" i="4"/>
  <c r="I278" i="4"/>
  <c r="H277" i="4"/>
  <c r="I279" i="3"/>
  <c r="H278" i="3"/>
  <c r="E280" i="3"/>
  <c r="I278" i="2"/>
  <c r="H277" i="2"/>
  <c r="E279" i="2"/>
  <c r="H278" i="5" l="1"/>
  <c r="I279" i="5"/>
  <c r="E280" i="5"/>
  <c r="H278" i="4"/>
  <c r="I279" i="4"/>
  <c r="E280" i="4"/>
  <c r="H279" i="3"/>
  <c r="I280" i="3"/>
  <c r="E281" i="3"/>
  <c r="I279" i="2"/>
  <c r="H278" i="2"/>
  <c r="E280" i="2"/>
  <c r="I280" i="5" l="1"/>
  <c r="E281" i="5"/>
  <c r="H279" i="5"/>
  <c r="H279" i="4"/>
  <c r="I280" i="4"/>
  <c r="E281" i="4"/>
  <c r="I281" i="3"/>
  <c r="H280" i="3"/>
  <c r="E282" i="3"/>
  <c r="I280" i="2"/>
  <c r="H279" i="2"/>
  <c r="E281" i="2"/>
  <c r="H280" i="5" l="1"/>
  <c r="E282" i="5"/>
  <c r="I281" i="5"/>
  <c r="I281" i="4"/>
  <c r="H280" i="4"/>
  <c r="E282" i="4"/>
  <c r="H281" i="3"/>
  <c r="I282" i="3"/>
  <c r="E283" i="3"/>
  <c r="H280" i="2"/>
  <c r="I281" i="2"/>
  <c r="E282" i="2"/>
  <c r="H281" i="5" l="1"/>
  <c r="I282" i="5"/>
  <c r="E283" i="5"/>
  <c r="H281" i="4"/>
  <c r="I282" i="4"/>
  <c r="E283" i="4"/>
  <c r="I283" i="3"/>
  <c r="H282" i="3"/>
  <c r="E284" i="3"/>
  <c r="I282" i="2"/>
  <c r="H281" i="2"/>
  <c r="E283" i="2"/>
  <c r="I283" i="5" l="1"/>
  <c r="H282" i="5"/>
  <c r="E284" i="5"/>
  <c r="I283" i="4"/>
  <c r="H282" i="4"/>
  <c r="E284" i="4"/>
  <c r="E285" i="3"/>
  <c r="I284" i="3"/>
  <c r="H283" i="3"/>
  <c r="H282" i="2"/>
  <c r="E284" i="2"/>
  <c r="I283" i="2"/>
  <c r="E285" i="5" l="1"/>
  <c r="I284" i="5"/>
  <c r="H283" i="5"/>
  <c r="H283" i="4"/>
  <c r="I284" i="4"/>
  <c r="E285" i="4"/>
  <c r="H284" i="3"/>
  <c r="I285" i="3"/>
  <c r="E286" i="3"/>
  <c r="H283" i="2"/>
  <c r="E285" i="2"/>
  <c r="I284" i="2"/>
  <c r="H284" i="5" l="1"/>
  <c r="I285" i="5"/>
  <c r="E286" i="5"/>
  <c r="I285" i="4"/>
  <c r="H284" i="4"/>
  <c r="E286" i="4"/>
  <c r="I286" i="3"/>
  <c r="H285" i="3"/>
  <c r="E287" i="3"/>
  <c r="I285" i="2"/>
  <c r="H284" i="2"/>
  <c r="E286" i="2"/>
  <c r="H285" i="5" l="1"/>
  <c r="I286" i="5"/>
  <c r="E287" i="5"/>
  <c r="I286" i="4"/>
  <c r="H285" i="4"/>
  <c r="E287" i="4"/>
  <c r="H286" i="3"/>
  <c r="I287" i="3"/>
  <c r="E288" i="3"/>
  <c r="E287" i="2"/>
  <c r="I286" i="2"/>
  <c r="H285" i="2"/>
  <c r="I287" i="5" l="1"/>
  <c r="H286" i="5"/>
  <c r="E288" i="5"/>
  <c r="H286" i="4"/>
  <c r="E288" i="4"/>
  <c r="I287" i="4"/>
  <c r="I288" i="3"/>
  <c r="H287" i="3"/>
  <c r="E289" i="3"/>
  <c r="E288" i="2"/>
  <c r="I287" i="2"/>
  <c r="H286" i="2"/>
  <c r="H287" i="5" l="1"/>
  <c r="I288" i="5"/>
  <c r="E289" i="5"/>
  <c r="H287" i="4"/>
  <c r="I288" i="4"/>
  <c r="E289" i="4"/>
  <c r="H288" i="3"/>
  <c r="I289" i="3"/>
  <c r="E290" i="3"/>
  <c r="H287" i="2"/>
  <c r="I288" i="2"/>
  <c r="E289" i="2"/>
  <c r="I289" i="5" l="1"/>
  <c r="H288" i="5"/>
  <c r="E290" i="5"/>
  <c r="I289" i="4"/>
  <c r="H288" i="4"/>
  <c r="E290" i="4"/>
  <c r="I290" i="3"/>
  <c r="H289" i="3"/>
  <c r="E291" i="3"/>
  <c r="I289" i="2"/>
  <c r="H288" i="2"/>
  <c r="E290" i="2"/>
  <c r="H289" i="5" l="1"/>
  <c r="I290" i="5"/>
  <c r="E291" i="5"/>
  <c r="H289" i="4"/>
  <c r="I290" i="4"/>
  <c r="E291" i="4"/>
  <c r="H290" i="3"/>
  <c r="I291" i="3"/>
  <c r="E292" i="3"/>
  <c r="H289" i="2"/>
  <c r="I290" i="2"/>
  <c r="E291" i="2"/>
  <c r="I291" i="5" l="1"/>
  <c r="H290" i="5"/>
  <c r="E292" i="5"/>
  <c r="I291" i="4"/>
  <c r="H290" i="4"/>
  <c r="E292" i="4"/>
  <c r="I292" i="3"/>
  <c r="H291" i="3"/>
  <c r="E293" i="3"/>
  <c r="I291" i="2"/>
  <c r="H290" i="2"/>
  <c r="E292" i="2"/>
  <c r="H291" i="5" l="1"/>
  <c r="I292" i="5"/>
  <c r="E293" i="5"/>
  <c r="H291" i="4"/>
  <c r="I292" i="4"/>
  <c r="E293" i="4"/>
  <c r="H292" i="3"/>
  <c r="I293" i="3"/>
  <c r="E294" i="3"/>
  <c r="H291" i="2"/>
  <c r="I292" i="2"/>
  <c r="E293" i="2"/>
  <c r="I293" i="5" l="1"/>
  <c r="H292" i="5"/>
  <c r="E294" i="5"/>
  <c r="I293" i="4"/>
  <c r="H292" i="4"/>
  <c r="E294" i="4"/>
  <c r="I294" i="3"/>
  <c r="H293" i="3"/>
  <c r="E295" i="3"/>
  <c r="I293" i="2"/>
  <c r="H292" i="2"/>
  <c r="E294" i="2"/>
  <c r="H293" i="5" l="1"/>
  <c r="I294" i="5"/>
  <c r="E295" i="5"/>
  <c r="H293" i="4"/>
  <c r="I294" i="4"/>
  <c r="E295" i="4"/>
  <c r="H294" i="3"/>
  <c r="I295" i="3"/>
  <c r="E296" i="3"/>
  <c r="I294" i="2"/>
  <c r="H293" i="2"/>
  <c r="E295" i="2"/>
  <c r="I295" i="5" l="1"/>
  <c r="H294" i="5"/>
  <c r="E296" i="5"/>
  <c r="E296" i="4"/>
  <c r="I295" i="4"/>
  <c r="H294" i="4"/>
  <c r="I296" i="3"/>
  <c r="E297" i="3"/>
  <c r="H295" i="3"/>
  <c r="E296" i="2"/>
  <c r="I295" i="2"/>
  <c r="H294" i="2"/>
  <c r="H295" i="5" l="1"/>
  <c r="I296" i="5"/>
  <c r="E297" i="5"/>
  <c r="H295" i="4"/>
  <c r="I296" i="4"/>
  <c r="E297" i="4"/>
  <c r="H296" i="3"/>
  <c r="E298" i="3"/>
  <c r="I297" i="3"/>
  <c r="H295" i="2"/>
  <c r="E297" i="2"/>
  <c r="I296" i="2"/>
  <c r="I297" i="5" l="1"/>
  <c r="E298" i="5"/>
  <c r="H296" i="5"/>
  <c r="H296" i="4"/>
  <c r="I297" i="4"/>
  <c r="E298" i="4"/>
  <c r="I298" i="3"/>
  <c r="H297" i="3"/>
  <c r="E299" i="3"/>
  <c r="I297" i="2"/>
  <c r="H296" i="2"/>
  <c r="E298" i="2"/>
  <c r="H297" i="5" l="1"/>
  <c r="E299" i="5"/>
  <c r="I298" i="5"/>
  <c r="I298" i="4"/>
  <c r="H297" i="4"/>
  <c r="E299" i="4"/>
  <c r="E300" i="3"/>
  <c r="I299" i="3"/>
  <c r="H298" i="3"/>
  <c r="H297" i="2"/>
  <c r="I298" i="2"/>
  <c r="E299" i="2"/>
  <c r="H298" i="5" l="1"/>
  <c r="I299" i="5"/>
  <c r="E300" i="5"/>
  <c r="H298" i="4"/>
  <c r="I299" i="4"/>
  <c r="E300" i="4"/>
  <c r="I300" i="3"/>
  <c r="H299" i="3"/>
  <c r="E301" i="3"/>
  <c r="I299" i="2"/>
  <c r="E300" i="2"/>
  <c r="H298" i="2"/>
  <c r="I300" i="5" l="1"/>
  <c r="H299" i="5"/>
  <c r="E301" i="5"/>
  <c r="I300" i="4"/>
  <c r="H299" i="4"/>
  <c r="E301" i="4"/>
  <c r="H300" i="3"/>
  <c r="E302" i="3"/>
  <c r="I301" i="3"/>
  <c r="H299" i="2"/>
  <c r="I300" i="2"/>
  <c r="E301" i="2"/>
  <c r="E302" i="5" l="1"/>
  <c r="I301" i="5"/>
  <c r="H300" i="5"/>
  <c r="H300" i="4"/>
  <c r="I301" i="4"/>
  <c r="E302" i="4"/>
  <c r="H301" i="3"/>
  <c r="I302" i="3"/>
  <c r="E303" i="3"/>
  <c r="H300" i="2"/>
  <c r="E302" i="2"/>
  <c r="I301" i="2"/>
  <c r="H301" i="5" l="1"/>
  <c r="E303" i="5"/>
  <c r="I302" i="5"/>
  <c r="I302" i="4"/>
  <c r="H301" i="4"/>
  <c r="E303" i="4"/>
  <c r="I303" i="3"/>
  <c r="H302" i="3"/>
  <c r="E304" i="3"/>
  <c r="I302" i="2"/>
  <c r="H301" i="2"/>
  <c r="E303" i="2"/>
  <c r="H302" i="5" l="1"/>
  <c r="I303" i="5"/>
  <c r="E304" i="5"/>
  <c r="I303" i="4"/>
  <c r="H302" i="4"/>
  <c r="E304" i="4"/>
  <c r="H303" i="3"/>
  <c r="I304" i="3"/>
  <c r="E305" i="3"/>
  <c r="E304" i="2"/>
  <c r="I303" i="2"/>
  <c r="H302" i="2"/>
  <c r="I304" i="5" l="1"/>
  <c r="H303" i="5"/>
  <c r="E305" i="5"/>
  <c r="H303" i="4"/>
  <c r="E305" i="4"/>
  <c r="I304" i="4"/>
  <c r="I305" i="3"/>
  <c r="H304" i="3"/>
  <c r="E306" i="3"/>
  <c r="H303" i="2"/>
  <c r="I304" i="2"/>
  <c r="E305" i="2"/>
  <c r="H304" i="5" l="1"/>
  <c r="E306" i="5"/>
  <c r="I305" i="5"/>
  <c r="H304" i="4"/>
  <c r="I305" i="4"/>
  <c r="E306" i="4"/>
  <c r="H305" i="3"/>
  <c r="E307" i="3"/>
  <c r="I306" i="3"/>
  <c r="H304" i="2"/>
  <c r="I305" i="2"/>
  <c r="E306" i="2"/>
  <c r="I306" i="5" l="1"/>
  <c r="H305" i="5"/>
  <c r="E307" i="5"/>
  <c r="H305" i="4"/>
  <c r="I306" i="4"/>
  <c r="E307" i="4"/>
  <c r="I307" i="3"/>
  <c r="H306" i="3"/>
  <c r="E308" i="3"/>
  <c r="I306" i="2"/>
  <c r="H305" i="2"/>
  <c r="E307" i="2"/>
  <c r="H306" i="5" l="1"/>
  <c r="I307" i="5"/>
  <c r="E308" i="5"/>
  <c r="H306" i="4"/>
  <c r="E308" i="4"/>
  <c r="I307" i="4"/>
  <c r="H307" i="3"/>
  <c r="I308" i="3"/>
  <c r="E309" i="3"/>
  <c r="H306" i="2"/>
  <c r="I307" i="2"/>
  <c r="E308" i="2"/>
  <c r="I308" i="5" l="1"/>
  <c r="H307" i="5"/>
  <c r="E309" i="5"/>
  <c r="I308" i="4"/>
  <c r="E309" i="4"/>
  <c r="H307" i="4"/>
  <c r="I309" i="3"/>
  <c r="H308" i="3"/>
  <c r="E310" i="3"/>
  <c r="I308" i="2"/>
  <c r="H307" i="2"/>
  <c r="E309" i="2"/>
  <c r="H308" i="5" l="1"/>
  <c r="E310" i="5"/>
  <c r="I309" i="5"/>
  <c r="H308" i="4"/>
  <c r="I309" i="4"/>
  <c r="E310" i="4"/>
  <c r="H309" i="3"/>
  <c r="I310" i="3"/>
  <c r="E311" i="3"/>
  <c r="H308" i="2"/>
  <c r="I309" i="2"/>
  <c r="E310" i="2"/>
  <c r="I310" i="5" l="1"/>
  <c r="H309" i="5"/>
  <c r="E311" i="5"/>
  <c r="I310" i="4"/>
  <c r="H309" i="4"/>
  <c r="E311" i="4"/>
  <c r="I311" i="3"/>
  <c r="H310" i="3"/>
  <c r="E312" i="3"/>
  <c r="I310" i="2"/>
  <c r="E311" i="2"/>
  <c r="H309" i="2"/>
  <c r="H310" i="5" l="1"/>
  <c r="I311" i="5"/>
  <c r="E312" i="5"/>
  <c r="H310" i="4"/>
  <c r="I311" i="4"/>
  <c r="E312" i="4"/>
  <c r="H311" i="3"/>
  <c r="E313" i="3"/>
  <c r="I312" i="3"/>
  <c r="I311" i="2"/>
  <c r="H310" i="2"/>
  <c r="E312" i="2"/>
  <c r="I312" i="5" l="1"/>
  <c r="H311" i="5"/>
  <c r="E313" i="5"/>
  <c r="I312" i="4"/>
  <c r="H311" i="4"/>
  <c r="E313" i="4"/>
  <c r="I313" i="3"/>
  <c r="H312" i="3"/>
  <c r="E314" i="3"/>
  <c r="I312" i="2"/>
  <c r="H311" i="2"/>
  <c r="E313" i="2"/>
  <c r="H312" i="5" l="1"/>
  <c r="E314" i="5"/>
  <c r="I313" i="5"/>
  <c r="H312" i="4"/>
  <c r="I313" i="4"/>
  <c r="E314" i="4"/>
  <c r="H313" i="3"/>
  <c r="I314" i="3"/>
  <c r="E315" i="3"/>
  <c r="H312" i="2"/>
  <c r="E314" i="2"/>
  <c r="I313" i="2"/>
  <c r="H313" i="5" l="1"/>
  <c r="I314" i="5"/>
  <c r="E315" i="5"/>
  <c r="H313" i="4"/>
  <c r="I314" i="4"/>
  <c r="E315" i="4"/>
  <c r="I315" i="3"/>
  <c r="H314" i="3"/>
  <c r="E316" i="3"/>
  <c r="I314" i="2"/>
  <c r="E315" i="2"/>
  <c r="H313" i="2"/>
  <c r="I315" i="5" l="1"/>
  <c r="H314" i="5"/>
  <c r="E316" i="5"/>
  <c r="I315" i="4"/>
  <c r="H314" i="4"/>
  <c r="E316" i="4"/>
  <c r="H315" i="3"/>
  <c r="E317" i="3"/>
  <c r="I316" i="3"/>
  <c r="H314" i="2"/>
  <c r="I315" i="2"/>
  <c r="E316" i="2"/>
  <c r="E317" i="5" l="1"/>
  <c r="I316" i="5"/>
  <c r="H315" i="5"/>
  <c r="H315" i="4"/>
  <c r="I316" i="4"/>
  <c r="E317" i="4"/>
  <c r="H316" i="3"/>
  <c r="I317" i="3"/>
  <c r="E318" i="3"/>
  <c r="H315" i="2"/>
  <c r="E317" i="2"/>
  <c r="I316" i="2"/>
  <c r="H316" i="5" l="1"/>
  <c r="I317" i="5"/>
  <c r="E318" i="5"/>
  <c r="I317" i="4"/>
  <c r="H316" i="4"/>
  <c r="E318" i="4"/>
  <c r="I318" i="3"/>
  <c r="H317" i="3"/>
  <c r="E319" i="3"/>
  <c r="I317" i="2"/>
  <c r="E318" i="2"/>
  <c r="H316" i="2"/>
  <c r="H317" i="5" l="1"/>
  <c r="I318" i="5"/>
  <c r="E319" i="5"/>
  <c r="H317" i="4"/>
  <c r="I318" i="4"/>
  <c r="E319" i="4"/>
  <c r="H318" i="3"/>
  <c r="I319" i="3"/>
  <c r="E320" i="3"/>
  <c r="E319" i="2"/>
  <c r="I318" i="2"/>
  <c r="H317" i="2"/>
  <c r="I319" i="5" l="1"/>
  <c r="H318" i="5"/>
  <c r="E320" i="5"/>
  <c r="I319" i="4"/>
  <c r="H318" i="4"/>
  <c r="E320" i="4"/>
  <c r="I320" i="3"/>
  <c r="H319" i="3"/>
  <c r="E321" i="3"/>
  <c r="H318" i="2"/>
  <c r="I319" i="2"/>
  <c r="E320" i="2"/>
  <c r="H319" i="5" l="1"/>
  <c r="I320" i="5"/>
  <c r="E321" i="5"/>
  <c r="I320" i="4"/>
  <c r="H319" i="4"/>
  <c r="E321" i="4"/>
  <c r="H320" i="3"/>
  <c r="I321" i="3"/>
  <c r="E322" i="3"/>
  <c r="H319" i="2"/>
  <c r="I320" i="2"/>
  <c r="E321" i="2"/>
  <c r="I321" i="5" l="1"/>
  <c r="H320" i="5"/>
  <c r="E322" i="5"/>
  <c r="H320" i="4"/>
  <c r="E322" i="4"/>
  <c r="I321" i="4"/>
  <c r="I322" i="3"/>
  <c r="H321" i="3"/>
  <c r="E323" i="3"/>
  <c r="I321" i="2"/>
  <c r="H320" i="2"/>
  <c r="E322" i="2"/>
  <c r="H321" i="5" l="1"/>
  <c r="I322" i="5"/>
  <c r="E323" i="5"/>
  <c r="H321" i="4"/>
  <c r="I322" i="4"/>
  <c r="E323" i="4"/>
  <c r="H322" i="3"/>
  <c r="I323" i="3"/>
  <c r="E324" i="3"/>
  <c r="H321" i="2"/>
  <c r="I322" i="2"/>
  <c r="E323" i="2"/>
  <c r="I323" i="5" l="1"/>
  <c r="H322" i="5"/>
  <c r="E324" i="5"/>
  <c r="I323" i="4"/>
  <c r="H322" i="4"/>
  <c r="E324" i="4"/>
  <c r="I324" i="3"/>
  <c r="H323" i="3"/>
  <c r="E325" i="3"/>
  <c r="I323" i="2"/>
  <c r="H322" i="2"/>
  <c r="E324" i="2"/>
  <c r="H323" i="5" l="1"/>
  <c r="I324" i="5"/>
  <c r="E325" i="5"/>
  <c r="H323" i="4"/>
  <c r="I324" i="4"/>
  <c r="E325" i="4"/>
  <c r="H324" i="3"/>
  <c r="I325" i="3"/>
  <c r="E326" i="3"/>
  <c r="H323" i="2"/>
  <c r="I324" i="2"/>
  <c r="E325" i="2"/>
  <c r="I325" i="5" l="1"/>
  <c r="H324" i="5"/>
  <c r="E326" i="5"/>
  <c r="I325" i="4"/>
  <c r="E326" i="4"/>
  <c r="H324" i="4"/>
  <c r="I326" i="3"/>
  <c r="H325" i="3"/>
  <c r="E327" i="3"/>
  <c r="I325" i="2"/>
  <c r="H324" i="2"/>
  <c r="E326" i="2"/>
  <c r="H325" i="5" l="1"/>
  <c r="I326" i="5"/>
  <c r="E327" i="5"/>
  <c r="H325" i="4"/>
  <c r="E327" i="4"/>
  <c r="I326" i="4"/>
  <c r="H326" i="3"/>
  <c r="I327" i="3"/>
  <c r="E328" i="3"/>
  <c r="I326" i="2"/>
  <c r="H325" i="2"/>
  <c r="E327" i="2"/>
  <c r="I327" i="5" l="1"/>
  <c r="H326" i="5"/>
  <c r="E328" i="5"/>
  <c r="I327" i="4"/>
  <c r="H326" i="4"/>
  <c r="E328" i="4"/>
  <c r="I328" i="3"/>
  <c r="E329" i="3"/>
  <c r="H327" i="3"/>
  <c r="I327" i="2"/>
  <c r="H326" i="2"/>
  <c r="E328" i="2"/>
  <c r="H327" i="5" l="1"/>
  <c r="I328" i="5"/>
  <c r="E329" i="5"/>
  <c r="H327" i="4"/>
  <c r="I328" i="4"/>
  <c r="E329" i="4"/>
  <c r="H328" i="3"/>
  <c r="E330" i="3"/>
  <c r="I329" i="3"/>
  <c r="H327" i="2"/>
  <c r="E329" i="2"/>
  <c r="I328" i="2"/>
  <c r="I329" i="5" l="1"/>
  <c r="E330" i="5"/>
  <c r="H328" i="5"/>
  <c r="I329" i="4"/>
  <c r="H328" i="4"/>
  <c r="E330" i="4"/>
  <c r="I330" i="3"/>
  <c r="H329" i="3"/>
  <c r="E331" i="3"/>
  <c r="I329" i="2"/>
  <c r="H328" i="2"/>
  <c r="E330" i="2"/>
  <c r="H329" i="5" l="1"/>
  <c r="E331" i="5"/>
  <c r="I330" i="5"/>
  <c r="H329" i="4"/>
  <c r="I330" i="4"/>
  <c r="E331" i="4"/>
  <c r="H330" i="3"/>
  <c r="E332" i="3"/>
  <c r="I331" i="3"/>
  <c r="H329" i="2"/>
  <c r="I330" i="2"/>
  <c r="E331" i="2"/>
  <c r="H330" i="5" l="1"/>
  <c r="I331" i="5"/>
  <c r="E332" i="5"/>
  <c r="H330" i="4"/>
  <c r="I331" i="4"/>
  <c r="E332" i="4"/>
  <c r="I332" i="3"/>
  <c r="H331" i="3"/>
  <c r="E333" i="3"/>
  <c r="I331" i="2"/>
  <c r="H330" i="2"/>
  <c r="E332" i="2"/>
  <c r="I332" i="5" l="1"/>
  <c r="H331" i="5"/>
  <c r="E333" i="5"/>
  <c r="I332" i="4"/>
  <c r="H331" i="4"/>
  <c r="E333" i="4"/>
  <c r="H332" i="3"/>
  <c r="E334" i="3"/>
  <c r="I333" i="3"/>
  <c r="H331" i="2"/>
  <c r="I332" i="2"/>
  <c r="E333" i="2"/>
  <c r="E334" i="5" l="1"/>
  <c r="I333" i="5"/>
  <c r="H332" i="5"/>
  <c r="H332" i="4"/>
  <c r="I333" i="4"/>
  <c r="E334" i="4"/>
  <c r="H333" i="3"/>
  <c r="E335" i="3"/>
  <c r="I334" i="3"/>
  <c r="H332" i="2"/>
  <c r="E334" i="2"/>
  <c r="I333" i="2"/>
  <c r="H333" i="5" l="1"/>
  <c r="E335" i="5"/>
  <c r="I334" i="5"/>
  <c r="I334" i="4"/>
  <c r="H333" i="4"/>
  <c r="E335" i="4"/>
  <c r="I335" i="3"/>
  <c r="H334" i="3"/>
  <c r="E336" i="3"/>
  <c r="I334" i="2"/>
  <c r="H333" i="2"/>
  <c r="E335" i="2"/>
  <c r="H334" i="5" l="1"/>
  <c r="I335" i="5"/>
  <c r="E336" i="5"/>
  <c r="H334" i="4"/>
  <c r="I335" i="4"/>
  <c r="E336" i="4"/>
  <c r="H335" i="3"/>
  <c r="I336" i="3"/>
  <c r="E337" i="3"/>
  <c r="E336" i="2"/>
  <c r="H334" i="2"/>
  <c r="I335" i="2"/>
  <c r="I336" i="5" l="1"/>
  <c r="H335" i="5"/>
  <c r="E337" i="5"/>
  <c r="I336" i="4"/>
  <c r="H335" i="4"/>
  <c r="E337" i="4"/>
  <c r="I337" i="3"/>
  <c r="H336" i="3"/>
  <c r="E338" i="3"/>
  <c r="H335" i="2"/>
  <c r="I336" i="2"/>
  <c r="E337" i="2"/>
  <c r="H336" i="5" l="1"/>
  <c r="E338" i="5"/>
  <c r="I337" i="5"/>
  <c r="I337" i="4"/>
  <c r="H336" i="4"/>
  <c r="E338" i="4"/>
  <c r="H337" i="3"/>
  <c r="E339" i="3"/>
  <c r="I338" i="3"/>
  <c r="H336" i="2"/>
  <c r="I337" i="2"/>
  <c r="E338" i="2"/>
  <c r="I338" i="5" l="1"/>
  <c r="H337" i="5"/>
  <c r="E339" i="5"/>
  <c r="H337" i="4"/>
  <c r="I338" i="4"/>
  <c r="E339" i="4"/>
  <c r="I339" i="3"/>
  <c r="H338" i="3"/>
  <c r="E340" i="3"/>
  <c r="I338" i="2"/>
  <c r="H337" i="2"/>
  <c r="E339" i="2"/>
  <c r="H338" i="5" l="1"/>
  <c r="I339" i="5"/>
  <c r="E340" i="5"/>
  <c r="H338" i="4"/>
  <c r="E340" i="4"/>
  <c r="I339" i="4"/>
  <c r="H339" i="3"/>
  <c r="I340" i="3"/>
  <c r="E341" i="3"/>
  <c r="H338" i="2"/>
  <c r="I339" i="2"/>
  <c r="E340" i="2"/>
  <c r="I340" i="5" l="1"/>
  <c r="H339" i="5"/>
  <c r="E341" i="5"/>
  <c r="I340" i="4"/>
  <c r="E341" i="4"/>
  <c r="H339" i="4"/>
  <c r="I341" i="3"/>
  <c r="H340" i="3"/>
  <c r="E342" i="3"/>
  <c r="I340" i="2"/>
  <c r="H339" i="2"/>
  <c r="E341" i="2"/>
  <c r="H340" i="5" l="1"/>
  <c r="E342" i="5"/>
  <c r="I341" i="5"/>
  <c r="H340" i="4"/>
  <c r="I341" i="4"/>
  <c r="E342" i="4"/>
  <c r="H341" i="3"/>
  <c r="I342" i="3"/>
  <c r="E343" i="3"/>
  <c r="H340" i="2"/>
  <c r="I341" i="2"/>
  <c r="E342" i="2"/>
  <c r="I342" i="5" l="1"/>
  <c r="H341" i="5"/>
  <c r="E343" i="5"/>
  <c r="I342" i="4"/>
  <c r="H341" i="4"/>
  <c r="E343" i="4"/>
  <c r="I343" i="3"/>
  <c r="H342" i="3"/>
  <c r="E344" i="3"/>
  <c r="I342" i="2"/>
  <c r="H341" i="2"/>
  <c r="E343" i="2"/>
  <c r="H342" i="5" l="1"/>
  <c r="I343" i="5"/>
  <c r="E344" i="5"/>
  <c r="H342" i="4"/>
  <c r="I343" i="4"/>
  <c r="E344" i="4"/>
  <c r="H343" i="3"/>
  <c r="I344" i="3"/>
  <c r="E345" i="3"/>
  <c r="H342" i="2"/>
  <c r="I343" i="2"/>
  <c r="E344" i="2"/>
  <c r="I344" i="5" l="1"/>
  <c r="E345" i="5"/>
  <c r="H343" i="5"/>
  <c r="I344" i="4"/>
  <c r="H343" i="4"/>
  <c r="E345" i="4"/>
  <c r="I345" i="3"/>
  <c r="H344" i="3"/>
  <c r="E346" i="3"/>
  <c r="I344" i="2"/>
  <c r="H343" i="2"/>
  <c r="E345" i="2"/>
  <c r="H344" i="5" l="1"/>
  <c r="E346" i="5"/>
  <c r="I345" i="5"/>
  <c r="H344" i="4"/>
  <c r="I345" i="4"/>
  <c r="E346" i="4"/>
  <c r="H345" i="3"/>
  <c r="I346" i="3"/>
  <c r="E347" i="3"/>
  <c r="H344" i="2"/>
  <c r="E346" i="2"/>
  <c r="I345" i="2"/>
  <c r="H345" i="5" l="1"/>
  <c r="I346" i="5"/>
  <c r="E347" i="5"/>
  <c r="H345" i="4"/>
  <c r="I346" i="4"/>
  <c r="E347" i="4"/>
  <c r="I347" i="3"/>
  <c r="H346" i="3"/>
  <c r="E348" i="3"/>
  <c r="I346" i="2"/>
  <c r="H345" i="2"/>
  <c r="E347" i="2"/>
  <c r="I347" i="5" l="1"/>
  <c r="H346" i="5"/>
  <c r="E348" i="5"/>
  <c r="I347" i="4"/>
  <c r="H346" i="4"/>
  <c r="E348" i="4"/>
  <c r="H347" i="3"/>
  <c r="E349" i="3"/>
  <c r="I348" i="3"/>
  <c r="H346" i="2"/>
  <c r="E348" i="2"/>
  <c r="I347" i="2"/>
  <c r="E349" i="5" l="1"/>
  <c r="I348" i="5"/>
  <c r="H347" i="5"/>
  <c r="H347" i="4"/>
  <c r="I348" i="4"/>
  <c r="E349" i="4"/>
  <c r="H348" i="3"/>
  <c r="I349" i="3"/>
  <c r="E350" i="3"/>
  <c r="H347" i="2"/>
  <c r="E349" i="2"/>
  <c r="I348" i="2"/>
  <c r="H348" i="5" l="1"/>
  <c r="I349" i="5"/>
  <c r="E350" i="5"/>
  <c r="I349" i="4"/>
  <c r="H348" i="4"/>
  <c r="E350" i="4"/>
  <c r="I350" i="3"/>
  <c r="H349" i="3"/>
  <c r="E351" i="3"/>
  <c r="I349" i="2"/>
  <c r="E350" i="2"/>
  <c r="H348" i="2"/>
  <c r="H349" i="5" l="1"/>
  <c r="I350" i="5"/>
  <c r="E351" i="5"/>
  <c r="H349" i="4"/>
  <c r="I350" i="4"/>
  <c r="E351" i="4"/>
  <c r="H350" i="3"/>
  <c r="I351" i="3"/>
  <c r="E352" i="3"/>
  <c r="E351" i="2"/>
  <c r="I350" i="2"/>
  <c r="H349" i="2"/>
  <c r="I351" i="5" l="1"/>
  <c r="H350" i="5"/>
  <c r="E352" i="5"/>
  <c r="I351" i="4"/>
  <c r="H350" i="4"/>
  <c r="E352" i="4"/>
  <c r="I352" i="3"/>
  <c r="H351" i="3"/>
  <c r="E353" i="3"/>
  <c r="H350" i="2"/>
  <c r="I351" i="2"/>
  <c r="E352" i="2"/>
  <c r="H351" i="5" l="1"/>
  <c r="I352" i="5"/>
  <c r="E353" i="5"/>
  <c r="I352" i="4"/>
  <c r="H351" i="4"/>
  <c r="E353" i="4"/>
  <c r="H352" i="3"/>
  <c r="I353" i="3"/>
  <c r="E354" i="3"/>
  <c r="H351" i="2"/>
  <c r="I352" i="2"/>
  <c r="E353" i="2"/>
  <c r="I353" i="5" l="1"/>
  <c r="H352" i="5"/>
  <c r="E354" i="5"/>
  <c r="H352" i="4"/>
  <c r="E354" i="4"/>
  <c r="I353" i="4"/>
  <c r="I354" i="3"/>
  <c r="H353" i="3"/>
  <c r="E355" i="3"/>
  <c r="I353" i="2"/>
  <c r="H352" i="2"/>
  <c r="E354" i="2"/>
  <c r="H353" i="5" l="1"/>
  <c r="I354" i="5"/>
  <c r="E355" i="5"/>
  <c r="H353" i="4"/>
  <c r="E355" i="4"/>
  <c r="I354" i="4"/>
  <c r="H354" i="3"/>
  <c r="I355" i="3"/>
  <c r="E356" i="3"/>
  <c r="H353" i="2"/>
  <c r="I354" i="2"/>
  <c r="E355" i="2"/>
  <c r="I355" i="5" l="1"/>
  <c r="H354" i="5"/>
  <c r="E356" i="5"/>
  <c r="I355" i="4"/>
  <c r="E356" i="4"/>
  <c r="H354" i="4"/>
  <c r="I356" i="3"/>
  <c r="H355" i="3"/>
  <c r="E357" i="3"/>
  <c r="I355" i="2"/>
  <c r="H354" i="2"/>
  <c r="E356" i="2"/>
  <c r="H355" i="5" l="1"/>
  <c r="I356" i="5"/>
  <c r="E357" i="5"/>
  <c r="H355" i="4"/>
  <c r="I356" i="4"/>
  <c r="E357" i="4"/>
  <c r="H356" i="3"/>
  <c r="I357" i="3"/>
  <c r="E358" i="3"/>
  <c r="H355" i="2"/>
  <c r="I356" i="2"/>
  <c r="E357" i="2"/>
  <c r="I357" i="5" l="1"/>
  <c r="H356" i="5"/>
  <c r="E358" i="5"/>
  <c r="I357" i="4"/>
  <c r="H356" i="4"/>
  <c r="E358" i="4"/>
  <c r="I358" i="3"/>
  <c r="H357" i="3"/>
  <c r="E359" i="3"/>
  <c r="I357" i="2"/>
  <c r="H356" i="2"/>
  <c r="E358" i="2"/>
  <c r="H357" i="5" l="1"/>
  <c r="I358" i="5"/>
  <c r="E359" i="5"/>
  <c r="H357" i="4"/>
  <c r="I358" i="4"/>
  <c r="E359" i="4"/>
  <c r="H358" i="3"/>
  <c r="I359" i="3"/>
  <c r="E360" i="3"/>
  <c r="I358" i="2"/>
  <c r="H357" i="2"/>
  <c r="E359" i="2"/>
  <c r="I359" i="5" l="1"/>
  <c r="H358" i="5"/>
  <c r="E360" i="5"/>
  <c r="I359" i="4"/>
  <c r="H358" i="4"/>
  <c r="E360" i="4"/>
  <c r="I360" i="3"/>
  <c r="E361" i="3"/>
  <c r="H359" i="3"/>
  <c r="H358" i="2"/>
  <c r="E360" i="2"/>
  <c r="I359" i="2"/>
  <c r="H359" i="5" l="1"/>
  <c r="I360" i="5"/>
  <c r="E361" i="5"/>
  <c r="H359" i="4"/>
  <c r="I360" i="4"/>
  <c r="E361" i="4"/>
  <c r="H360" i="3"/>
  <c r="E362" i="3"/>
  <c r="I361" i="3"/>
  <c r="H359" i="2"/>
  <c r="E361" i="2"/>
  <c r="I360" i="2"/>
  <c r="I361" i="5" l="1"/>
  <c r="H360" i="5"/>
  <c r="E362" i="5"/>
  <c r="H360" i="4"/>
  <c r="I361" i="4"/>
  <c r="E362" i="4"/>
  <c r="I362" i="3"/>
  <c r="H361" i="3"/>
  <c r="E363" i="3"/>
  <c r="I361" i="2"/>
  <c r="H360" i="2"/>
  <c r="E362" i="2"/>
  <c r="H361" i="5" l="1"/>
  <c r="E363" i="5"/>
  <c r="I362" i="5"/>
  <c r="I362" i="4"/>
  <c r="H361" i="4"/>
  <c r="E363" i="4"/>
  <c r="H362" i="3"/>
  <c r="E364" i="3"/>
  <c r="I363" i="3"/>
  <c r="H361" i="2"/>
  <c r="E363" i="2"/>
  <c r="I362" i="2"/>
  <c r="H362" i="5" l="1"/>
  <c r="I363" i="5"/>
  <c r="E364" i="5"/>
  <c r="H362" i="4"/>
  <c r="I363" i="4"/>
  <c r="E364" i="4"/>
  <c r="I364" i="3"/>
  <c r="H363" i="3"/>
  <c r="E365" i="3"/>
  <c r="I363" i="2"/>
  <c r="H362" i="2"/>
  <c r="E364" i="2"/>
  <c r="I364" i="5" l="1"/>
  <c r="H363" i="5"/>
  <c r="E365" i="5"/>
  <c r="I364" i="4"/>
  <c r="H363" i="4"/>
  <c r="E365" i="4"/>
  <c r="H364" i="3"/>
  <c r="E366" i="3"/>
  <c r="I365" i="3"/>
  <c r="I364" i="2"/>
  <c r="H363" i="2"/>
  <c r="E365" i="2"/>
  <c r="E366" i="5" l="1"/>
  <c r="I365" i="5"/>
  <c r="H364" i="5"/>
  <c r="H364" i="4"/>
  <c r="I365" i="4"/>
  <c r="E366" i="4"/>
  <c r="H365" i="3"/>
  <c r="I366" i="3"/>
  <c r="E367" i="3"/>
  <c r="H364" i="2"/>
  <c r="E366" i="2"/>
  <c r="I365" i="2"/>
  <c r="H365" i="5" l="1"/>
  <c r="E367" i="5"/>
  <c r="I366" i="5"/>
  <c r="I366" i="4"/>
  <c r="H365" i="4"/>
  <c r="E367" i="4"/>
  <c r="I367" i="3"/>
  <c r="H366" i="3"/>
  <c r="E368" i="3"/>
  <c r="I366" i="2"/>
  <c r="H365" i="2"/>
  <c r="E367" i="2"/>
  <c r="H366" i="5" l="1"/>
  <c r="I367" i="5"/>
  <c r="E368" i="5"/>
  <c r="I367" i="4"/>
  <c r="H366" i="4"/>
  <c r="E368" i="4"/>
  <c r="H367" i="3"/>
  <c r="I368" i="3"/>
  <c r="E369" i="3"/>
  <c r="E368" i="2"/>
  <c r="I367" i="2"/>
  <c r="H366" i="2"/>
  <c r="I368" i="5" l="1"/>
  <c r="H367" i="5"/>
  <c r="E369" i="5"/>
  <c r="H367" i="4"/>
  <c r="I368" i="4"/>
  <c r="E369" i="4"/>
  <c r="I369" i="3"/>
  <c r="H368" i="3"/>
  <c r="E370" i="3"/>
  <c r="H367" i="2"/>
  <c r="I368" i="2"/>
  <c r="E369" i="2"/>
  <c r="H368" i="5" l="1"/>
  <c r="I369" i="5"/>
  <c r="E370" i="5"/>
  <c r="H368" i="4"/>
  <c r="I369" i="4"/>
  <c r="E370" i="4"/>
  <c r="H369" i="3"/>
  <c r="I370" i="3"/>
  <c r="E371" i="3"/>
  <c r="H368" i="2"/>
  <c r="I369" i="2"/>
  <c r="E370" i="2"/>
  <c r="I370" i="5" l="1"/>
  <c r="H369" i="5"/>
  <c r="E371" i="5"/>
  <c r="I370" i="4"/>
  <c r="H369" i="4"/>
  <c r="E371" i="4"/>
  <c r="I371" i="3"/>
  <c r="H370" i="3"/>
  <c r="E372" i="3"/>
  <c r="I370" i="2"/>
  <c r="H369" i="2"/>
  <c r="E371" i="2"/>
  <c r="H370" i="5" l="1"/>
  <c r="I371" i="5"/>
  <c r="E372" i="5"/>
  <c r="H370" i="4"/>
  <c r="I371" i="4"/>
  <c r="E372" i="4"/>
  <c r="H371" i="3"/>
  <c r="I372" i="3"/>
  <c r="E373" i="3"/>
  <c r="H370" i="2"/>
  <c r="I371" i="2"/>
  <c r="E372" i="2"/>
  <c r="I372" i="5" l="1"/>
  <c r="H371" i="5"/>
  <c r="E373" i="5"/>
  <c r="I372" i="4"/>
  <c r="E373" i="4"/>
  <c r="H371" i="4"/>
  <c r="I373" i="3"/>
  <c r="H372" i="3"/>
  <c r="E374" i="3"/>
  <c r="I372" i="2"/>
  <c r="H371" i="2"/>
  <c r="E373" i="2"/>
  <c r="H372" i="5" l="1"/>
  <c r="E374" i="5"/>
  <c r="I373" i="5"/>
  <c r="H372" i="4"/>
  <c r="I373" i="4"/>
  <c r="E374" i="4"/>
  <c r="H373" i="3"/>
  <c r="I374" i="3"/>
  <c r="E375" i="3"/>
  <c r="H372" i="2"/>
  <c r="I373" i="2"/>
  <c r="E374" i="2"/>
  <c r="I374" i="5" l="1"/>
  <c r="H373" i="5"/>
  <c r="E375" i="5"/>
  <c r="I374" i="4"/>
  <c r="H373" i="4"/>
  <c r="E375" i="4"/>
  <c r="I375" i="3"/>
  <c r="E376" i="3"/>
  <c r="H374" i="3"/>
  <c r="I374" i="2"/>
  <c r="H373" i="2"/>
  <c r="E375" i="2"/>
  <c r="H374" i="5" l="1"/>
  <c r="I375" i="5"/>
  <c r="E376" i="5"/>
  <c r="H374" i="4"/>
  <c r="E376" i="4"/>
  <c r="I375" i="4"/>
  <c r="H375" i="3"/>
  <c r="E377" i="3"/>
  <c r="I376" i="3"/>
  <c r="I375" i="2"/>
  <c r="H374" i="2"/>
  <c r="E376" i="2"/>
  <c r="I376" i="5" l="1"/>
  <c r="E377" i="5"/>
  <c r="H375" i="5"/>
  <c r="I376" i="4"/>
  <c r="H375" i="4"/>
  <c r="E377" i="4"/>
  <c r="I377" i="3"/>
  <c r="H376" i="3"/>
  <c r="E378" i="3"/>
  <c r="I376" i="2"/>
  <c r="H375" i="2"/>
  <c r="E377" i="2"/>
  <c r="H376" i="5" l="1"/>
  <c r="E378" i="5"/>
  <c r="I377" i="5"/>
  <c r="H376" i="4"/>
  <c r="I377" i="4"/>
  <c r="E378" i="4"/>
  <c r="H377" i="3"/>
  <c r="I378" i="3"/>
  <c r="E379" i="3"/>
  <c r="H376" i="2"/>
  <c r="I377" i="2"/>
  <c r="E378" i="2"/>
  <c r="H377" i="5" l="1"/>
  <c r="I378" i="5"/>
  <c r="E379" i="5"/>
  <c r="H377" i="4"/>
  <c r="E379" i="4"/>
  <c r="I378" i="4"/>
  <c r="I379" i="3"/>
  <c r="H378" i="3"/>
  <c r="E380" i="3"/>
  <c r="I378" i="2"/>
  <c r="H377" i="2"/>
  <c r="E379" i="2"/>
  <c r="I379" i="5" l="1"/>
  <c r="H378" i="5"/>
  <c r="E380" i="5"/>
  <c r="I379" i="4"/>
  <c r="H378" i="4"/>
  <c r="E380" i="4"/>
  <c r="H379" i="3"/>
  <c r="E381" i="3"/>
  <c r="I380" i="3"/>
  <c r="H378" i="2"/>
  <c r="E380" i="2"/>
  <c r="I379" i="2"/>
  <c r="E381" i="5" l="1"/>
  <c r="I380" i="5"/>
  <c r="H379" i="5"/>
  <c r="H379" i="4"/>
  <c r="E381" i="4"/>
  <c r="I380" i="4"/>
  <c r="H380" i="3"/>
  <c r="I381" i="3"/>
  <c r="E382" i="3"/>
  <c r="H379" i="2"/>
  <c r="E381" i="2"/>
  <c r="I380" i="2"/>
  <c r="H380" i="5" l="1"/>
  <c r="I381" i="5"/>
  <c r="E382" i="5"/>
  <c r="I381" i="4"/>
  <c r="H380" i="4"/>
  <c r="E382" i="4"/>
  <c r="I382" i="3"/>
  <c r="H381" i="3"/>
  <c r="E383" i="3"/>
  <c r="I381" i="2"/>
  <c r="E382" i="2"/>
  <c r="H380" i="2"/>
  <c r="H381" i="5" l="1"/>
  <c r="I382" i="5"/>
  <c r="E383" i="5"/>
  <c r="H381" i="4"/>
  <c r="I382" i="4"/>
  <c r="E383" i="4"/>
  <c r="H382" i="3"/>
  <c r="I383" i="3"/>
  <c r="E384" i="3"/>
  <c r="E383" i="2"/>
  <c r="H381" i="2"/>
  <c r="I382" i="2"/>
  <c r="I383" i="5" l="1"/>
  <c r="H382" i="5"/>
  <c r="E384" i="5"/>
  <c r="I383" i="4"/>
  <c r="H382" i="4"/>
  <c r="E384" i="4"/>
  <c r="I384" i="3"/>
  <c r="H383" i="3"/>
  <c r="E385" i="3"/>
  <c r="I383" i="2"/>
  <c r="H382" i="2"/>
  <c r="E384" i="2"/>
  <c r="H383" i="5" l="1"/>
  <c r="I384" i="5"/>
  <c r="E385" i="5"/>
  <c r="H383" i="4"/>
  <c r="I384" i="4"/>
  <c r="E385" i="4"/>
  <c r="H384" i="3"/>
  <c r="I385" i="3"/>
  <c r="E386" i="3"/>
  <c r="H383" i="2"/>
  <c r="E385" i="2"/>
  <c r="I384" i="2"/>
  <c r="I385" i="5" l="1"/>
  <c r="H384" i="5"/>
  <c r="E386" i="5"/>
  <c r="I385" i="4"/>
  <c r="H384" i="4"/>
  <c r="E386" i="4"/>
  <c r="I386" i="3"/>
  <c r="H385" i="3"/>
  <c r="E387" i="3"/>
  <c r="I385" i="2"/>
  <c r="H384" i="2"/>
  <c r="E386" i="2"/>
  <c r="H385" i="5" l="1"/>
  <c r="I386" i="5"/>
  <c r="E387" i="5"/>
  <c r="H385" i="4"/>
  <c r="I386" i="4"/>
  <c r="E387" i="4"/>
  <c r="H386" i="3"/>
  <c r="I387" i="3"/>
  <c r="E388" i="3"/>
  <c r="H385" i="2"/>
  <c r="I386" i="2"/>
  <c r="E387" i="2"/>
  <c r="I387" i="5" l="1"/>
  <c r="H386" i="5"/>
  <c r="E388" i="5"/>
  <c r="E388" i="4"/>
  <c r="I387" i="4"/>
  <c r="H386" i="4"/>
  <c r="I388" i="3"/>
  <c r="H387" i="3"/>
  <c r="E389" i="3"/>
  <c r="I387" i="2"/>
  <c r="H386" i="2"/>
  <c r="E388" i="2"/>
  <c r="H387" i="5" l="1"/>
  <c r="I388" i="5"/>
  <c r="E389" i="5"/>
  <c r="H387" i="4"/>
  <c r="I388" i="4"/>
  <c r="E389" i="4"/>
  <c r="H388" i="3"/>
  <c r="I389" i="3"/>
  <c r="E390" i="3"/>
  <c r="H387" i="2"/>
  <c r="E389" i="2"/>
  <c r="I388" i="2"/>
  <c r="E390" i="5" l="1"/>
  <c r="I389" i="5"/>
  <c r="H388" i="5"/>
  <c r="I389" i="4"/>
  <c r="H388" i="4"/>
  <c r="E390" i="4"/>
  <c r="I390" i="3"/>
  <c r="H389" i="3"/>
  <c r="E391" i="3"/>
  <c r="I389" i="2"/>
  <c r="H388" i="2"/>
  <c r="E390" i="2"/>
  <c r="H389" i="5" l="1"/>
  <c r="I390" i="5"/>
  <c r="E391" i="5"/>
  <c r="H389" i="4"/>
  <c r="E391" i="4"/>
  <c r="I390" i="4"/>
  <c r="H390" i="3"/>
  <c r="E392" i="3"/>
  <c r="I391" i="3"/>
  <c r="H389" i="2"/>
  <c r="I390" i="2"/>
  <c r="E391" i="2"/>
  <c r="I391" i="5" l="1"/>
  <c r="H390" i="5"/>
  <c r="E392" i="5"/>
  <c r="H390" i="4"/>
  <c r="E392" i="4"/>
  <c r="I391" i="4"/>
  <c r="I392" i="3"/>
  <c r="H391" i="3"/>
  <c r="E393" i="3"/>
  <c r="E392" i="2"/>
  <c r="I391" i="2"/>
  <c r="H390" i="2"/>
  <c r="H391" i="5" l="1"/>
  <c r="E393" i="5"/>
  <c r="I392" i="5"/>
  <c r="I392" i="4"/>
  <c r="H391" i="4"/>
  <c r="E393" i="4"/>
  <c r="H392" i="3"/>
  <c r="E394" i="3"/>
  <c r="I393" i="3"/>
  <c r="H391" i="2"/>
  <c r="I392" i="2"/>
  <c r="E393" i="2"/>
  <c r="H392" i="5" l="1"/>
  <c r="E394" i="5"/>
  <c r="I393" i="5"/>
  <c r="H392" i="4"/>
  <c r="I393" i="4"/>
  <c r="E394" i="4"/>
  <c r="E395" i="3"/>
  <c r="I394" i="3"/>
  <c r="H393" i="3"/>
  <c r="I393" i="2"/>
  <c r="H392" i="2"/>
  <c r="E394" i="2"/>
  <c r="I394" i="5" l="1"/>
  <c r="H393" i="5"/>
  <c r="E395" i="5"/>
  <c r="I394" i="4"/>
  <c r="H393" i="4"/>
  <c r="E395" i="4"/>
  <c r="I395" i="3"/>
  <c r="H394" i="3"/>
  <c r="E396" i="3"/>
  <c r="H393" i="2"/>
  <c r="E395" i="2"/>
  <c r="I394" i="2"/>
  <c r="H394" i="5" l="1"/>
  <c r="I395" i="5"/>
  <c r="E396" i="5"/>
  <c r="H394" i="4"/>
  <c r="I395" i="4"/>
  <c r="E396" i="4"/>
  <c r="H395" i="3"/>
  <c r="I396" i="3"/>
  <c r="E397" i="3"/>
  <c r="H394" i="2"/>
  <c r="E396" i="2"/>
  <c r="I395" i="2"/>
  <c r="I396" i="5" l="1"/>
  <c r="H395" i="5"/>
  <c r="E397" i="5"/>
  <c r="I396" i="4"/>
  <c r="H396" i="4"/>
  <c r="H395" i="4"/>
  <c r="I397" i="3"/>
  <c r="H396" i="3"/>
  <c r="E398" i="3"/>
  <c r="H395" i="2"/>
  <c r="I396" i="2"/>
  <c r="E397" i="2"/>
  <c r="H396" i="5" l="1"/>
  <c r="I397" i="5"/>
  <c r="E398" i="5"/>
  <c r="H397" i="3"/>
  <c r="I398" i="3"/>
  <c r="E399" i="3"/>
  <c r="H396" i="2"/>
  <c r="I397" i="2"/>
  <c r="E398" i="2"/>
  <c r="I398" i="5" l="1"/>
  <c r="H398" i="5"/>
  <c r="H397" i="5"/>
  <c r="I399" i="3"/>
  <c r="H399" i="3"/>
  <c r="H398" i="3"/>
  <c r="I398" i="2"/>
  <c r="H397" i="2"/>
  <c r="E399" i="2"/>
  <c r="H398" i="2" l="1"/>
  <c r="E400" i="2"/>
  <c r="I399" i="2"/>
  <c r="I400" i="2" l="1"/>
  <c r="H400" i="2"/>
  <c r="H39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Guest User</author>
  </authors>
  <commentList>
    <comment ref="D12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Unknown User:
10 mL sample shaken faster:
0.134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<sst xmlns="http://schemas.openxmlformats.org/spreadsheetml/2006/main" count="57234" uniqueCount="10582">
  <si>
    <t>OD600</t>
  </si>
  <si>
    <t>Generations</t>
  </si>
  <si>
    <t>passage</t>
  </si>
  <si>
    <t>Comments</t>
  </si>
  <si>
    <t>Medium</t>
  </si>
  <si>
    <t>estimated doubling time</t>
  </si>
  <si>
    <t>no. of generations since beginning of evolution towards methylotrophy</t>
  </si>
  <si>
    <t>date</t>
  </si>
  <si>
    <t>t [d]</t>
  </si>
  <si>
    <t xml:space="preserve">52x dilution from replicate 4
sts on LB + 500 mM MeOH + Amp + Sm
sts on M9 + 500 mM MeOH + Amp + Sm
sts on M9 + 20 mM pyruvate + 500 mM MeOH + Amp + Sm
</t>
  </si>
  <si>
    <t>30 mL M9 + 500 mM MeOH + Amp + Sm</t>
  </si>
  <si>
    <t>100x dilution</t>
  </si>
  <si>
    <t xml:space="preserve">100x dilution
sts on M9 + 500 mM MeOH + Sm + Amp
sts on LB + 500 mM MeOH + Sm + Amp
</t>
  </si>
  <si>
    <t>49.5x dilution (by accident)</t>
  </si>
  <si>
    <t>100x dilution, higher MeOH concentration by accident</t>
  </si>
  <si>
    <t>30 mL M9 + 830 mM MeOH + Amp + Sm</t>
  </si>
  <si>
    <t>sts'ed 50 uL of previous passage (was kept in shaker) on M9 + 500 mM MeOH + Sm + Amp (OD of culture = 1.285)</t>
  </si>
  <si>
    <t xml:space="preserve">100x dilution
</t>
  </si>
  <si>
    <t>Sts on R2A + 500 mM MeOH plate to check for potential contamination
found no contamination 24/11/2021 (cPCR for DtpiA deletion)</t>
  </si>
  <si>
    <t>100x dilution
Additional Kan addition to medium to select against any potential contamination</t>
  </si>
  <si>
    <t>30 mL M9 + 500 mM MeOH + Amp + Sm + Kan</t>
  </si>
  <si>
    <t>Sts on R2A + 500 mM MeOH plate to check for potential contamination (sudden very high OD)
Checked for contaminations by cPCR against tpiA on 2021/12/02: no contaminations</t>
  </si>
  <si>
    <t>30 mL M9 + 500 mM MeOH</t>
  </si>
  <si>
    <t>sts'ed on M9 + 500 mM MeOH (added an additional 400 uL of MeOH to plates, plates were still rather liquid when cells were streaked)</t>
  </si>
  <si>
    <t>100x dilution
added Kan to select against potential contaminations, medium appeared to be more brownish than other times</t>
  </si>
  <si>
    <t>30 mL M9 + 500 mM MeOH + Kan</t>
  </si>
  <si>
    <t>sts'ed on M9 + 500 mM MeOH</t>
  </si>
  <si>
    <t>-&gt; origin of MEcoli_ref_1</t>
  </si>
  <si>
    <t>500x dilution</t>
  </si>
  <si>
    <t>created cryostock
took gDNA sample</t>
  </si>
  <si>
    <t xml:space="preserve">500x dilution
</t>
  </si>
  <si>
    <t>30 mL M9 + 500 mM MeOH+Amp+Sm+Kan</t>
  </si>
  <si>
    <t>1000x dilution</t>
  </si>
  <si>
    <t>200x dilution</t>
  </si>
  <si>
    <t>200x dilution, 1900: moved flask to 37°C room (shaking: 200 rpm)</t>
  </si>
  <si>
    <t>moved flask into new Infors shaker shaker 37C 220 rpm 25 mm throw</t>
  </si>
  <si>
    <t>200x dilution, added Kan to medium, to select against potential contaminations</t>
  </si>
  <si>
    <t xml:space="preserve">200x dilution
</t>
  </si>
  <si>
    <t>200x dilution ; antibiotic added to select against any potential contamination</t>
  </si>
  <si>
    <t>30 mL M9 + 500 mM MeOH + Kan + Amp + Sm</t>
  </si>
  <si>
    <t>30 mL M9 + 500 mM MeOH + Kan + Carb + Sm</t>
  </si>
  <si>
    <t>sts on R2A+0.5% MeOH</t>
  </si>
  <si>
    <t>sts on R2A+0.5% MeOH to check for contamination</t>
  </si>
  <si>
    <t>30 mL M9 + 500 mM MeOH + Carb + Sm + Kan</t>
  </si>
  <si>
    <t>10k x dilution</t>
  </si>
  <si>
    <t>sts on M9+MeOH (soaked with MeOH additionally) -&gt; origin of MEcoli_ref_2 (985.4 doublings post ref_1)</t>
  </si>
  <si>
    <t>replicate</t>
  </si>
  <si>
    <t>T [d]</t>
  </si>
  <si>
    <t>52x dilution from replicate 4
sts on LB + 500 mM MeOH + Amp + Sm
sts on M9 + 500 mM MeOH + Amp + Sm
sts on M9 + 20 mM pyruvate + 500 mM MeOH + Amp + Sm</t>
  </si>
  <si>
    <t>sts'ed on M9 + 500 mM MeOH (added an additional 400 uL of MeOH to plates)</t>
  </si>
  <si>
    <t>200x dilution, potentially 100x by mistake</t>
  </si>
  <si>
    <t>200x dilution, AB added to counterselect any potential contamination</t>
  </si>
  <si>
    <t>sts on M9+MeOH (soaked with MeOH additionally)</t>
  </si>
  <si>
    <t>100x dilution
sts on M9 + 500 mM MeOH + Sm + Amp
sts on LB + 500 mM MeOH + Sm + Amp</t>
  </si>
  <si>
    <t>moved flask into new Infors shaker 37C 220 rpm 25 mm throw</t>
  </si>
  <si>
    <t>200x dilution ; AB added to counterselect potential contamination</t>
  </si>
  <si>
    <t>created cryostock
took gDNA sample
sts on R2A+0.5% MeOH</t>
  </si>
  <si>
    <t>1000x dilution
potentially added 2x 500mM MeOH</t>
  </si>
  <si>
    <t>moved flask into new Inforst shaker 37C 220 rpm 25 mm throw</t>
  </si>
  <si>
    <t>200x dilution ; added AB to counterselect potential contamination</t>
  </si>
  <si>
    <t>evidence</t>
  </si>
  <si>
    <t>seq id</t>
  </si>
  <si>
    <t>position</t>
  </si>
  <si>
    <t>mutation</t>
  </si>
  <si>
    <t>freq</t>
  </si>
  <si>
    <t>annotation</t>
  </si>
  <si>
    <t>gene</t>
  </si>
  <si>
    <t>description</t>
  </si>
  <si>
    <t>WT_aa</t>
  </si>
  <si>
    <t>pos_aa</t>
  </si>
  <si>
    <t>mut_aa</t>
  </si>
  <si>
    <t>sample</t>
  </si>
  <si>
    <t>evo_line</t>
  </si>
  <si>
    <t>time_generations</t>
  </si>
  <si>
    <t>mutation_id</t>
  </si>
  <si>
    <t>RA</t>
  </si>
  <si>
    <t>131_Ptrc_HPS_PHI</t>
  </si>
  <si>
    <t>1387</t>
  </si>
  <si>
    <t>A→G</t>
  </si>
  <si>
    <t>intergenic</t>
  </si>
  <si>
    <t>HPS</t>
  </si>
  <si>
    <t>–/–</t>
  </si>
  <si>
    <t>None</t>
  </si>
  <si>
    <t>nan</t>
  </si>
  <si>
    <t>D21_SD_1489</t>
  </si>
  <si>
    <t>D</t>
  </si>
  <si>
    <t>HPS || intergenic || 1387</t>
  </si>
  <si>
    <t>1648</t>
  </si>
  <si>
    <t>C→T</t>
  </si>
  <si>
    <t>HPS || intergenic || 1648</t>
  </si>
  <si>
    <t>CP009273</t>
  </si>
  <si>
    <t>4701</t>
  </si>
  <si>
    <t>T→A</t>
  </si>
  <si>
    <t>L323Q</t>
  </si>
  <si>
    <t>thrC</t>
  </si>
  <si>
    <t>L‑threonine synthase</t>
  </si>
  <si>
    <t>L</t>
  </si>
  <si>
    <t>323</t>
  </si>
  <si>
    <t>Q</t>
  </si>
  <si>
    <t>thrC || L323Q || 4701</t>
  </si>
  <si>
    <t>13962</t>
  </si>
  <si>
    <t>A→C</t>
  </si>
  <si>
    <t>E600D</t>
  </si>
  <si>
    <t>dnaK</t>
  </si>
  <si>
    <t>chaperone Hsp70, with co‑chaperone DnaJ</t>
  </si>
  <si>
    <t>E</t>
  </si>
  <si>
    <t>600</t>
  </si>
  <si>
    <t>dnaK || E600D || 13962</t>
  </si>
  <si>
    <t>24783</t>
  </si>
  <si>
    <t>L798Q</t>
  </si>
  <si>
    <t>ileS</t>
  </si>
  <si>
    <t>isoleucyl‑tRNA synthetase</t>
  </si>
  <si>
    <t>798</t>
  </si>
  <si>
    <t>ileS || L798Q || 24783</t>
  </si>
  <si>
    <t>29245</t>
  </si>
  <si>
    <t>T→C</t>
  </si>
  <si>
    <t>dapB</t>
  </si>
  <si>
    <t>dihydrodipicolinate reductase/carbamoyl phosphate synthetase small subunit, glutamine amidotransferase</t>
  </si>
  <si>
    <t>dapB || intergenic || 29245</t>
  </si>
  <si>
    <t>44589</t>
  </si>
  <si>
    <t>G→T</t>
  </si>
  <si>
    <t>R137L</t>
  </si>
  <si>
    <t>fixC</t>
  </si>
  <si>
    <t>putative oxidoreductase</t>
  </si>
  <si>
    <t>R</t>
  </si>
  <si>
    <t>137</t>
  </si>
  <si>
    <t>fixC || R137L || 44589</t>
  </si>
  <si>
    <t>63682</t>
  </si>
  <si>
    <t>P700Q</t>
  </si>
  <si>
    <t>polB</t>
  </si>
  <si>
    <t>DNA polymerase II</t>
  </si>
  <si>
    <t>P</t>
  </si>
  <si>
    <t>700</t>
  </si>
  <si>
    <t>polB || P700Q || 63682</t>
  </si>
  <si>
    <t>68546</t>
  </si>
  <si>
    <t>C→A</t>
  </si>
  <si>
    <t>R237S</t>
  </si>
  <si>
    <t>yabI</t>
  </si>
  <si>
    <t>DedA family inner membrane protein</t>
  </si>
  <si>
    <t>237</t>
  </si>
  <si>
    <t>S</t>
  </si>
  <si>
    <t>yabI || R237S || 68546</t>
  </si>
  <si>
    <t>78007</t>
  </si>
  <si>
    <t>G147C</t>
  </si>
  <si>
    <t>leuB</t>
  </si>
  <si>
    <t>3‑isopropylmalate dehydrogenase, NAD(+)‑dependent</t>
  </si>
  <si>
    <t>G</t>
  </si>
  <si>
    <t>147</t>
  </si>
  <si>
    <t>C</t>
  </si>
  <si>
    <t>leuB || G147C || 78007</t>
  </si>
  <si>
    <t>118548</t>
  </si>
  <si>
    <t>G→A</t>
  </si>
  <si>
    <t>aroP</t>
  </si>
  <si>
    <t>aromatic amino acid transporter/pyruvate dehydrogenase complex repressor; autorepressor</t>
  </si>
  <si>
    <t>aroP || intergenic || 118548</t>
  </si>
  <si>
    <t>134297</t>
  </si>
  <si>
    <t>S243*</t>
  </si>
  <si>
    <t>cueO</t>
  </si>
  <si>
    <t>multicopper oxidase (laccase)</t>
  </si>
  <si>
    <t>243</t>
  </si>
  <si>
    <t>*</t>
  </si>
  <si>
    <t>cueO || S243* || 134297</t>
  </si>
  <si>
    <t>150452</t>
  </si>
  <si>
    <t>E488*</t>
  </si>
  <si>
    <t>htrE</t>
  </si>
  <si>
    <t>putative outer membrane usher protein</t>
  </si>
  <si>
    <t>488</t>
  </si>
  <si>
    <t>htrE || E488* || 150452</t>
  </si>
  <si>
    <t>193157</t>
  </si>
  <si>
    <t>I42T</t>
  </si>
  <si>
    <t>rseP</t>
  </si>
  <si>
    <t>inner membrane zinc RIP metalloprotease; RpoE activator, by degrading RseA; cleaved signal peptide endoprotease</t>
  </si>
  <si>
    <t>I</t>
  </si>
  <si>
    <t>42</t>
  </si>
  <si>
    <t>T</t>
  </si>
  <si>
    <t>rseP || I42T || 193157</t>
  </si>
  <si>
    <t>202839</t>
  </si>
  <si>
    <t>E409D</t>
  </si>
  <si>
    <t>dnaE</t>
  </si>
  <si>
    <t>DNA polymerase III alpha subunit</t>
  </si>
  <si>
    <t>409</t>
  </si>
  <si>
    <t>dnaE || E409D || 202839</t>
  </si>
  <si>
    <t>216136</t>
  </si>
  <si>
    <t>P116Q</t>
  </si>
  <si>
    <t>rcsF</t>
  </si>
  <si>
    <t>putative outer membrane protein</t>
  </si>
  <si>
    <t>116</t>
  </si>
  <si>
    <t>rcsF || P116Q || 216136</t>
  </si>
  <si>
    <t>223096</t>
  </si>
  <si>
    <t>noncoding</t>
  </si>
  <si>
    <t>rrlH</t>
  </si>
  <si>
    <t>23S ribosomal RNA of rrnH operon</t>
  </si>
  <si>
    <t>rrlH || noncoding || 223096</t>
  </si>
  <si>
    <t>229915</t>
  </si>
  <si>
    <t>M176I</t>
  </si>
  <si>
    <t>mltD</t>
  </si>
  <si>
    <t>putative membrane‑bound lytic murein transglycosylase D</t>
  </si>
  <si>
    <t>M</t>
  </si>
  <si>
    <t>176</t>
  </si>
  <si>
    <t>mltD || M176I || 229915</t>
  </si>
  <si>
    <t>238916</t>
  </si>
  <si>
    <t>A292E</t>
  </si>
  <si>
    <t>fadE</t>
  </si>
  <si>
    <t>acyl coenzyme A dehydrogenase</t>
  </si>
  <si>
    <t>A</t>
  </si>
  <si>
    <t>292</t>
  </si>
  <si>
    <t>fadE || A292E || 238916</t>
  </si>
  <si>
    <t>239583</t>
  </si>
  <si>
    <t>A70S</t>
  </si>
  <si>
    <t>70</t>
  </si>
  <si>
    <t>fadE || A70S || 239583</t>
  </si>
  <si>
    <t>245020</t>
  </si>
  <si>
    <t>pseudogene</t>
  </si>
  <si>
    <t>lfhA</t>
  </si>
  <si>
    <t>pseudogene, flagellar system protein, promoterless fragment; flagellar biosynthesis</t>
  </si>
  <si>
    <t>lfhA || pseudogene || 245020</t>
  </si>
  <si>
    <t>245058</t>
  </si>
  <si>
    <t>lfhA || pseudogene || 245058</t>
  </si>
  <si>
    <t>248529</t>
  </si>
  <si>
    <t>T13I</t>
  </si>
  <si>
    <t>yafN</t>
  </si>
  <si>
    <t>antitoxin of the YafO‑YafN toxin‑antitoxin system</t>
  </si>
  <si>
    <t>13</t>
  </si>
  <si>
    <t>yafN || T13I || 248529</t>
  </si>
  <si>
    <t>257734</t>
  </si>
  <si>
    <t>A→T</t>
  </si>
  <si>
    <t>Q174L</t>
  </si>
  <si>
    <t>proA</t>
  </si>
  <si>
    <t>gamma‑glutamylphosphate reductase</t>
  </si>
  <si>
    <t>174</t>
  </si>
  <si>
    <t>proA || Q174L || 257734</t>
  </si>
  <si>
    <t>262357</t>
  </si>
  <si>
    <t>ykfL</t>
  </si>
  <si>
    <t>pseudogene, CP4‑6 putative prophage remnant;Phage or Prophage Related</t>
  </si>
  <si>
    <t>ykfL || pseudogene || 262357</t>
  </si>
  <si>
    <t>279098</t>
  </si>
  <si>
    <t>E63*</t>
  </si>
  <si>
    <t>yagF</t>
  </si>
  <si>
    <t>CP4‑6 prophage; dehydratase family protein</t>
  </si>
  <si>
    <t>63</t>
  </si>
  <si>
    <t>yagF || E63* || 279098</t>
  </si>
  <si>
    <t>291912</t>
  </si>
  <si>
    <t>V299E</t>
  </si>
  <si>
    <t>intF</t>
  </si>
  <si>
    <t>CP4‑6 prophage; putative phage integrase</t>
  </si>
  <si>
    <t>V</t>
  </si>
  <si>
    <t>299</t>
  </si>
  <si>
    <t>intF || V299E || 291912</t>
  </si>
  <si>
    <t>302190</t>
  </si>
  <si>
    <t>L113F</t>
  </si>
  <si>
    <t>ecpD</t>
  </si>
  <si>
    <t>polymerized tip adhesin of ECP fibers</t>
  </si>
  <si>
    <t>113</t>
  </si>
  <si>
    <t>F</t>
  </si>
  <si>
    <t>ecpD || L113F || 302190</t>
  </si>
  <si>
    <t>309013</t>
  </si>
  <si>
    <t>ykgR</t>
  </si>
  <si>
    <t>uncharacterized protein/pseudogene, oxidoreductase family</t>
  </si>
  <si>
    <t>ykgR || intergenic || 309013</t>
  </si>
  <si>
    <t>312443</t>
  </si>
  <si>
    <t>ykgA</t>
  </si>
  <si>
    <t>pseudogene, AraC family;putative regulator; Not classified; putative ARAC‑type regulatory protein</t>
  </si>
  <si>
    <t>ykgA || pseudogene || 312443</t>
  </si>
  <si>
    <t>327051</t>
  </si>
  <si>
    <t>E626D</t>
  </si>
  <si>
    <t>betT</t>
  </si>
  <si>
    <t>choline transporter of high affinity</t>
  </si>
  <si>
    <t>626</t>
  </si>
  <si>
    <t>betT || E626D || 327051</t>
  </si>
  <si>
    <t>327605</t>
  </si>
  <si>
    <t>choline transporter of high affinity/c‑di‑GMP‑specific phosphodiesterase</t>
  </si>
  <si>
    <t>betT || intergenic || 327605</t>
  </si>
  <si>
    <t>339348</t>
  </si>
  <si>
    <t>D252Y</t>
  </si>
  <si>
    <t>yahK</t>
  </si>
  <si>
    <t>aldehyde reductase, NADPH‑dependent, Zn‑containing, broad specificity</t>
  </si>
  <si>
    <t>252</t>
  </si>
  <si>
    <t>Y</t>
  </si>
  <si>
    <t>yahK || D252Y || 339348</t>
  </si>
  <si>
    <t>350348</t>
  </si>
  <si>
    <t>prpE</t>
  </si>
  <si>
    <t>propionate‑‑CoA ligase/cytosine transporter</t>
  </si>
  <si>
    <t>prpE || intergenic || 350348</t>
  </si>
  <si>
    <t>350559</t>
  </si>
  <si>
    <t>prpE || intergenic || 350559</t>
  </si>
  <si>
    <t>354316</t>
  </si>
  <si>
    <t>Q29L</t>
  </si>
  <si>
    <t>cynR</t>
  </si>
  <si>
    <t>transcriptional activator of cyn operon; autorepressor</t>
  </si>
  <si>
    <t>29</t>
  </si>
  <si>
    <t>cynR || Q29L || 354316</t>
  </si>
  <si>
    <t>375,468:1</t>
  </si>
  <si>
    <t>+G</t>
  </si>
  <si>
    <t>frmR</t>
  </si>
  <si>
    <t>regulator protein that represses frmRAB operon/outer membrane protein</t>
  </si>
  <si>
    <t>frmR || intergenic || 375,468:1</t>
  </si>
  <si>
    <t>402603</t>
  </si>
  <si>
    <t>T→G</t>
  </si>
  <si>
    <t>Y57D</t>
  </si>
  <si>
    <t>yaiA</t>
  </si>
  <si>
    <t>OxyR‑regulated conserved protein</t>
  </si>
  <si>
    <t>57</t>
  </si>
  <si>
    <t>yaiA || Y57D || 402603</t>
  </si>
  <si>
    <t>404712</t>
  </si>
  <si>
    <t>F255Y</t>
  </si>
  <si>
    <t>rdgC</t>
  </si>
  <si>
    <t>nucleoid‑associated ssDNA and dsDNA binding protein; competitive inhibitor of RecA function</t>
  </si>
  <si>
    <t>255</t>
  </si>
  <si>
    <t>rdgC || F255Y || 404712</t>
  </si>
  <si>
    <t>411556</t>
  </si>
  <si>
    <t>D285Y</t>
  </si>
  <si>
    <t>sbcD</t>
  </si>
  <si>
    <t>exonuclease, dsDNA, ATP‑dependent</t>
  </si>
  <si>
    <t>285</t>
  </si>
  <si>
    <t>sbcD || D285Y || 411556</t>
  </si>
  <si>
    <t>427575</t>
  </si>
  <si>
    <t>tsx</t>
  </si>
  <si>
    <t>nucleoside channel, receptor of phage T6 and colicin K/putative lipoprotein</t>
  </si>
  <si>
    <t>tsx || intergenic || 427575</t>
  </si>
  <si>
    <t>428701</t>
  </si>
  <si>
    <t>D82Y</t>
  </si>
  <si>
    <t>nrdR</t>
  </si>
  <si>
    <t>Nrd regulon repressor</t>
  </si>
  <si>
    <t>82</t>
  </si>
  <si>
    <t>nrdR || D82Y || 428701</t>
  </si>
  <si>
    <t>430523</t>
  </si>
  <si>
    <t>A141T</t>
  </si>
  <si>
    <t>ribE</t>
  </si>
  <si>
    <t>riboflavin synthase beta chain</t>
  </si>
  <si>
    <t>141</t>
  </si>
  <si>
    <t>ribE || A141T || 430523</t>
  </si>
  <si>
    <t>448790</t>
  </si>
  <si>
    <t>R71L</t>
  </si>
  <si>
    <t>ampG</t>
  </si>
  <si>
    <t>muropeptide transporter</t>
  </si>
  <si>
    <t>71</t>
  </si>
  <si>
    <t>ampG || R71L || 448790</t>
  </si>
  <si>
    <t>452844</t>
  </si>
  <si>
    <t>clpP</t>
  </si>
  <si>
    <t>proteolytic subunit of ClpA‑ClpP and ClpX‑ClpP ATP‑dependent serine proteases/ATPase and specificity subunit of ClpX‑ClpP ATP‑dependent serine protease</t>
  </si>
  <si>
    <t>clpP || intergenic || 452844</t>
  </si>
  <si>
    <t>459325</t>
  </si>
  <si>
    <t>ppiD</t>
  </si>
  <si>
    <t>periplasmic folding chaperone, has an inactive PPIase domain/putative competence‑suppressing periplasmic helix‑hairpin‑helix DNA‑binding protein</t>
  </si>
  <si>
    <t>ppiD || intergenic || 459325</t>
  </si>
  <si>
    <t>469232</t>
  </si>
  <si>
    <t>E271*</t>
  </si>
  <si>
    <t>amtB</t>
  </si>
  <si>
    <t>ammonium transporter</t>
  </si>
  <si>
    <t>271</t>
  </si>
  <si>
    <t>amtB || E271* || 469232</t>
  </si>
  <si>
    <t>489732</t>
  </si>
  <si>
    <t>E67D</t>
  </si>
  <si>
    <t>ybaB</t>
  </si>
  <si>
    <t>DNA‑binding protein, putative nucleoid‑associated protein</t>
  </si>
  <si>
    <t>67</t>
  </si>
  <si>
    <t>ybaB || E67D || 489732</t>
  </si>
  <si>
    <t>496210</t>
  </si>
  <si>
    <t>M210I</t>
  </si>
  <si>
    <t>gsk</t>
  </si>
  <si>
    <t>inosine/guanosine kinase</t>
  </si>
  <si>
    <t>210</t>
  </si>
  <si>
    <t>gsk || M210I || 496210</t>
  </si>
  <si>
    <t>502621</t>
  </si>
  <si>
    <t>ybaK</t>
  </si>
  <si>
    <t>Cys‑tRNA(Pro)/Cys‑tRNA(Cys) deacylase/sRNA antisense regulator of OM chitoporin ChiP(YbfM), Hfq‑dependent</t>
  </si>
  <si>
    <t>ybaK || intergenic || 502621</t>
  </si>
  <si>
    <t>518243</t>
  </si>
  <si>
    <t>R791L</t>
  </si>
  <si>
    <t>ybbP</t>
  </si>
  <si>
    <t>putative ABC transporter permease</t>
  </si>
  <si>
    <t>791</t>
  </si>
  <si>
    <t>ybbP || R791L || 518243</t>
  </si>
  <si>
    <t>525079</t>
  </si>
  <si>
    <t>ylbG</t>
  </si>
  <si>
    <t>pseudogene, DNA‑binding transcriptional regulator homology</t>
  </si>
  <si>
    <t>ylbG || pseudogene || 525079</t>
  </si>
  <si>
    <t>525268</t>
  </si>
  <si>
    <t>ylbG || pseudogene || 525268</t>
  </si>
  <si>
    <t>555927</t>
  </si>
  <si>
    <t>D259Y</t>
  </si>
  <si>
    <t>sfmD</t>
  </si>
  <si>
    <t>putative outer membrane export usher protein</t>
  </si>
  <si>
    <t>259</t>
  </si>
  <si>
    <t>sfmD || D259Y || 555927</t>
  </si>
  <si>
    <t>559245</t>
  </si>
  <si>
    <t>G154C</t>
  </si>
  <si>
    <t>sfmF</t>
  </si>
  <si>
    <t>FimA homolog</t>
  </si>
  <si>
    <t>154</t>
  </si>
  <si>
    <t>sfmF || G154C || 559245</t>
  </si>
  <si>
    <t>571730</t>
  </si>
  <si>
    <t>nmpC</t>
  </si>
  <si>
    <t>DLP12 prophage; truncated outer membrane porin (pseudogene);IS, phage, Tn; Phage or Prophage Related; outer membrane porin protein; locus of qsr prophage</t>
  </si>
  <si>
    <t>nmpC || pseudogene || 571730</t>
  </si>
  <si>
    <t>579692</t>
  </si>
  <si>
    <t>D186N</t>
  </si>
  <si>
    <t>appY</t>
  </si>
  <si>
    <t>global transcriptional activator; DLP12 prophage</t>
  </si>
  <si>
    <t>186</t>
  </si>
  <si>
    <t>N</t>
  </si>
  <si>
    <t>appY || D186N || 579692</t>
  </si>
  <si>
    <t>582322</t>
  </si>
  <si>
    <t>E15*</t>
  </si>
  <si>
    <t>envY</t>
  </si>
  <si>
    <t>porin thermoregulatory transcriptional activator</t>
  </si>
  <si>
    <t>15</t>
  </si>
  <si>
    <t>envY || E15* || 582322</t>
  </si>
  <si>
    <t>608104</t>
  </si>
  <si>
    <t>fepA</t>
  </si>
  <si>
    <t>iron‑enterobactin outer membrane transporter/enterobactin/ferric enterobactin esterase</t>
  </si>
  <si>
    <t>fepA || intergenic || 608104</t>
  </si>
  <si>
    <t>608575</t>
  </si>
  <si>
    <t>L128Q</t>
  </si>
  <si>
    <t>fes</t>
  </si>
  <si>
    <t>enterobactin/ferric enterobactin esterase</t>
  </si>
  <si>
    <t>128</t>
  </si>
  <si>
    <t>fes || L128Q || 608575</t>
  </si>
  <si>
    <t>627943</t>
  </si>
  <si>
    <t>T331S</t>
  </si>
  <si>
    <t>ybdH</t>
  </si>
  <si>
    <t>331</t>
  </si>
  <si>
    <t>ybdH || T331S || 627943</t>
  </si>
  <si>
    <t>631020</t>
  </si>
  <si>
    <t>Q336K</t>
  </si>
  <si>
    <t>ybdN</t>
  </si>
  <si>
    <t>PAPS reductase‑like domain protein</t>
  </si>
  <si>
    <t>336</t>
  </si>
  <si>
    <t>K</t>
  </si>
  <si>
    <t>ybdN || Q336K || 631020</t>
  </si>
  <si>
    <t>634078</t>
  </si>
  <si>
    <t>dsbG</t>
  </si>
  <si>
    <t>thiol:disulfide interchange protein, periplasmic/alkyl hydroperoxide reductase, C22 subunit</t>
  </si>
  <si>
    <t>dsbG || intergenic || 634078</t>
  </si>
  <si>
    <t>639059</t>
  </si>
  <si>
    <t>L122Q</t>
  </si>
  <si>
    <t>rnk</t>
  </si>
  <si>
    <t>regulator of nucleoside diphosphate kinase</t>
  </si>
  <si>
    <t>122</t>
  </si>
  <si>
    <t>rnk || L122Q || 639059</t>
  </si>
  <si>
    <t>652574</t>
  </si>
  <si>
    <t>pagP</t>
  </si>
  <si>
    <t>phospholipid:lipid A palmitoyltransferase/constitutive cold shock family transcription antitermination protein; negative regulator of cspA transcription; RNA melting protein; ssDNA‑binding protein</t>
  </si>
  <si>
    <t>pagP || intergenic || 652574</t>
  </si>
  <si>
    <t>659134</t>
  </si>
  <si>
    <t>D96Y</t>
  </si>
  <si>
    <t>dacA</t>
  </si>
  <si>
    <t>D‑alanyl‑D‑alanine carboxypeptidase (penicillin‑binding protein 5)</t>
  </si>
  <si>
    <t>96</t>
  </si>
  <si>
    <t>dacA || D96Y || 659134</t>
  </si>
  <si>
    <t>687323</t>
  </si>
  <si>
    <t>ybeX</t>
  </si>
  <si>
    <t>putative ion transport/ssRNA‑specific endoribonuclease; co‑endoribonuclease working with RNase R in 16S rRNA 3' end maturation and quality control; rRNA transcription antitermination factor</t>
  </si>
  <si>
    <t>ybeX || intergenic || 687323</t>
  </si>
  <si>
    <t>688934</t>
  </si>
  <si>
    <t>ybeZ</t>
  </si>
  <si>
    <t>PhoH‑like heat shock protein/tRNA‑i(6)A37 methylthiotransferase</t>
  </si>
  <si>
    <t>ybeZ || intergenic || 688934</t>
  </si>
  <si>
    <t>695425</t>
  </si>
  <si>
    <t>R120S</t>
  </si>
  <si>
    <t>umpH</t>
  </si>
  <si>
    <t>UMP phosphatase</t>
  </si>
  <si>
    <t>120</t>
  </si>
  <si>
    <t>umpH || R120S || 695425</t>
  </si>
  <si>
    <t>699,161:1</t>
  </si>
  <si>
    <t>+T</t>
  </si>
  <si>
    <t>nagB</t>
  </si>
  <si>
    <t>glucosamine‑6‑phosphate deaminase/fused N‑acetyl glucosamine specific PTS enzyme: IIC, IIB, and IIA components</t>
  </si>
  <si>
    <t>nagB || intergenic || 699,161:1</t>
  </si>
  <si>
    <t>715924</t>
  </si>
  <si>
    <t>speF</t>
  </si>
  <si>
    <t>ornithine decarboxylase isozyme, inducible/uncharacterized protein</t>
  </si>
  <si>
    <t>speF || intergenic || 715924</t>
  </si>
  <si>
    <t>724722</t>
  </si>
  <si>
    <t>R45S</t>
  </si>
  <si>
    <t>ybfA</t>
  </si>
  <si>
    <t>DUF2517 family protein</t>
  </si>
  <si>
    <t>45</t>
  </si>
  <si>
    <t>ybfA || R45S || 724722</t>
  </si>
  <si>
    <t>745893</t>
  </si>
  <si>
    <t>S578L</t>
  </si>
  <si>
    <t>ybgQ</t>
  </si>
  <si>
    <t>578</t>
  </si>
  <si>
    <t>ybgQ || S578L || 745893</t>
  </si>
  <si>
    <t>746559</t>
  </si>
  <si>
    <t>S356*</t>
  </si>
  <si>
    <t>356</t>
  </si>
  <si>
    <t>ybgQ || S356* || 746559</t>
  </si>
  <si>
    <t>746916</t>
  </si>
  <si>
    <t>F237Y</t>
  </si>
  <si>
    <t>ybgQ || F237Y || 746916</t>
  </si>
  <si>
    <t>769423</t>
  </si>
  <si>
    <t>A309V</t>
  </si>
  <si>
    <t>cydB</t>
  </si>
  <si>
    <t>cytochrome d terminal oxidase, subunit II</t>
  </si>
  <si>
    <t>309</t>
  </si>
  <si>
    <t>cydB || A309V || 769423</t>
  </si>
  <si>
    <t>791300</t>
  </si>
  <si>
    <t>Y252*</t>
  </si>
  <si>
    <t>modA</t>
  </si>
  <si>
    <t>molybdate transporter subunit</t>
  </si>
  <si>
    <t>modA || Y252* || 791300</t>
  </si>
  <si>
    <t>795158</t>
  </si>
  <si>
    <t>N292Y</t>
  </si>
  <si>
    <t>ybhD</t>
  </si>
  <si>
    <t>putative DNA‑binding transcriptional regulator</t>
  </si>
  <si>
    <t>ybhD || N292Y || 795158</t>
  </si>
  <si>
    <t>819200</t>
  </si>
  <si>
    <t>H252N</t>
  </si>
  <si>
    <t>ybhP</t>
  </si>
  <si>
    <t>endo/exonuclease/phosphatase family protein</t>
  </si>
  <si>
    <t>H</t>
  </si>
  <si>
    <t>ybhP || H252N || 819200</t>
  </si>
  <si>
    <t>837126</t>
  </si>
  <si>
    <t>fiu</t>
  </si>
  <si>
    <t>catecholate siderophore receptor Fiu/colanic acid mucoidy stimulation protein</t>
  </si>
  <si>
    <t>fiu || intergenic || 837126</t>
  </si>
  <si>
    <t>872975</t>
  </si>
  <si>
    <t>E173*</t>
  </si>
  <si>
    <t>rimO</t>
  </si>
  <si>
    <t>ribosomal protein S12 methylthiotransferase; radical SAM superfamily</t>
  </si>
  <si>
    <t>173</t>
  </si>
  <si>
    <t>rimO || E173* || 872975</t>
  </si>
  <si>
    <t>875468</t>
  </si>
  <si>
    <t>D157Y</t>
  </si>
  <si>
    <t>gstB</t>
  </si>
  <si>
    <t>glutathione S‑transferase</t>
  </si>
  <si>
    <t>157</t>
  </si>
  <si>
    <t>gstB || D157Y || 875468</t>
  </si>
  <si>
    <t>899388</t>
  </si>
  <si>
    <t>artP</t>
  </si>
  <si>
    <t>arginine transporter subunit/lipoprotein</t>
  </si>
  <si>
    <t>artP || intergenic || 899388</t>
  </si>
  <si>
    <t>900451</t>
  </si>
  <si>
    <t>G28V</t>
  </si>
  <si>
    <t>amiD</t>
  </si>
  <si>
    <t>1,6‑anhydro‑N‑acetylmuramyl‑L‑alanine amidase, Zn‑dependent; OM lipoprotein</t>
  </si>
  <si>
    <t>28</t>
  </si>
  <si>
    <t>amiD || G28V || 900451</t>
  </si>
  <si>
    <t>902848</t>
  </si>
  <si>
    <t>E297D</t>
  </si>
  <si>
    <t>ybjT</t>
  </si>
  <si>
    <t>putative NAD‑dependent oxidoreductase</t>
  </si>
  <si>
    <t>297</t>
  </si>
  <si>
    <t>ybjT || E297D || 902848</t>
  </si>
  <si>
    <t>907893</t>
  </si>
  <si>
    <t>D460Y</t>
  </si>
  <si>
    <t>hcp</t>
  </si>
  <si>
    <t>hybrid‑cluster [4Fe‑2S‑2O] protein in anaerobic terminal reductases</t>
  </si>
  <si>
    <t>460</t>
  </si>
  <si>
    <t>hcp || D460Y || 907893</t>
  </si>
  <si>
    <t>942724</t>
  </si>
  <si>
    <t>N14Y</t>
  </si>
  <si>
    <t>ycaM</t>
  </si>
  <si>
    <t>putative transporter</t>
  </si>
  <si>
    <t>14</t>
  </si>
  <si>
    <t>ycaM || N14Y || 942724</t>
  </si>
  <si>
    <t>982574</t>
  </si>
  <si>
    <t>ompF</t>
  </si>
  <si>
    <t>outer membrane porin 1a (Ia;b;F)/asparaginyl tRNA synthetase</t>
  </si>
  <si>
    <t>ompF || intergenic || 982574</t>
  </si>
  <si>
    <t>1013977</t>
  </si>
  <si>
    <t>W13R</t>
  </si>
  <si>
    <t>matP</t>
  </si>
  <si>
    <t>Ter macrodomain organizer matS‑binding protein</t>
  </si>
  <si>
    <t>W</t>
  </si>
  <si>
    <t>matP || W13R || 1013977</t>
  </si>
  <si>
    <t>1024003</t>
  </si>
  <si>
    <t>D59Y</t>
  </si>
  <si>
    <t>hspQ</t>
  </si>
  <si>
    <t>heat shock protein involved in degradation of mutant DnaA; hemimethylated oriC DNA‑binding protein</t>
  </si>
  <si>
    <t>59</t>
  </si>
  <si>
    <t>hspQ || D59Y || 1024003</t>
  </si>
  <si>
    <t>1027412</t>
  </si>
  <si>
    <t>serT</t>
  </si>
  <si>
    <t>tRNA‑Ser/hydrogenase 1, small subunit</t>
  </si>
  <si>
    <t>serT || intergenic || 1027412</t>
  </si>
  <si>
    <t>1057226</t>
  </si>
  <si>
    <t>E839*</t>
  </si>
  <si>
    <t>torA</t>
  </si>
  <si>
    <t>trimethylamine N‑oxide (TMAO) reductase I, catalytic subunit</t>
  </si>
  <si>
    <t>839</t>
  </si>
  <si>
    <t>torA || E839* || 1057226</t>
  </si>
  <si>
    <t>1061437</t>
  </si>
  <si>
    <t>D133Y</t>
  </si>
  <si>
    <t>agp</t>
  </si>
  <si>
    <t>glucose‑1‑phosphatase/inositol phosphatase</t>
  </si>
  <si>
    <t>133</t>
  </si>
  <si>
    <t>agp || D133Y || 1061437</t>
  </si>
  <si>
    <t>1072604</t>
  </si>
  <si>
    <t>E579*</t>
  </si>
  <si>
    <t>putA</t>
  </si>
  <si>
    <t>fused DNA‑binding transcriptional regulator/proline dehydrogenase/pyrroline‑5‑carboxylate dehydrogenase</t>
  </si>
  <si>
    <t>579</t>
  </si>
  <si>
    <t>putA || E579* || 1072604</t>
  </si>
  <si>
    <t>1078305</t>
  </si>
  <si>
    <t>D203Y</t>
  </si>
  <si>
    <t>efeO</t>
  </si>
  <si>
    <t>inactive ferrous ion transporter EfeUOB</t>
  </si>
  <si>
    <t>203</t>
  </si>
  <si>
    <t>efeO || D203Y || 1078305</t>
  </si>
  <si>
    <t>1093669</t>
  </si>
  <si>
    <t>W110R</t>
  </si>
  <si>
    <t>ghrA</t>
  </si>
  <si>
    <t>glyoxylate/hydroxypyruvate reductase A</t>
  </si>
  <si>
    <t>110</t>
  </si>
  <si>
    <t>ghrA || W110R || 1093669</t>
  </si>
  <si>
    <t>1103113</t>
  </si>
  <si>
    <t>N435Y</t>
  </si>
  <si>
    <t>clsC</t>
  </si>
  <si>
    <t>stationary phase cardiolipin synthase 3</t>
  </si>
  <si>
    <t>435</t>
  </si>
  <si>
    <t>clsC || N435Y || 1103113</t>
  </si>
  <si>
    <t>1103665</t>
  </si>
  <si>
    <t>R245S</t>
  </si>
  <si>
    <t>opgC</t>
  </si>
  <si>
    <t>osmoregulated periplasmic glucan succinylation membrane protein</t>
  </si>
  <si>
    <t>245</t>
  </si>
  <si>
    <t>opgC || R245S || 1103665</t>
  </si>
  <si>
    <t>1103899</t>
  </si>
  <si>
    <t>S167T</t>
  </si>
  <si>
    <t>167</t>
  </si>
  <si>
    <t>opgC || S167T || 1103899</t>
  </si>
  <si>
    <t>1106503</t>
  </si>
  <si>
    <t>S62*</t>
  </si>
  <si>
    <t>opgH</t>
  </si>
  <si>
    <t>membrane glycosyltransferase; nutrient‑dependent cell size regulator, FtsZ assembly antagonist</t>
  </si>
  <si>
    <t>62</t>
  </si>
  <si>
    <t>opgH || S62* || 1106503</t>
  </si>
  <si>
    <t>1129972</t>
  </si>
  <si>
    <t>D239Y</t>
  </si>
  <si>
    <t>flgF</t>
  </si>
  <si>
    <t>flagellar component of cell‑proximal portion of basal‑body rod</t>
  </si>
  <si>
    <t>239</t>
  </si>
  <si>
    <t>flgF || D239Y || 1129972</t>
  </si>
  <si>
    <t>1133311</t>
  </si>
  <si>
    <t>L162Q</t>
  </si>
  <si>
    <t>flgJ</t>
  </si>
  <si>
    <t>flagellar rod assembly protein and murein hydrolase; flagellum‑specific muramidase</t>
  </si>
  <si>
    <t>162</t>
  </si>
  <si>
    <t>flgJ || L162Q || 1133311</t>
  </si>
  <si>
    <t>1134183</t>
  </si>
  <si>
    <t>L117Q</t>
  </si>
  <si>
    <t>flgK</t>
  </si>
  <si>
    <t>flagellar hook‑filament junction protein 1</t>
  </si>
  <si>
    <t>117</t>
  </si>
  <si>
    <t>flgK || L117Q || 1134183</t>
  </si>
  <si>
    <t>1146960</t>
  </si>
  <si>
    <t>fabG</t>
  </si>
  <si>
    <t>3‑oxoacyl‑[acyl‑carrier‑protein] reductase/acyl carrier protein (ACP)</t>
  </si>
  <si>
    <t>fabG || intergenic || 1146960</t>
  </si>
  <si>
    <t>1153214</t>
  </si>
  <si>
    <t>ycfH</t>
  </si>
  <si>
    <t>putative DNase/fused glucose‑specific PTS enzymes: IIB component/IIC component</t>
  </si>
  <si>
    <t>ycfH || intergenic || 1153214</t>
  </si>
  <si>
    <t>1155915</t>
  </si>
  <si>
    <t>D365Y</t>
  </si>
  <si>
    <t>fhuE</t>
  </si>
  <si>
    <t>ferric‑rhodotorulic acid outer membrane transporter</t>
  </si>
  <si>
    <t>365</t>
  </si>
  <si>
    <t>fhuE || D365Y || 1155915</t>
  </si>
  <si>
    <t>1173717</t>
  </si>
  <si>
    <t>L314F</t>
  </si>
  <si>
    <t>lolE</t>
  </si>
  <si>
    <t>lipoprotein‑releasing system transmembrane protein</t>
  </si>
  <si>
    <t>314</t>
  </si>
  <si>
    <t>lolE || L314F || 1173717</t>
  </si>
  <si>
    <t>1191280</t>
  </si>
  <si>
    <t>M234I</t>
  </si>
  <si>
    <t>icd</t>
  </si>
  <si>
    <t>e14 prophage; isocitrate dehydrogenase, specific for NADP+</t>
  </si>
  <si>
    <t>234</t>
  </si>
  <si>
    <t>icd || M234I || 1191280</t>
  </si>
  <si>
    <t>1191701</t>
  </si>
  <si>
    <t>L375M</t>
  </si>
  <si>
    <t>375</t>
  </si>
  <si>
    <t>icd || L375M || 1191701</t>
  </si>
  <si>
    <t>1191703</t>
  </si>
  <si>
    <t>icd || L375M || 1191703</t>
  </si>
  <si>
    <t>1207417</t>
  </si>
  <si>
    <t>G15C</t>
  </si>
  <si>
    <t>iraM</t>
  </si>
  <si>
    <t>RpoS stabilzer during Mg starvation, anti‑RssB factor</t>
  </si>
  <si>
    <t>iraM || G15C || 1207417</t>
  </si>
  <si>
    <t>1218601</t>
  </si>
  <si>
    <t>K7*</t>
  </si>
  <si>
    <t>ymgI</t>
  </si>
  <si>
    <t>uncharacterized protein</t>
  </si>
  <si>
    <t>7</t>
  </si>
  <si>
    <t>ymgI || K7* || 1218601</t>
  </si>
  <si>
    <t>1228278</t>
  </si>
  <si>
    <t>R70L</t>
  </si>
  <si>
    <t>dsbB</t>
  </si>
  <si>
    <t>oxidoreductase that catalyzes reoxidation of DsbA protein disulfide isomerase I</t>
  </si>
  <si>
    <t>dsbB || R70L || 1228278</t>
  </si>
  <si>
    <t>1241397</t>
  </si>
  <si>
    <t>H479L</t>
  </si>
  <si>
    <t>treA</t>
  </si>
  <si>
    <t>periplasmic trehalase</t>
  </si>
  <si>
    <t>479</t>
  </si>
  <si>
    <t>treA || H479L || 1241397</t>
  </si>
  <si>
    <t>1248453</t>
  </si>
  <si>
    <t>dhaR</t>
  </si>
  <si>
    <t>dhaKLM operon transcription activator/putative adhesin</t>
  </si>
  <si>
    <t>dhaR || intergenic || 1248453</t>
  </si>
  <si>
    <t>1281042</t>
  </si>
  <si>
    <t>R150S</t>
  </si>
  <si>
    <t>narJ</t>
  </si>
  <si>
    <t>molybdenum‑cofactor‑assembly chaperone subunit (delta subunit) of nitrate reductase 1</t>
  </si>
  <si>
    <t>150</t>
  </si>
  <si>
    <t>narJ || R150S || 1281042</t>
  </si>
  <si>
    <t>1293952</t>
  </si>
  <si>
    <t>adhE</t>
  </si>
  <si>
    <t>fused acetaldehyde‑CoA dehydrogenase/iron‑dependent alcohol dehydrogenase/pyruvate‑formate lyase deactivase/UPF0056 family inner membrane protein</t>
  </si>
  <si>
    <t>adhE || intergenic || 1293952</t>
  </si>
  <si>
    <t>1295270</t>
  </si>
  <si>
    <t>ychE</t>
  </si>
  <si>
    <t>UPF0056 family inner membrane protein/oligopeptide transporter subunit</t>
  </si>
  <si>
    <t>ychE || intergenic || 1295270</t>
  </si>
  <si>
    <t>1300225</t>
  </si>
  <si>
    <t>A69S</t>
  </si>
  <si>
    <t>oppF</t>
  </si>
  <si>
    <t>oligopeptide transporter subunit</t>
  </si>
  <si>
    <t>69</t>
  </si>
  <si>
    <t>oppF || A69S || 1300225</t>
  </si>
  <si>
    <t>1303723</t>
  </si>
  <si>
    <t>N268K</t>
  </si>
  <si>
    <t>kch</t>
  </si>
  <si>
    <t>voltage‑gated potassium channel</t>
  </si>
  <si>
    <t>268</t>
  </si>
  <si>
    <t>kch || N268K || 1303723</t>
  </si>
  <si>
    <t>1331654</t>
  </si>
  <si>
    <t>D523Y</t>
  </si>
  <si>
    <t>acnA</t>
  </si>
  <si>
    <t>aconitate hydratase 1</t>
  </si>
  <si>
    <t>523</t>
  </si>
  <si>
    <t>acnA || D523Y || 1331654</t>
  </si>
  <si>
    <t>1367133</t>
  </si>
  <si>
    <t>E323A</t>
  </si>
  <si>
    <t>ycjN</t>
  </si>
  <si>
    <t>putative ABC superfamily sugar transporter periplasmic‑binding protein</t>
  </si>
  <si>
    <t>ycjN || E323A || 1367133</t>
  </si>
  <si>
    <t>1367252</t>
  </si>
  <si>
    <t>E363*</t>
  </si>
  <si>
    <t>363</t>
  </si>
  <si>
    <t>ycjN || E363* || 1367252</t>
  </si>
  <si>
    <t>1373315</t>
  </si>
  <si>
    <t>P392Q</t>
  </si>
  <si>
    <t>ycjT</t>
  </si>
  <si>
    <t>putative family 65 glycosyl hydrolase</t>
  </si>
  <si>
    <t>392</t>
  </si>
  <si>
    <t>ycjT || P392Q || 1373315</t>
  </si>
  <si>
    <t>1378237</t>
  </si>
  <si>
    <t>ycjW</t>
  </si>
  <si>
    <t>LacI family putative transcriptional repressor/DUF463 family protein, putative P‑loop NTPase</t>
  </si>
  <si>
    <t>ycjW || intergenic || 1378237</t>
  </si>
  <si>
    <t>1381373</t>
  </si>
  <si>
    <t>N133H</t>
  </si>
  <si>
    <t>tyrR</t>
  </si>
  <si>
    <t>aromatic amino acid biosynthesis and transport regulon transcriptional regulator; autorepressor; ATPase; phosphatase</t>
  </si>
  <si>
    <t>tyrR || N133H || 1381373</t>
  </si>
  <si>
    <t>1394355</t>
  </si>
  <si>
    <t>R47S</t>
  </si>
  <si>
    <t>ogt</t>
  </si>
  <si>
    <t>O‑6‑alkylguanine‑DNA:cysteine‑protein methyltransferase</t>
  </si>
  <si>
    <t>47</t>
  </si>
  <si>
    <t>ogt || R47S || 1394355</t>
  </si>
  <si>
    <t>1399341</t>
  </si>
  <si>
    <t>S115Y</t>
  </si>
  <si>
    <t>abgR</t>
  </si>
  <si>
    <t>putative DNA‑binding transcriptional regulator of abgABT operon</t>
  </si>
  <si>
    <t>115</t>
  </si>
  <si>
    <t>abgR || S115Y || 1399341</t>
  </si>
  <si>
    <t>1407139</t>
  </si>
  <si>
    <t>C118*</t>
  </si>
  <si>
    <t>intR</t>
  </si>
  <si>
    <t>Rac prophage; integrase</t>
  </si>
  <si>
    <t>118</t>
  </si>
  <si>
    <t>intR || C118* || 1407139</t>
  </si>
  <si>
    <t>1437184</t>
  </si>
  <si>
    <t>ldhA</t>
  </si>
  <si>
    <t>fermentative D‑lactate dehydrogenase, NAD‑dependent/putative membrane‑anchored protein, function unknown</t>
  </si>
  <si>
    <t>ldhA || intergenic || 1437184</t>
  </si>
  <si>
    <t>1442008</t>
  </si>
  <si>
    <t>R78L</t>
  </si>
  <si>
    <t>feaB</t>
  </si>
  <si>
    <t>phenylacetaldehyde dehydrogenase</t>
  </si>
  <si>
    <t>78</t>
  </si>
  <si>
    <t>feaB || R78L || 1442008</t>
  </si>
  <si>
    <t>1450482</t>
  </si>
  <si>
    <t>R101S</t>
  </si>
  <si>
    <t>paaD</t>
  </si>
  <si>
    <t>ring 1,2‑phenylacetyl‑CoA epoxidase subunit</t>
  </si>
  <si>
    <t>101</t>
  </si>
  <si>
    <t>paaD || R101S || 1450482</t>
  </si>
  <si>
    <t>1456736</t>
  </si>
  <si>
    <t>R119S</t>
  </si>
  <si>
    <t>paaK</t>
  </si>
  <si>
    <t>phenylacetyl‑CoA ligase</t>
  </si>
  <si>
    <t>119</t>
  </si>
  <si>
    <t>paaK || R119S || 1456736</t>
  </si>
  <si>
    <t>1461143</t>
  </si>
  <si>
    <t>ydbA</t>
  </si>
  <si>
    <t>pseudogene, autotransporter homolog; interrupted by IS2 and IS30</t>
  </si>
  <si>
    <t>ydbA || pseudogene || 1461143</t>
  </si>
  <si>
    <t>1483090</t>
  </si>
  <si>
    <t>V201E</t>
  </si>
  <si>
    <t>aldA</t>
  </si>
  <si>
    <t>aldehyde dehydrogenase A, NAD‑linked</t>
  </si>
  <si>
    <t>201</t>
  </si>
  <si>
    <t>aldA || V201E || 1483090</t>
  </si>
  <si>
    <t>1485968</t>
  </si>
  <si>
    <t>T12K</t>
  </si>
  <si>
    <t>ydcA</t>
  </si>
  <si>
    <t>putative periplasmic protein</t>
  </si>
  <si>
    <t>12</t>
  </si>
  <si>
    <t>ydcA || T12K || 1485968</t>
  </si>
  <si>
    <t>1504098</t>
  </si>
  <si>
    <t>N112Y</t>
  </si>
  <si>
    <t>hicB</t>
  </si>
  <si>
    <t>antitoxin for the HicAB toxin‑antitoxin system</t>
  </si>
  <si>
    <t>112</t>
  </si>
  <si>
    <t>hicB || N112Y || 1504098</t>
  </si>
  <si>
    <t>1522007</t>
  </si>
  <si>
    <t>yncH</t>
  </si>
  <si>
    <t>IPR020099 family protein/pseudogene, Rhs family protein</t>
  </si>
  <si>
    <t>yncH || intergenic || 1522007</t>
  </si>
  <si>
    <t>1524216</t>
  </si>
  <si>
    <t>L13*</t>
  </si>
  <si>
    <t>ydcD</t>
  </si>
  <si>
    <t>ydcD || L13* || 1524216</t>
  </si>
  <si>
    <t>1533916</t>
  </si>
  <si>
    <t>T978S</t>
  </si>
  <si>
    <t>narZ</t>
  </si>
  <si>
    <t>nitrate reductase 2 (NRZ), alpha subunit</t>
  </si>
  <si>
    <t>978</t>
  </si>
  <si>
    <t>narZ || T978S || 1533916</t>
  </si>
  <si>
    <t>1572026</t>
  </si>
  <si>
    <t>L525*</t>
  </si>
  <si>
    <t>yddA</t>
  </si>
  <si>
    <t>putative multidrug transporter subunit of ABC superfamily, membrane component/ATP‑binding component</t>
  </si>
  <si>
    <t>525</t>
  </si>
  <si>
    <t>yddA || L525* || 1572026</t>
  </si>
  <si>
    <t>1577635</t>
  </si>
  <si>
    <t>H104N</t>
  </si>
  <si>
    <t>ydeO</t>
  </si>
  <si>
    <t>UV‑inducible global regulator, EvgA‑, GadE‑dependent</t>
  </si>
  <si>
    <t>104</t>
  </si>
  <si>
    <t>ydeO || H104N || 1577635</t>
  </si>
  <si>
    <t>1596558</t>
  </si>
  <si>
    <t>L271Q</t>
  </si>
  <si>
    <t>lsrA</t>
  </si>
  <si>
    <t>autoinducer 2 import ATP‑binding protein</t>
  </si>
  <si>
    <t>lsrA || L271Q || 1596558</t>
  </si>
  <si>
    <t>1600250</t>
  </si>
  <si>
    <t>E315*</t>
  </si>
  <si>
    <t>lsrB</t>
  </si>
  <si>
    <t>autoinducer 2‑binding protein</t>
  </si>
  <si>
    <t>315</t>
  </si>
  <si>
    <t>lsrB || E315* || 1600250</t>
  </si>
  <si>
    <t>1602054</t>
  </si>
  <si>
    <t>Y151F</t>
  </si>
  <si>
    <t>tam</t>
  </si>
  <si>
    <t>trans‑aconitate methyltransferase</t>
  </si>
  <si>
    <t>151</t>
  </si>
  <si>
    <t>tam || Y151F || 1602054</t>
  </si>
  <si>
    <t>1605105</t>
  </si>
  <si>
    <t>uxaB</t>
  </si>
  <si>
    <t>altronate oxidoreductase, NAD‑dependent/putative membrane‑bound diguanylate cyclase</t>
  </si>
  <si>
    <t>uxaB || intergenic || 1605105</t>
  </si>
  <si>
    <t>1613895</t>
  </si>
  <si>
    <t>L22Q</t>
  </si>
  <si>
    <t>marA</t>
  </si>
  <si>
    <t>multiple antibiotic resistance transcriptional regulator</t>
  </si>
  <si>
    <t>22</t>
  </si>
  <si>
    <t>marA || L22Q || 1613895</t>
  </si>
  <si>
    <t>1615694</t>
  </si>
  <si>
    <t>R36S</t>
  </si>
  <si>
    <t>ydeE</t>
  </si>
  <si>
    <t>36</t>
  </si>
  <si>
    <t>ydeE || R36S || 1615694</t>
  </si>
  <si>
    <t>1621733</t>
  </si>
  <si>
    <t>dcp</t>
  </si>
  <si>
    <t>dipeptidyl carboxypeptidase II/NADP‑dependent 3‑hydroxy acid dehydrogenase; malonic semialdehyde reductase</t>
  </si>
  <si>
    <t>dcp || intergenic || 1621733</t>
  </si>
  <si>
    <t>1642639</t>
  </si>
  <si>
    <t>dicA</t>
  </si>
  <si>
    <t>Qin prophage; putative regulator for DicB/Qin prophage; uncharacterized protein</t>
  </si>
  <si>
    <t>dicA || intergenic || 1642639</t>
  </si>
  <si>
    <t>1668756</t>
  </si>
  <si>
    <t>Y196S</t>
  </si>
  <si>
    <t>tqsA</t>
  </si>
  <si>
    <t>pheromone AI‑2 transporter</t>
  </si>
  <si>
    <t>196</t>
  </si>
  <si>
    <t>tqsA || Y196S || 1668756</t>
  </si>
  <si>
    <t>1683582</t>
  </si>
  <si>
    <t>F250L</t>
  </si>
  <si>
    <t>manA</t>
  </si>
  <si>
    <t>mannose‑6‑phosphate isomerase</t>
  </si>
  <si>
    <t>250</t>
  </si>
  <si>
    <t>manA || F250L || 1683582</t>
  </si>
  <si>
    <t>1687003</t>
  </si>
  <si>
    <t>R36*</t>
  </si>
  <si>
    <t>uidC</t>
  </si>
  <si>
    <t>putative outer membrane porin for beta‑glucuronides porin protein</t>
  </si>
  <si>
    <t>uidC || R36* || 1687003</t>
  </si>
  <si>
    <t>1688819</t>
  </si>
  <si>
    <t>E504*</t>
  </si>
  <si>
    <t>uidA</t>
  </si>
  <si>
    <t>beta‑D‑glucuronidase</t>
  </si>
  <si>
    <t>504</t>
  </si>
  <si>
    <t>uidA || E504* || 1688819</t>
  </si>
  <si>
    <t>1700008</t>
  </si>
  <si>
    <t>ydgK</t>
  </si>
  <si>
    <t>DUF2569 family inner membrane protein/SoxR iron‑sulfur cluster reduction factor component; inner membrane protein of electron transport complex</t>
  </si>
  <si>
    <t>ydgK || intergenic || 1700008</t>
  </si>
  <si>
    <t>1700088</t>
  </si>
  <si>
    <t>F22Y</t>
  </si>
  <si>
    <t>rsxA</t>
  </si>
  <si>
    <t>SoxR iron‑sulfur cluster reduction factor component; inner membrane protein of electron transport complex</t>
  </si>
  <si>
    <t>rsxA || F22Y || 1700088</t>
  </si>
  <si>
    <t>1715383</t>
  </si>
  <si>
    <t>F34L</t>
  </si>
  <si>
    <t>ydhI</t>
  </si>
  <si>
    <t>DUF1656 family putative inner membrane efflux pump associated protein</t>
  </si>
  <si>
    <t>34</t>
  </si>
  <si>
    <t>ydhI || F34L || 1715383</t>
  </si>
  <si>
    <t>1720180</t>
  </si>
  <si>
    <t>ydhL</t>
  </si>
  <si>
    <t>DUF1289 family protein/transcriptional repressor for the nemRA‑gloA operon, quinone‑, glyoxal‑, and HOCl‑activated</t>
  </si>
  <si>
    <t>ydhL || intergenic || 1720180</t>
  </si>
  <si>
    <t>1731596</t>
  </si>
  <si>
    <t>ydhP</t>
  </si>
  <si>
    <t>putative transporter/stress response membrane</t>
  </si>
  <si>
    <t>ydhP || intergenic || 1731596</t>
  </si>
  <si>
    <t>1750264</t>
  </si>
  <si>
    <t>E104*</t>
  </si>
  <si>
    <t>pykF</t>
  </si>
  <si>
    <t>pyruvate kinase I</t>
  </si>
  <si>
    <t>pykF || E104* || 1750264</t>
  </si>
  <si>
    <t>1750288</t>
  </si>
  <si>
    <t>G112C</t>
  </si>
  <si>
    <t>pykF || G112C || 1750288</t>
  </si>
  <si>
    <t>1767220</t>
  </si>
  <si>
    <t>F151Y</t>
  </si>
  <si>
    <t>ydiN</t>
  </si>
  <si>
    <t>MFS transporter superfamily protein</t>
  </si>
  <si>
    <t>ydiN || F151Y || 1767220</t>
  </si>
  <si>
    <t>1781790</t>
  </si>
  <si>
    <t>Q30L</t>
  </si>
  <si>
    <t>ppsR</t>
  </si>
  <si>
    <t>bifunctional regulatory protein: PEP synthase kinase and PEP synthase pyrophosphorylase</t>
  </si>
  <si>
    <t>30</t>
  </si>
  <si>
    <t>ppsR || Q30L || 1781790</t>
  </si>
  <si>
    <t>1784094</t>
  </si>
  <si>
    <t>K470*</t>
  </si>
  <si>
    <t>ydiU</t>
  </si>
  <si>
    <t>UPF0061 family protein</t>
  </si>
  <si>
    <t>470</t>
  </si>
  <si>
    <t>ydiU || K470* || 1784094</t>
  </si>
  <si>
    <t>1787242</t>
  </si>
  <si>
    <t>D192Y</t>
  </si>
  <si>
    <t>btuD</t>
  </si>
  <si>
    <t>vitamin B12 transporter subunit : ATP‑binding component of ABC superfamily</t>
  </si>
  <si>
    <t>192</t>
  </si>
  <si>
    <t>btuD || D192Y || 1787242</t>
  </si>
  <si>
    <t>1810751</t>
  </si>
  <si>
    <t>S214R</t>
  </si>
  <si>
    <t>chbG</t>
  </si>
  <si>
    <t>chito‑oligosaccharide deacetylase</t>
  </si>
  <si>
    <t>214</t>
  </si>
  <si>
    <t>chbG || S214R || 1810751</t>
  </si>
  <si>
    <t>1823802</t>
  </si>
  <si>
    <t>V64F</t>
  </si>
  <si>
    <t>astD</t>
  </si>
  <si>
    <t>succinylglutamic semialdehyde dehydrogenase</t>
  </si>
  <si>
    <t>64</t>
  </si>
  <si>
    <t>astD || V64F || 1823802</t>
  </si>
  <si>
    <t>1826495</t>
  </si>
  <si>
    <t>astC</t>
  </si>
  <si>
    <t>succinylornithine transaminase, PLP‑dependent/exonuclease III</t>
  </si>
  <si>
    <t>astC || intergenic || 1826495</t>
  </si>
  <si>
    <t>1832841</t>
  </si>
  <si>
    <t>R458L</t>
  </si>
  <si>
    <t>ynjC</t>
  </si>
  <si>
    <t>inner membrane putative ABC superfamily transporter permease</t>
  </si>
  <si>
    <t>458</t>
  </si>
  <si>
    <t>ynjC || R458L || 1832841</t>
  </si>
  <si>
    <t>1836179</t>
  </si>
  <si>
    <t>Q72*</t>
  </si>
  <si>
    <t>ynjH</t>
  </si>
  <si>
    <t>DUF1496 family protein</t>
  </si>
  <si>
    <t>72</t>
  </si>
  <si>
    <t>ynjH || Q72* || 1836179</t>
  </si>
  <si>
    <t>1842276</t>
  </si>
  <si>
    <t>selD</t>
  </si>
  <si>
    <t>selenophosphate synthase/putative oxidoreductase</t>
  </si>
  <si>
    <t>selD || intergenic || 1842276</t>
  </si>
  <si>
    <t>1851666</t>
  </si>
  <si>
    <t>D121Y</t>
  </si>
  <si>
    <t>ydjI</t>
  </si>
  <si>
    <t>putative aldolase</t>
  </si>
  <si>
    <t>121</t>
  </si>
  <si>
    <t>ydjI || D121Y || 1851666</t>
  </si>
  <si>
    <t>1854075</t>
  </si>
  <si>
    <t>E138*</t>
  </si>
  <si>
    <t>ydjK</t>
  </si>
  <si>
    <t>138</t>
  </si>
  <si>
    <t>ydjK || E138* || 1854075</t>
  </si>
  <si>
    <t>1858693</t>
  </si>
  <si>
    <t>L196Q</t>
  </si>
  <si>
    <t>yeaD</t>
  </si>
  <si>
    <t>D‑hexose‑6‑phosphate epimerase‑like protein</t>
  </si>
  <si>
    <t>yeaD || L196Q || 1858693</t>
  </si>
  <si>
    <t>1865836</t>
  </si>
  <si>
    <t>D399Y</t>
  </si>
  <si>
    <t>yeaI</t>
  </si>
  <si>
    <t>putative membrane‑anchored diguanylate cyclase</t>
  </si>
  <si>
    <t>399</t>
  </si>
  <si>
    <t>yeaI || D399Y || 1865836</t>
  </si>
  <si>
    <t>1872783</t>
  </si>
  <si>
    <t>S271*</t>
  </si>
  <si>
    <t>yeaP</t>
  </si>
  <si>
    <t>diguanylate cyclase</t>
  </si>
  <si>
    <t>yeaP || S271* || 1872783</t>
  </si>
  <si>
    <t>1880139</t>
  </si>
  <si>
    <t>Q13L</t>
  </si>
  <si>
    <t>yeaX</t>
  </si>
  <si>
    <t>putative YeaWX dioxygenase beta subunit, reductase component</t>
  </si>
  <si>
    <t>yeaX || Q13L || 1880139</t>
  </si>
  <si>
    <t>1881557</t>
  </si>
  <si>
    <t>R231L</t>
  </si>
  <si>
    <t>rnd</t>
  </si>
  <si>
    <t>ribonuclease D</t>
  </si>
  <si>
    <t>231</t>
  </si>
  <si>
    <t>rnd || R231L || 1881557</t>
  </si>
  <si>
    <t>1916375</t>
  </si>
  <si>
    <t>yebV</t>
  </si>
  <si>
    <t>uncharacterized protein/uncharacterized protein</t>
  </si>
  <si>
    <t>yebV || intergenic || 1916375</t>
  </si>
  <si>
    <t>1932701</t>
  </si>
  <si>
    <t>Q266K</t>
  </si>
  <si>
    <t>pykA</t>
  </si>
  <si>
    <t>pyruvate kinase II</t>
  </si>
  <si>
    <t>266</t>
  </si>
  <si>
    <t>pykA || Q266K || 1932701</t>
  </si>
  <si>
    <t>1963622</t>
  </si>
  <si>
    <t>cheR</t>
  </si>
  <si>
    <t>chemotaxis regulator, protein‑glutamate methyltransferase/methyl‑accepting protein IV</t>
  </si>
  <si>
    <t>cheR || intergenic || 1963622</t>
  </si>
  <si>
    <t>1974854</t>
  </si>
  <si>
    <t>F80L</t>
  </si>
  <si>
    <t>otsA</t>
  </si>
  <si>
    <t>trehalose‑6‑phosphate synthase</t>
  </si>
  <si>
    <t>80</t>
  </si>
  <si>
    <t>otsA || F80L || 1974854</t>
  </si>
  <si>
    <t>1979483</t>
  </si>
  <si>
    <t>E43*</t>
  </si>
  <si>
    <t>araF</t>
  </si>
  <si>
    <t>L‑arabinose transporter subunit</t>
  </si>
  <si>
    <t>43</t>
  </si>
  <si>
    <t>araF || E43* || 1979483</t>
  </si>
  <si>
    <t>2005352</t>
  </si>
  <si>
    <t>yedN</t>
  </si>
  <si>
    <t>pseudogene, IpaH/YopM family</t>
  </si>
  <si>
    <t>yedN || pseudogene || 2005352</t>
  </si>
  <si>
    <t>2011619</t>
  </si>
  <si>
    <t>R65S</t>
  </si>
  <si>
    <t>fliJ</t>
  </si>
  <si>
    <t>flagellar protein</t>
  </si>
  <si>
    <t>65</t>
  </si>
  <si>
    <t>fliJ || R65S || 2011619</t>
  </si>
  <si>
    <t>2036102</t>
  </si>
  <si>
    <t>S85*</t>
  </si>
  <si>
    <t>yodB</t>
  </si>
  <si>
    <t>cytochrome b561 homolog</t>
  </si>
  <si>
    <t>85</t>
  </si>
  <si>
    <t>yodB || S85* || 2036102</t>
  </si>
  <si>
    <t>2043643</t>
  </si>
  <si>
    <t>L1742Q</t>
  </si>
  <si>
    <t>yeeJ</t>
  </si>
  <si>
    <t>putative adhesin</t>
  </si>
  <si>
    <t>1742</t>
  </si>
  <si>
    <t>yeeJ || L1742Q || 2043643</t>
  </si>
  <si>
    <t>2047039</t>
  </si>
  <si>
    <t>yeeL</t>
  </si>
  <si>
    <t>pseudogene, glycosyltransferase homology/shikimate transporter</t>
  </si>
  <si>
    <t>yeeL || intergenic || 2047039</t>
  </si>
  <si>
    <t>2064466</t>
  </si>
  <si>
    <t>yeeP</t>
  </si>
  <si>
    <t>pseudogene, CP4‑44 prophage; 50S ribosome‑binding GTPase family;Phage or Prophage Related; putative histone</t>
  </si>
  <si>
    <t>yeeP || pseudogene || 2064466</t>
  </si>
  <si>
    <t>2076118</t>
  </si>
  <si>
    <t>dacD</t>
  </si>
  <si>
    <t>D‑alanyl‑D‑alanine carboxypeptidase (penicillin‑binding protein 6b)/exodeoxyribonuclease I; exonuclease I</t>
  </si>
  <si>
    <t>dacD || intergenic || 2076118</t>
  </si>
  <si>
    <t>2079063</t>
  </si>
  <si>
    <t>yeeE</t>
  </si>
  <si>
    <t>UPF0394 family inner membrane protein/putrescine importer, low affinity</t>
  </si>
  <si>
    <t>yeeE || intergenic || 2079063</t>
  </si>
  <si>
    <t>2092706</t>
  </si>
  <si>
    <t>K130I</t>
  </si>
  <si>
    <t>ugd</t>
  </si>
  <si>
    <t>UDP‑glucose 6‑dehydrogenase</t>
  </si>
  <si>
    <t>130</t>
  </si>
  <si>
    <t>ugd || K130I || 2092706</t>
  </si>
  <si>
    <t>2093906</t>
  </si>
  <si>
    <t>E282*</t>
  </si>
  <si>
    <t>gnd</t>
  </si>
  <si>
    <t>6‑phosphogluconate dehydrogenase, decarboxylating</t>
  </si>
  <si>
    <t>282</t>
  </si>
  <si>
    <t>gnd || E282* || 2093906</t>
  </si>
  <si>
    <t>2099341</t>
  </si>
  <si>
    <t>L66F</t>
  </si>
  <si>
    <t>wbbI</t>
  </si>
  <si>
    <t>d‑Galf:alpha‑d‑Glc beta‑1,6‑galactofuranosyltransferase</t>
  </si>
  <si>
    <t>66</t>
  </si>
  <si>
    <t>wbbI || L66F || 2099341</t>
  </si>
  <si>
    <t>2103993</t>
  </si>
  <si>
    <t>N170Y</t>
  </si>
  <si>
    <t>rfbA</t>
  </si>
  <si>
    <t>glucose‑1‑phosphate thymidylyltransferase</t>
  </si>
  <si>
    <t>170</t>
  </si>
  <si>
    <t>rfbA || N170Y || 2103993</t>
  </si>
  <si>
    <t>2107728</t>
  </si>
  <si>
    <t>E27D</t>
  </si>
  <si>
    <t>wcaN</t>
  </si>
  <si>
    <t>putative regulatory subunit for GalU</t>
  </si>
  <si>
    <t>27</t>
  </si>
  <si>
    <t>wcaN || E27D || 2107728</t>
  </si>
  <si>
    <t>2122629</t>
  </si>
  <si>
    <t>V168D</t>
  </si>
  <si>
    <t>wcaE</t>
  </si>
  <si>
    <t>putative glycosyl transferase</t>
  </si>
  <si>
    <t>168</t>
  </si>
  <si>
    <t>wcaE || V168D || 2122629</t>
  </si>
  <si>
    <t>2126362</t>
  </si>
  <si>
    <t>D173Y</t>
  </si>
  <si>
    <t>wcaA</t>
  </si>
  <si>
    <t>wcaA || D173Y || 2126362</t>
  </si>
  <si>
    <t>2128337</t>
  </si>
  <si>
    <t>S266*</t>
  </si>
  <si>
    <t>wzc</t>
  </si>
  <si>
    <t>colanic acid production tyrosine‑protein kinase; autokinase; Ugd phosphorylase</t>
  </si>
  <si>
    <t>wzc || S266* || 2128337</t>
  </si>
  <si>
    <t>2138702</t>
  </si>
  <si>
    <t>S652R</t>
  </si>
  <si>
    <t>yegE</t>
  </si>
  <si>
    <t>putative diguanylate cyclase</t>
  </si>
  <si>
    <t>652</t>
  </si>
  <si>
    <t>yegE || S652R || 2138702</t>
  </si>
  <si>
    <t>2179279</t>
  </si>
  <si>
    <t>rcnR</t>
  </si>
  <si>
    <t>transcriptional repressor of rcnA/membrane protein conferring nickel and cobalt resistance</t>
  </si>
  <si>
    <t>rcnR || intergenic || 2179279</t>
  </si>
  <si>
    <t>2180790</t>
  </si>
  <si>
    <t>rcnB</t>
  </si>
  <si>
    <t>periplasmic modulator of Ni and Co efflux/putative fimbrial‑like adhesin protein</t>
  </si>
  <si>
    <t>rcnB || intergenic || 2180790</t>
  </si>
  <si>
    <t>2183642</t>
  </si>
  <si>
    <t>D250Y</t>
  </si>
  <si>
    <t>yehB</t>
  </si>
  <si>
    <t>yehB || D250Y || 2183642</t>
  </si>
  <si>
    <t>2201014</t>
  </si>
  <si>
    <t>A614E</t>
  </si>
  <si>
    <t>yehM</t>
  </si>
  <si>
    <t>614</t>
  </si>
  <si>
    <t>yehM || A614E || 2201014</t>
  </si>
  <si>
    <t>2210890</t>
  </si>
  <si>
    <t>R383C</t>
  </si>
  <si>
    <t>yehY</t>
  </si>
  <si>
    <t>383</t>
  </si>
  <si>
    <t>yehY || R383C || 2210890</t>
  </si>
  <si>
    <t>2211664</t>
  </si>
  <si>
    <t>D125Y</t>
  </si>
  <si>
    <t>125</t>
  </si>
  <si>
    <t>yehY || D125Y || 2211664</t>
  </si>
  <si>
    <t>2219526</t>
  </si>
  <si>
    <t>R83W</t>
  </si>
  <si>
    <t>yohD</t>
  </si>
  <si>
    <t>83</t>
  </si>
  <si>
    <t>yohD || R83W || 2219526</t>
  </si>
  <si>
    <t>2224076</t>
  </si>
  <si>
    <t>dusC</t>
  </si>
  <si>
    <t>tRNA‑dihydrouridine synthase C/UPF0299 family inner membrane protein</t>
  </si>
  <si>
    <t>dusC || intergenic || 2224076</t>
  </si>
  <si>
    <t>2226594</t>
  </si>
  <si>
    <t>G80C</t>
  </si>
  <si>
    <t>sanA</t>
  </si>
  <si>
    <t>vancomycin high temperature exclusion protein, DUF218 superfamily protein</t>
  </si>
  <si>
    <t>sanA || G80C || 2226594</t>
  </si>
  <si>
    <t>2236260</t>
  </si>
  <si>
    <t>T63S</t>
  </si>
  <si>
    <t>yeiB</t>
  </si>
  <si>
    <t>DUF418 family putative inner membrane protein</t>
  </si>
  <si>
    <t>yeiB || T63S || 2236260</t>
  </si>
  <si>
    <t>2240676</t>
  </si>
  <si>
    <t>D446Y</t>
  </si>
  <si>
    <t>lysP</t>
  </si>
  <si>
    <t>lysine transporter</t>
  </si>
  <si>
    <t>446</t>
  </si>
  <si>
    <t>lysP || D446Y || 2240676</t>
  </si>
  <si>
    <t>2270918</t>
  </si>
  <si>
    <t>N380K</t>
  </si>
  <si>
    <t>yejF</t>
  </si>
  <si>
    <t>microcin C transporter, ATP‑binding subunit; ABC family</t>
  </si>
  <si>
    <t>380</t>
  </si>
  <si>
    <t>yejF || N380K || 2270918</t>
  </si>
  <si>
    <t>2294921</t>
  </si>
  <si>
    <t>H438N</t>
  </si>
  <si>
    <t>napA</t>
  </si>
  <si>
    <t>nitrate reductase, periplasmic, large subunit</t>
  </si>
  <si>
    <t>438</t>
  </si>
  <si>
    <t>napA || H438N || 2294921</t>
  </si>
  <si>
    <t>2311982</t>
  </si>
  <si>
    <t>E458D</t>
  </si>
  <si>
    <t>rcsC</t>
  </si>
  <si>
    <t>hybrid sensory kinase in two‑component regulatory system with RcsB and YojN</t>
  </si>
  <si>
    <t>rcsC || E458D || 2311982</t>
  </si>
  <si>
    <t>2317505</t>
  </si>
  <si>
    <t>E194*</t>
  </si>
  <si>
    <t>atoD</t>
  </si>
  <si>
    <t>acetyl‑CoA:acetoacetyl‑CoA transferase, alpha subunit</t>
  </si>
  <si>
    <t>194</t>
  </si>
  <si>
    <t>atoD || E194* || 2317505</t>
  </si>
  <si>
    <t>2359540</t>
  </si>
  <si>
    <t>L45*</t>
  </si>
  <si>
    <t>arnB</t>
  </si>
  <si>
    <t>uridine 5'‑(beta‑1‑threo‑pentapyranosyl‑4‑ulose diphosphate) aminotransferase, PLP‑dependent</t>
  </si>
  <si>
    <t>arnB || L45* || 2359540</t>
  </si>
  <si>
    <t>2373159</t>
  </si>
  <si>
    <t>C322G</t>
  </si>
  <si>
    <t>menF</t>
  </si>
  <si>
    <t>isochorismate synthase 2</t>
  </si>
  <si>
    <t>322</t>
  </si>
  <si>
    <t>menF || C322G || 2373159</t>
  </si>
  <si>
    <t>2376921</t>
  </si>
  <si>
    <t>K244E</t>
  </si>
  <si>
    <t>elaD</t>
  </si>
  <si>
    <t>protease, capable of cleaving an AMC‑ubiquitin model substrate</t>
  </si>
  <si>
    <t>244</t>
  </si>
  <si>
    <t>elaD || K244E || 2376921</t>
  </si>
  <si>
    <t>2377158</t>
  </si>
  <si>
    <t>E323K</t>
  </si>
  <si>
    <t>elaD || E323K || 2377158</t>
  </si>
  <si>
    <t>2400876</t>
  </si>
  <si>
    <t>lrhA</t>
  </si>
  <si>
    <t>transcriptional repressor of flagellar, motility and chemotaxis genes/valine‑pyruvate aminotransferase 2</t>
  </si>
  <si>
    <t>lrhA || intergenic || 2400876</t>
  </si>
  <si>
    <t>2411701</t>
  </si>
  <si>
    <t>L381*</t>
  </si>
  <si>
    <t>yfcC</t>
  </si>
  <si>
    <t>putative inner membrane transporter, C4‑dicarboxylate anaerobic carrier family</t>
  </si>
  <si>
    <t>381</t>
  </si>
  <si>
    <t>yfcC || L381* || 2411701</t>
  </si>
  <si>
    <t>2419993</t>
  </si>
  <si>
    <t>S92*</t>
  </si>
  <si>
    <t>hisJ</t>
  </si>
  <si>
    <t>histidine/lysine/arginine/ornithine transporter subunit</t>
  </si>
  <si>
    <t>92</t>
  </si>
  <si>
    <t>hisJ || S92* || 2419993</t>
  </si>
  <si>
    <t>2424448</t>
  </si>
  <si>
    <t>cvpA</t>
  </si>
  <si>
    <t>colicin V production membrane protein/membrane‑anchored periplasmic protein involved in septation</t>
  </si>
  <si>
    <t>cvpA || intergenic || 2424448</t>
  </si>
  <si>
    <t>2463433</t>
  </si>
  <si>
    <t>S275*</t>
  </si>
  <si>
    <t>gtrS</t>
  </si>
  <si>
    <t>serotype‑specific glucosyl transferase, CPS‑53 (KpLE1) prophage</t>
  </si>
  <si>
    <t>275</t>
  </si>
  <si>
    <t>gtrS || S275* || 2463433</t>
  </si>
  <si>
    <t>2463715</t>
  </si>
  <si>
    <t>A369V</t>
  </si>
  <si>
    <t>369</t>
  </si>
  <si>
    <t>gtrS || A369V || 2463715</t>
  </si>
  <si>
    <t>2466294</t>
  </si>
  <si>
    <t>D23Y</t>
  </si>
  <si>
    <t>yfdN</t>
  </si>
  <si>
    <t>CPS‑53 (KpLE1) prophage; uncharacterized protein</t>
  </si>
  <si>
    <t>23</t>
  </si>
  <si>
    <t>yfdN || D23Y || 2466294</t>
  </si>
  <si>
    <t>2474255</t>
  </si>
  <si>
    <t>E467D</t>
  </si>
  <si>
    <t>emrY</t>
  </si>
  <si>
    <t>putative multidrug efflux system</t>
  </si>
  <si>
    <t>467</t>
  </si>
  <si>
    <t>emrY || E467D || 2474255</t>
  </si>
  <si>
    <t>2478201</t>
  </si>
  <si>
    <t>E117*</t>
  </si>
  <si>
    <t>evgS</t>
  </si>
  <si>
    <t>hybrid sensory histidine kinase in two‑component regulatory system with EvgA</t>
  </si>
  <si>
    <t>evgS || E117* || 2478201</t>
  </si>
  <si>
    <t>2481488</t>
  </si>
  <si>
    <t>hybrid sensory histidine kinase in two‑component regulatory system with EvgA/acetyl‑CoA:oxalate CoA‑transferase</t>
  </si>
  <si>
    <t>evgS || intergenic || 2481488</t>
  </si>
  <si>
    <t>2499180</t>
  </si>
  <si>
    <t>T311K</t>
  </si>
  <si>
    <t>ypdF</t>
  </si>
  <si>
    <t>Xaa‑Pro aminopeptidase</t>
  </si>
  <si>
    <t>311</t>
  </si>
  <si>
    <t>ypdF || T311K || 2499180</t>
  </si>
  <si>
    <t>2541486</t>
  </si>
  <si>
    <t>S9Y</t>
  </si>
  <si>
    <t>yfeW</t>
  </si>
  <si>
    <t>penicillin binding protein PBP4B; weak DD‑carboxypeptidase activity</t>
  </si>
  <si>
    <t>9</t>
  </si>
  <si>
    <t>yfeW || S9Y || 2541486</t>
  </si>
  <si>
    <t>2546198</t>
  </si>
  <si>
    <t>L163R</t>
  </si>
  <si>
    <t>amiA</t>
  </si>
  <si>
    <t>N‑acetylmuramoyl‑l‑alanine amidase I</t>
  </si>
  <si>
    <t>163</t>
  </si>
  <si>
    <t>amiA || L163R || 2546198</t>
  </si>
  <si>
    <t>2549144</t>
  </si>
  <si>
    <t>D206Y</t>
  </si>
  <si>
    <t>eutL</t>
  </si>
  <si>
    <t>putative ethanol utilization carboxysome structural protein</t>
  </si>
  <si>
    <t>206</t>
  </si>
  <si>
    <t>eutL || D206Y || 2549144</t>
  </si>
  <si>
    <t>2570485</t>
  </si>
  <si>
    <t>D418Y</t>
  </si>
  <si>
    <t>maeB</t>
  </si>
  <si>
    <t>malic enzyme: putative oxidoreductase/putative phosphotransacetylase</t>
  </si>
  <si>
    <t>418</t>
  </si>
  <si>
    <t>maeB || D418Y || 2570485</t>
  </si>
  <si>
    <t>2601496</t>
  </si>
  <si>
    <t>F407L</t>
  </si>
  <si>
    <t>hyfF</t>
  </si>
  <si>
    <t>hydrogenase 4, membrane subunit</t>
  </si>
  <si>
    <t>407</t>
  </si>
  <si>
    <t>hyfF || F407L || 2601496</t>
  </si>
  <si>
    <t>2623044</t>
  </si>
  <si>
    <t>yfgG</t>
  </si>
  <si>
    <t>uncharacterized protein/outer membrane integrity lipoprotein</t>
  </si>
  <si>
    <t>yfgG || intergenic || 2623044</t>
  </si>
  <si>
    <t>2634407</t>
  </si>
  <si>
    <t>D253Y</t>
  </si>
  <si>
    <t>ispG</t>
  </si>
  <si>
    <t>1‑hydroxy‑2‑methyl‑2‑(E)‑butenyl 4‑diphosphate synthase</t>
  </si>
  <si>
    <t>253</t>
  </si>
  <si>
    <t>ispG || D253Y || 2634407</t>
  </si>
  <si>
    <t>2634417</t>
  </si>
  <si>
    <t>K249N</t>
  </si>
  <si>
    <t>249</t>
  </si>
  <si>
    <t>ispG || K249N || 2634417</t>
  </si>
  <si>
    <t>2648126</t>
  </si>
  <si>
    <t>H56L</t>
  </si>
  <si>
    <t>sseB</t>
  </si>
  <si>
    <t>rhodanase‑like enzyme, sulfur transfer from thiosulfate</t>
  </si>
  <si>
    <t>56</t>
  </si>
  <si>
    <t>sseB || H56L || 2648126</t>
  </si>
  <si>
    <t>2656708</t>
  </si>
  <si>
    <t>trmJ</t>
  </si>
  <si>
    <t>tRNA mC32,mU32 2'‑O‑methyltransferase, SAM‑dependent/inositol monophosphatase</t>
  </si>
  <si>
    <t>trmJ || intergenic || 2656708</t>
  </si>
  <si>
    <t>2657665</t>
  </si>
  <si>
    <t>suhB</t>
  </si>
  <si>
    <t>inositol monophosphatase/putative S9 family prolyl oligopeptidase</t>
  </si>
  <si>
    <t>suhB || intergenic || 2657665</t>
  </si>
  <si>
    <t>2673257</t>
  </si>
  <si>
    <t>D950Y</t>
  </si>
  <si>
    <t>yphG</t>
  </si>
  <si>
    <t>DUF4380 domain‑containing TPR repeat protein</t>
  </si>
  <si>
    <t>950</t>
  </si>
  <si>
    <t>yphG || D950Y || 2673257</t>
  </si>
  <si>
    <t>2695194</t>
  </si>
  <si>
    <t>A212E</t>
  </si>
  <si>
    <t>recO</t>
  </si>
  <si>
    <t>gap repair protein</t>
  </si>
  <si>
    <t>212</t>
  </si>
  <si>
    <t>recO || A212E || 2695194</t>
  </si>
  <si>
    <t>2740055</t>
  </si>
  <si>
    <t>Q367L</t>
  </si>
  <si>
    <t>ffh</t>
  </si>
  <si>
    <t>Signal Recognition Particle (SRP) component with 4.5S RNA (ffs)</t>
  </si>
  <si>
    <t>367</t>
  </si>
  <si>
    <t>ffh || Q367L || 2740055</t>
  </si>
  <si>
    <t>2749584</t>
  </si>
  <si>
    <t>Y23D</t>
  </si>
  <si>
    <t>intA</t>
  </si>
  <si>
    <t>CP4‑57 prophage; integrase</t>
  </si>
  <si>
    <t>intA || Y23D || 2749584</t>
  </si>
  <si>
    <t>2758842</t>
  </si>
  <si>
    <t>yfjL</t>
  </si>
  <si>
    <t>CP4‑57 putative defective prophage, DUF4297/DUF1837 polymorphic toxin family protein/CP4‑57 prophage; uncharacterized protein</t>
  </si>
  <si>
    <t>yfjL || intergenic || 2758842</t>
  </si>
  <si>
    <t>2792318</t>
  </si>
  <si>
    <t>stpA</t>
  </si>
  <si>
    <t>DNA binding protein, nucleoid‑associated/alanine exporter, alanine‑inducible, stress‑responsive</t>
  </si>
  <si>
    <t>stpA || intergenic || 2792318</t>
  </si>
  <si>
    <t>2830639</t>
  </si>
  <si>
    <t>R49L</t>
  </si>
  <si>
    <t>hypF</t>
  </si>
  <si>
    <t>carbamoyl phosphate phosphatase and maturation protein for [NiFe] hydrogenases</t>
  </si>
  <si>
    <t>49</t>
  </si>
  <si>
    <t>hypF || R49L || 2830639</t>
  </si>
  <si>
    <t>2832734</t>
  </si>
  <si>
    <t>ascG</t>
  </si>
  <si>
    <t>asc operon transcriptional repressor; prpBC operon repressor/fused cellobiose/arbutin/salicin‑specific PTS enzymes: IIB component/IC component</t>
  </si>
  <si>
    <t>ascG || intergenic || 2832734</t>
  </si>
  <si>
    <t>2839326</t>
  </si>
  <si>
    <t>E169*</t>
  </si>
  <si>
    <t>hycE</t>
  </si>
  <si>
    <t>hydrogenase 3, large subunit</t>
  </si>
  <si>
    <t>169</t>
  </si>
  <si>
    <t>hycE || E169* || 2839326</t>
  </si>
  <si>
    <t>2841828</t>
  </si>
  <si>
    <t>W258L</t>
  </si>
  <si>
    <t>hycC</t>
  </si>
  <si>
    <t>hydrogenase 3, membrane subunit</t>
  </si>
  <si>
    <t>258</t>
  </si>
  <si>
    <t>hycC || W258L || 2841828</t>
  </si>
  <si>
    <t>2863542</t>
  </si>
  <si>
    <t>V31E</t>
  </si>
  <si>
    <t>umpG</t>
  </si>
  <si>
    <t>broad specificity 5'(3')‑nucleotidase and polyphosphatase</t>
  </si>
  <si>
    <t>31</t>
  </si>
  <si>
    <t>umpG || V31E || 2863542</t>
  </si>
  <si>
    <t>2871577</t>
  </si>
  <si>
    <t>iap</t>
  </si>
  <si>
    <t>aminopeptidase in alkaline phosphatase isozyme conversion/CRISPR adaptation ssRNA endonuclease</t>
  </si>
  <si>
    <t>iap || intergenic || 2871577</t>
  </si>
  <si>
    <t>2887771</t>
  </si>
  <si>
    <t>V73F</t>
  </si>
  <si>
    <t>ygcP</t>
  </si>
  <si>
    <t>putative antiterminator regulatory protein</t>
  </si>
  <si>
    <t>73</t>
  </si>
  <si>
    <t>ygcP || V73F || 2887771</t>
  </si>
  <si>
    <t>2898371</t>
  </si>
  <si>
    <t>S136*</t>
  </si>
  <si>
    <t>queE</t>
  </si>
  <si>
    <t>7‑carboxy‑7‑deazaguanine synthase; queosine biosynthesis</t>
  </si>
  <si>
    <t>136</t>
  </si>
  <si>
    <t>queE || S136* || 2898371</t>
  </si>
  <si>
    <t>2919095</t>
  </si>
  <si>
    <t>A130E</t>
  </si>
  <si>
    <t>queF</t>
  </si>
  <si>
    <t>7‑cyano‑7‑deazaguanine reductase (NADPH‑dependent)</t>
  </si>
  <si>
    <t>queF || A130E || 2919095</t>
  </si>
  <si>
    <t>2939832</t>
  </si>
  <si>
    <t>E236*</t>
  </si>
  <si>
    <t>mltA</t>
  </si>
  <si>
    <t>membrane‑bound lytic murein transglycosylase A</t>
  </si>
  <si>
    <t>236</t>
  </si>
  <si>
    <t>mltA || E236* || 2939832</t>
  </si>
  <si>
    <t>2950431</t>
  </si>
  <si>
    <t>N605Y</t>
  </si>
  <si>
    <t>ptrA</t>
  </si>
  <si>
    <t>protease III</t>
  </si>
  <si>
    <t>605</t>
  </si>
  <si>
    <t>ptrA || N605Y || 2950431</t>
  </si>
  <si>
    <t>2954850</t>
  </si>
  <si>
    <t>L313H</t>
  </si>
  <si>
    <t>recC</t>
  </si>
  <si>
    <t>exonuclease V (RecBCD complex), gamma chain</t>
  </si>
  <si>
    <t>313</t>
  </si>
  <si>
    <t>recC || L313H || 2954850</t>
  </si>
  <si>
    <t>2977601</t>
  </si>
  <si>
    <t>kduI</t>
  </si>
  <si>
    <t>hexuronate isomerase; hexuronate utilization in high osmolarity/short chain acyltransferase</t>
  </si>
  <si>
    <t>kduI || intergenic || 2977601</t>
  </si>
  <si>
    <t>2979881</t>
  </si>
  <si>
    <t>A226S</t>
  </si>
  <si>
    <t>yqeG</t>
  </si>
  <si>
    <t>226</t>
  </si>
  <si>
    <t>yqeG || A226S || 2979881</t>
  </si>
  <si>
    <t>2983568</t>
  </si>
  <si>
    <t>R51I</t>
  </si>
  <si>
    <t>yqeK</t>
  </si>
  <si>
    <t>51</t>
  </si>
  <si>
    <t>yqeK || R51I || 2983568</t>
  </si>
  <si>
    <t>2985472</t>
  </si>
  <si>
    <t>F7Y</t>
  </si>
  <si>
    <t>ygeH</t>
  </si>
  <si>
    <t>putative transcriptional regulator</t>
  </si>
  <si>
    <t>ygeH || F7Y || 2985472</t>
  </si>
  <si>
    <t>2988934</t>
  </si>
  <si>
    <t>ygeN</t>
  </si>
  <si>
    <t>ygeN || pseudogene || 2988934</t>
  </si>
  <si>
    <t>3006302</t>
  </si>
  <si>
    <t>T433S</t>
  </si>
  <si>
    <t>yqeB</t>
  </si>
  <si>
    <t>XdhC‑CoxI family protein with NAD(P)‑binding Rossman fold</t>
  </si>
  <si>
    <t>433</t>
  </si>
  <si>
    <t>yqeB || T433S || 3006302</t>
  </si>
  <si>
    <t>3008988</t>
  </si>
  <si>
    <t>L157R</t>
  </si>
  <si>
    <t>mocA</t>
  </si>
  <si>
    <t>CTP:molybdopterin cytidylyltransferase</t>
  </si>
  <si>
    <t>mocA || L157R || 3008988</t>
  </si>
  <si>
    <t>3010667</t>
  </si>
  <si>
    <t>D417Y</t>
  </si>
  <si>
    <t>ygfK</t>
  </si>
  <si>
    <t>putative Fe‑S subunit oxidoreductase subunit</t>
  </si>
  <si>
    <t>417</t>
  </si>
  <si>
    <t>ygfK || D417Y || 3010667</t>
  </si>
  <si>
    <t>3019768</t>
  </si>
  <si>
    <t>S215Y</t>
  </si>
  <si>
    <t>guaD</t>
  </si>
  <si>
    <t>guanine deaminase</t>
  </si>
  <si>
    <t>215</t>
  </si>
  <si>
    <t>guaD || S215Y || 3019768</t>
  </si>
  <si>
    <t>3031320</t>
  </si>
  <si>
    <t>L49Q</t>
  </si>
  <si>
    <t>recJ</t>
  </si>
  <si>
    <t>ssDNA exonuclease, 5' ‑‑&gt; 3'‑specific</t>
  </si>
  <si>
    <t>recJ || L49Q || 3031320</t>
  </si>
  <si>
    <t>3040479</t>
  </si>
  <si>
    <t>Q641P</t>
  </si>
  <si>
    <t>gcvP</t>
  </si>
  <si>
    <t>glycine decarboxylase, PLP‑dependent, subunit (protein P) of glycine cleavage complex</t>
  </si>
  <si>
    <t>641</t>
  </si>
  <si>
    <t>gcvP || Q641P || 3040479</t>
  </si>
  <si>
    <t>3047820</t>
  </si>
  <si>
    <t>V127E</t>
  </si>
  <si>
    <t>pepP</t>
  </si>
  <si>
    <t>proline aminopeptidase P II</t>
  </si>
  <si>
    <t>127</t>
  </si>
  <si>
    <t>pepP || V127E || 3047820</t>
  </si>
  <si>
    <t>3074995</t>
  </si>
  <si>
    <t>tktA</t>
  </si>
  <si>
    <t>transketolase 1, thiamine triphosphate‑binding/Phe‑Phe periplasmic metalloprotease, OM lipoprotein; low salt‑inducible; heat shock protein that binds Era</t>
  </si>
  <si>
    <t>tktA || intergenic || 3074995</t>
  </si>
  <si>
    <t>3107261</t>
  </si>
  <si>
    <t>D151Y</t>
  </si>
  <si>
    <t>pppA</t>
  </si>
  <si>
    <t>bifunctional prepilin leader peptidase/ methylase</t>
  </si>
  <si>
    <t>pppA || D151Y || 3107261</t>
  </si>
  <si>
    <t>3116446</t>
  </si>
  <si>
    <t>L240R</t>
  </si>
  <si>
    <t>glcB</t>
  </si>
  <si>
    <t>malate synthase G</t>
  </si>
  <si>
    <t>240</t>
  </si>
  <si>
    <t>glcB || L240R || 3116446</t>
  </si>
  <si>
    <t>3132914</t>
  </si>
  <si>
    <t>D277Y</t>
  </si>
  <si>
    <t>yghU</t>
  </si>
  <si>
    <t>putative S‑transferase</t>
  </si>
  <si>
    <t>277</t>
  </si>
  <si>
    <t>yghU || D277Y || 3132914</t>
  </si>
  <si>
    <t>3138648</t>
  </si>
  <si>
    <t>N325Y</t>
  </si>
  <si>
    <t>hybO</t>
  </si>
  <si>
    <t>hydrogenase 2, small subunit</t>
  </si>
  <si>
    <t>325</t>
  </si>
  <si>
    <t>hybO || N325Y || 3138648</t>
  </si>
  <si>
    <t>3138777</t>
  </si>
  <si>
    <t>G282C</t>
  </si>
  <si>
    <t>hybO || G282C || 3138777</t>
  </si>
  <si>
    <t>3143969</t>
  </si>
  <si>
    <t>yghA</t>
  </si>
  <si>
    <t>putative oxidoreductase/membrane spanning protein in TonB‑ExbB‑ExbD complex</t>
  </si>
  <si>
    <t>yghA || intergenic || 3143969</t>
  </si>
  <si>
    <t>3169196</t>
  </si>
  <si>
    <t>E57V</t>
  </si>
  <si>
    <t>yqiA</t>
  </si>
  <si>
    <t>acyl CoA esterase</t>
  </si>
  <si>
    <t>yqiA || E57V || 3169196</t>
  </si>
  <si>
    <t>3172251</t>
  </si>
  <si>
    <t>R260S</t>
  </si>
  <si>
    <t>tolC</t>
  </si>
  <si>
    <t>transport channel</t>
  </si>
  <si>
    <t>260</t>
  </si>
  <si>
    <t>tolC || R260S || 3172251</t>
  </si>
  <si>
    <t>3240709</t>
  </si>
  <si>
    <t>F233L</t>
  </si>
  <si>
    <t>exuR</t>
  </si>
  <si>
    <t>hexuronate regulon transcriptional repressor; autorepressor</t>
  </si>
  <si>
    <t>233</t>
  </si>
  <si>
    <t>exuR || F233L || 3240709</t>
  </si>
  <si>
    <t>3265578</t>
  </si>
  <si>
    <t>A178E</t>
  </si>
  <si>
    <t>garR</t>
  </si>
  <si>
    <t>tartronate semialdehyde reductase</t>
  </si>
  <si>
    <t>178</t>
  </si>
  <si>
    <t>garR || A178E || 3265578</t>
  </si>
  <si>
    <t>3275178</t>
  </si>
  <si>
    <t>agaA</t>
  </si>
  <si>
    <t>pseudogene, N‑acetylgalactosamine‑6‑phosphate deacetylase fragment; putative N‑acetylgalactosamine‑6‑phosphate deacetylase/tagatose‑6‑phosphate ketose/aldose isomerase</t>
  </si>
  <si>
    <t>agaA || intergenic || 3275178</t>
  </si>
  <si>
    <t>3307024</t>
  </si>
  <si>
    <t>G784C</t>
  </si>
  <si>
    <t>infB</t>
  </si>
  <si>
    <t>translation initiation factor IF‑2</t>
  </si>
  <si>
    <t>784</t>
  </si>
  <si>
    <t>infB || G784C || 3307024</t>
  </si>
  <si>
    <t>3323991</t>
  </si>
  <si>
    <t>D375Y</t>
  </si>
  <si>
    <t>obgE</t>
  </si>
  <si>
    <t>GTPase involved in cell partioning and DNA repair</t>
  </si>
  <si>
    <t>obgE || D375Y || 3323991</t>
  </si>
  <si>
    <t>3328119</t>
  </si>
  <si>
    <t>ispB</t>
  </si>
  <si>
    <t>octaprenyl diphosphate synthase/malPQ operon transcriptional activator</t>
  </si>
  <si>
    <t>ispB || intergenic || 3328119</t>
  </si>
  <si>
    <t>3331307</t>
  </si>
  <si>
    <t>N172Y</t>
  </si>
  <si>
    <t>mlaD</t>
  </si>
  <si>
    <t>ABC transporter maintaining OM lipid asymmetry, anchored periplasmic binding protein</t>
  </si>
  <si>
    <t>172</t>
  </si>
  <si>
    <t>mlaD || N172Y || 3331307</t>
  </si>
  <si>
    <t>3343866</t>
  </si>
  <si>
    <t>elbB</t>
  </si>
  <si>
    <t>isoprenoid biosynthesis protein with amidotransferase‑like domain/sRNA positive antisense regulator of rpoS; binds Hfq</t>
  </si>
  <si>
    <t>elbB || intergenic || 3343866</t>
  </si>
  <si>
    <t>3415702</t>
  </si>
  <si>
    <t>L340Q</t>
  </si>
  <si>
    <t>yhdY</t>
  </si>
  <si>
    <t>putative amino‑acid transporter subunit</t>
  </si>
  <si>
    <t>340</t>
  </si>
  <si>
    <t>yhdY || L340Q || 3415702</t>
  </si>
  <si>
    <t>3433098</t>
  </si>
  <si>
    <t>F87L</t>
  </si>
  <si>
    <t>rplQ</t>
  </si>
  <si>
    <t>50S ribosomal subunit protein L17</t>
  </si>
  <si>
    <t>87</t>
  </si>
  <si>
    <t>rplQ || F87L || 3433098</t>
  </si>
  <si>
    <t>3465938</t>
  </si>
  <si>
    <t>S312R</t>
  </si>
  <si>
    <t>fusA</t>
  </si>
  <si>
    <t>protein chain elongation factor EF‑G, GTP‑binding</t>
  </si>
  <si>
    <t>312</t>
  </si>
  <si>
    <t>fusA || S312R || 3465938</t>
  </si>
  <si>
    <t>3493210</t>
  </si>
  <si>
    <t>yhfL</t>
  </si>
  <si>
    <t>small lipoprotein/putative fructoselysine transporter</t>
  </si>
  <si>
    <t>yhfL || intergenic || 3493210</t>
  </si>
  <si>
    <t>3518052</t>
  </si>
  <si>
    <t>P608Q</t>
  </si>
  <si>
    <t>mrcA</t>
  </si>
  <si>
    <t>fused penicillin‑binding protein 1a: murein transglycosylase/murein transpeptidase</t>
  </si>
  <si>
    <t>608</t>
  </si>
  <si>
    <t>mrcA || P608Q || 3518052</t>
  </si>
  <si>
    <t>3538583</t>
  </si>
  <si>
    <t>R115S</t>
  </si>
  <si>
    <t>gntX</t>
  </si>
  <si>
    <t>DNA catabolic protein</t>
  </si>
  <si>
    <t>gntX || R115S || 3538583</t>
  </si>
  <si>
    <t>3561174</t>
  </si>
  <si>
    <t>Y74N</t>
  </si>
  <si>
    <t>glgA</t>
  </si>
  <si>
    <t>glycogen synthase</t>
  </si>
  <si>
    <t>74</t>
  </si>
  <si>
    <t>glgA || Y74N || 3561174</t>
  </si>
  <si>
    <t>3566100</t>
  </si>
  <si>
    <t>R255S</t>
  </si>
  <si>
    <t>glgB</t>
  </si>
  <si>
    <t>1,4‑alpha‑glucan branching enzyme</t>
  </si>
  <si>
    <t>glgB || R255S || 3566100</t>
  </si>
  <si>
    <t>3571015</t>
  </si>
  <si>
    <t>gntK</t>
  </si>
  <si>
    <t>gluconate kinase 2/d‑gluconate inducible gluconate regulon transcriptional repressor</t>
  </si>
  <si>
    <t>gntK || intergenic || 3571015</t>
  </si>
  <si>
    <t>3575032</t>
  </si>
  <si>
    <t>yhhY</t>
  </si>
  <si>
    <t>putative acetyltransferase/putative Hcp1 family polymorphic toxin protein; putative colicin‑like DNase/tRNase activity</t>
  </si>
  <si>
    <t>yhhY || intergenic || 3575032</t>
  </si>
  <si>
    <t>3576745</t>
  </si>
  <si>
    <t>yrhA</t>
  </si>
  <si>
    <t>pseudogene, interrupted by IS1E</t>
  </si>
  <si>
    <t>yrhA || pseudogene || 3576745</t>
  </si>
  <si>
    <t>3577827</t>
  </si>
  <si>
    <t>pseudogene, interrupted by IS1E/stable heat shock chaperone</t>
  </si>
  <si>
    <t>yrhA || intergenic || 3577827</t>
  </si>
  <si>
    <t>3616132</t>
  </si>
  <si>
    <t>Q1194L</t>
  </si>
  <si>
    <t>rhsB</t>
  </si>
  <si>
    <t>Rhs family putative polymorphic toxin, putative neighboring cell growth inhibitor</t>
  </si>
  <si>
    <t>1194</t>
  </si>
  <si>
    <t>rhsB || Q1194L || 3616132</t>
  </si>
  <si>
    <t>3624198</t>
  </si>
  <si>
    <t>yhiI</t>
  </si>
  <si>
    <t>putative membrane fusion protein (MFP) of efflux pump/DUF4049 family protein</t>
  </si>
  <si>
    <t>yhiI || intergenic || 3624198</t>
  </si>
  <si>
    <t>3650639</t>
  </si>
  <si>
    <t>F95L</t>
  </si>
  <si>
    <t>hdeD</t>
  </si>
  <si>
    <t>acid‑resistance membrane protein</t>
  </si>
  <si>
    <t>95</t>
  </si>
  <si>
    <t>hdeD || F95L || 3650639</t>
  </si>
  <si>
    <t>3654987</t>
  </si>
  <si>
    <t>L405Q</t>
  </si>
  <si>
    <t>mdtF</t>
  </si>
  <si>
    <t>anaerobic multidrug efflux transporter, ArcA‑regulated</t>
  </si>
  <si>
    <t>405</t>
  </si>
  <si>
    <t>mdtF || L405Q || 3654987</t>
  </si>
  <si>
    <t>3665383</t>
  </si>
  <si>
    <t>yhjB</t>
  </si>
  <si>
    <t>putative DNA‑binding transcriptional response regulator/LysR family putative transcriptional regulator</t>
  </si>
  <si>
    <t>yhjB || intergenic || 3665383</t>
  </si>
  <si>
    <t>3665485</t>
  </si>
  <si>
    <t>yhjB || intergenic || 3665485</t>
  </si>
  <si>
    <t>3674442</t>
  </si>
  <si>
    <t>R287S</t>
  </si>
  <si>
    <t>yhjJ</t>
  </si>
  <si>
    <t>putative periplasmic M16 family chaperone</t>
  </si>
  <si>
    <t>287</t>
  </si>
  <si>
    <t>yhjJ || R287S || 3674442</t>
  </si>
  <si>
    <t>3674730</t>
  </si>
  <si>
    <t>D191Y</t>
  </si>
  <si>
    <t>191</t>
  </si>
  <si>
    <t>yhjJ || D191Y || 3674730</t>
  </si>
  <si>
    <t>3706911</t>
  </si>
  <si>
    <t>F154I</t>
  </si>
  <si>
    <t>tag</t>
  </si>
  <si>
    <t>3‑methyl‑adenine DNA glycosylase I, constitutive</t>
  </si>
  <si>
    <t>tag || F154I || 3706911</t>
  </si>
  <si>
    <t>3707491</t>
  </si>
  <si>
    <t>L755Q</t>
  </si>
  <si>
    <t>bisC</t>
  </si>
  <si>
    <t>biotin sulfoxide reductase</t>
  </si>
  <si>
    <t>755</t>
  </si>
  <si>
    <t>bisC || L755Q || 3707491</t>
  </si>
  <si>
    <t>3722763</t>
  </si>
  <si>
    <t>xylB</t>
  </si>
  <si>
    <t>xylulokinase/D‑xylose isomerase</t>
  </si>
  <si>
    <t>xylB || intergenic || 3722763</t>
  </si>
  <si>
    <t>3729221</t>
  </si>
  <si>
    <t>R295S</t>
  </si>
  <si>
    <t>xylR</t>
  </si>
  <si>
    <t>xylose divergent operon transcriptional activator</t>
  </si>
  <si>
    <t>295</t>
  </si>
  <si>
    <t>xylR || R295S || 3729221</t>
  </si>
  <si>
    <t>3732549</t>
  </si>
  <si>
    <t>D565Y</t>
  </si>
  <si>
    <t>malS</t>
  </si>
  <si>
    <t>alpha‑amylase</t>
  </si>
  <si>
    <t>565</t>
  </si>
  <si>
    <t>malS || D565Y || 3732549</t>
  </si>
  <si>
    <t>3735077</t>
  </si>
  <si>
    <t>F272L</t>
  </si>
  <si>
    <t>yiaJ</t>
  </si>
  <si>
    <t>transcriptional repressor of yiaK‑S operon</t>
  </si>
  <si>
    <t>272</t>
  </si>
  <si>
    <t>yiaJ || F272L || 3735077</t>
  </si>
  <si>
    <t>3738088</t>
  </si>
  <si>
    <t>F134Y</t>
  </si>
  <si>
    <t>yiaM</t>
  </si>
  <si>
    <t>2,3‑diketo‑L‑gulonate TRAP transporter small permease protein</t>
  </si>
  <si>
    <t>134</t>
  </si>
  <si>
    <t>yiaM || F134Y || 3738088</t>
  </si>
  <si>
    <t>3740113</t>
  </si>
  <si>
    <t>F220L</t>
  </si>
  <si>
    <t>yiaO</t>
  </si>
  <si>
    <t>2,3‑diketo‑L‑gulonate‑binding periplasmic protein</t>
  </si>
  <si>
    <t>220</t>
  </si>
  <si>
    <t>yiaO || F220L || 3740113</t>
  </si>
  <si>
    <t>3751360</t>
  </si>
  <si>
    <t>yiaY</t>
  </si>
  <si>
    <t>putative Fe‑containing alcohol dehydrogenase, Pfam00465 family/selenocysteinyl‑tRNA‑specific translation factor</t>
  </si>
  <si>
    <t>yiaY || intergenic || 3751360</t>
  </si>
  <si>
    <t>3772732</t>
  </si>
  <si>
    <t>A107S</t>
  </si>
  <si>
    <t>lldR</t>
  </si>
  <si>
    <t>dual role activator/repressor for lldPRD operon</t>
  </si>
  <si>
    <t>107</t>
  </si>
  <si>
    <t>lldR || A107S || 3772732</t>
  </si>
  <si>
    <t>3780573</t>
  </si>
  <si>
    <t>R126S</t>
  </si>
  <si>
    <t>envC</t>
  </si>
  <si>
    <t>activator of AmiB,C murein hydrolases, septal ring factor</t>
  </si>
  <si>
    <t>126</t>
  </si>
  <si>
    <t>envC || R126S || 3780573</t>
  </si>
  <si>
    <t>3782439</t>
  </si>
  <si>
    <t>R335S</t>
  </si>
  <si>
    <t>waaH</t>
  </si>
  <si>
    <t>LPS(HepIII)‑glucuronic acid glycosyltransferase</t>
  </si>
  <si>
    <t>335</t>
  </si>
  <si>
    <t>waaH || R335S || 3782439</t>
  </si>
  <si>
    <t>3783727</t>
  </si>
  <si>
    <t>A327S</t>
  </si>
  <si>
    <t>tdh</t>
  </si>
  <si>
    <t>L‑threonine 3‑dehydrogenase, NAD(P)‑binding</t>
  </si>
  <si>
    <t>327</t>
  </si>
  <si>
    <t>tdh || A327S || 3783727</t>
  </si>
  <si>
    <t>3784878</t>
  </si>
  <si>
    <t>L345Q</t>
  </si>
  <si>
    <t>kbl</t>
  </si>
  <si>
    <t>glycine C‑acetyltransferase</t>
  </si>
  <si>
    <t>345</t>
  </si>
  <si>
    <t>kbl || L345Q || 3784878</t>
  </si>
  <si>
    <t>3798582</t>
  </si>
  <si>
    <t>Q243H</t>
  </si>
  <si>
    <t>waaP</t>
  </si>
  <si>
    <t>kinase that phosphorylates core heptose of lipopolysaccharide</t>
  </si>
  <si>
    <t>waaP || Q243H || 3798582</t>
  </si>
  <si>
    <t>3811917</t>
  </si>
  <si>
    <t>N266K</t>
  </si>
  <si>
    <t>dinD</t>
  </si>
  <si>
    <t>DNA damage‑inducible protein</t>
  </si>
  <si>
    <t>dinD || N266K || 3811917</t>
  </si>
  <si>
    <t>3824948</t>
  </si>
  <si>
    <t>W378R</t>
  </si>
  <si>
    <t>yicH</t>
  </si>
  <si>
    <t>putative inner membrane‑anchored periplasmic AsmA family protein</t>
  </si>
  <si>
    <t>378</t>
  </si>
  <si>
    <t>yicH || W378R || 3824948</t>
  </si>
  <si>
    <t>3832308</t>
  </si>
  <si>
    <t>G→C</t>
  </si>
  <si>
    <t>S234T</t>
  </si>
  <si>
    <t>yicL</t>
  </si>
  <si>
    <t>EamA family inner membrane putative transporter</t>
  </si>
  <si>
    <t>yicL || S234T || 3832308</t>
  </si>
  <si>
    <t>3842467</t>
  </si>
  <si>
    <t>G344W</t>
  </si>
  <si>
    <t>uhpB</t>
  </si>
  <si>
    <t>sensory histidine kinase in two‑component regulatory sytem with UhpA</t>
  </si>
  <si>
    <t>344</t>
  </si>
  <si>
    <t>uhpB || G344W || 3842467</t>
  </si>
  <si>
    <t>3869711</t>
  </si>
  <si>
    <t>V201G</t>
  </si>
  <si>
    <t>yidA</t>
  </si>
  <si>
    <t>sugar phosphate phosphatase; substrates include erythrose 4‑P and mannose 1‑P phosphatase</t>
  </si>
  <si>
    <t>yidA || V201G || 3869711</t>
  </si>
  <si>
    <t>3871587</t>
  </si>
  <si>
    <t>N631K</t>
  </si>
  <si>
    <t>gyrB</t>
  </si>
  <si>
    <t>DNA gyrase, subunit B</t>
  </si>
  <si>
    <t>631</t>
  </si>
  <si>
    <t>gyrB || N631K || 3871587</t>
  </si>
  <si>
    <t>3875671</t>
  </si>
  <si>
    <t>T4I</t>
  </si>
  <si>
    <t>dnaN</t>
  </si>
  <si>
    <t>DNA polymerase III, beta subunit</t>
  </si>
  <si>
    <t>4</t>
  </si>
  <si>
    <t>dnaN || T4I || 3875671</t>
  </si>
  <si>
    <t>3890808</t>
  </si>
  <si>
    <t>yieH</t>
  </si>
  <si>
    <t>phosphoenolpyruvate and 6‑phosphogluconate phosphatase/PRK09823 family inner membrane protein, creBC regulon</t>
  </si>
  <si>
    <t>yieH || intergenic || 3890808</t>
  </si>
  <si>
    <t>3891001</t>
  </si>
  <si>
    <t>I46V</t>
  </si>
  <si>
    <t>cbrB</t>
  </si>
  <si>
    <t>PRK09823 family inner membrane protein, creBC regulon</t>
  </si>
  <si>
    <t>46</t>
  </si>
  <si>
    <t>cbrB || I46V || 3891001</t>
  </si>
  <si>
    <t>3906734</t>
  </si>
  <si>
    <t>N99Y</t>
  </si>
  <si>
    <t>glmS</t>
  </si>
  <si>
    <t>L‑glutamine:D‑fructose‑6‑phosphate aminotransferase</t>
  </si>
  <si>
    <t>99</t>
  </si>
  <si>
    <t>glmS || N99Y || 3906734</t>
  </si>
  <si>
    <t>3908627</t>
  </si>
  <si>
    <t>glmU</t>
  </si>
  <si>
    <t>fused N‑acetyl glucosamine‑1‑phosphate uridyltransferase/glucosamine‑1‑phosphate acetyl transferase/F1 sector of membrane‑bound ATP synthase, epsilon subunit</t>
  </si>
  <si>
    <t>glmU || intergenic || 3908627</t>
  </si>
  <si>
    <t>3936834</t>
  </si>
  <si>
    <t>gltU</t>
  </si>
  <si>
    <t>tRNA‑Glu</t>
  </si>
  <si>
    <t>gltU || noncoding || 3936834</t>
  </si>
  <si>
    <t>3958147</t>
  </si>
  <si>
    <t>R282S</t>
  </si>
  <si>
    <t>rhlB</t>
  </si>
  <si>
    <t>ATP‑dependent RNA helicase</t>
  </si>
  <si>
    <t>rhlB || R282S || 3958147</t>
  </si>
  <si>
    <t>3968252</t>
  </si>
  <si>
    <t>L142F</t>
  </si>
  <si>
    <t>wecD</t>
  </si>
  <si>
    <t>TDP‑fucosamine acetyltransferase</t>
  </si>
  <si>
    <t>142</t>
  </si>
  <si>
    <t>wecD || L142F || 3968252</t>
  </si>
  <si>
    <t>3970746</t>
  </si>
  <si>
    <t>Q370L</t>
  </si>
  <si>
    <t>wzxE</t>
  </si>
  <si>
    <t>O‑antigen translocase</t>
  </si>
  <si>
    <t>370</t>
  </si>
  <si>
    <t>wzxE || Q370L || 3970746</t>
  </si>
  <si>
    <t>3983298</t>
  </si>
  <si>
    <t>R277S</t>
  </si>
  <si>
    <t>hemC</t>
  </si>
  <si>
    <t>hydroxymethylbilane synthase</t>
  </si>
  <si>
    <t>hemC || R277S || 3983298</t>
  </si>
  <si>
    <t>3988488</t>
  </si>
  <si>
    <t>F123V</t>
  </si>
  <si>
    <t>dapF</t>
  </si>
  <si>
    <t>diaminopimelate epimerase</t>
  </si>
  <si>
    <t>123</t>
  </si>
  <si>
    <t>dapF || F123V || 3988488</t>
  </si>
  <si>
    <t>3993534</t>
  </si>
  <si>
    <t>uvrD</t>
  </si>
  <si>
    <t>DNA‑dependent ATPase I and helicase II/DUF2233 family protein</t>
  </si>
  <si>
    <t>uvrD || intergenic || 3993534</t>
  </si>
  <si>
    <t>3993566</t>
  </si>
  <si>
    <t>uvrD || intergenic || 3993566</t>
  </si>
  <si>
    <t>4020049</t>
  </si>
  <si>
    <t>C→G</t>
  </si>
  <si>
    <t>P55A</t>
  </si>
  <si>
    <t>fre</t>
  </si>
  <si>
    <t>NAD(P)H‑flavin reductase</t>
  </si>
  <si>
    <t>55</t>
  </si>
  <si>
    <t>fre || P55A || 4020049</t>
  </si>
  <si>
    <t>4034118</t>
  </si>
  <si>
    <t>rrfA</t>
  </si>
  <si>
    <t>5S ribosomal RNA of rrnA operon/molybdopterin‑guanine dinucleotide biosynthesis protein B</t>
  </si>
  <si>
    <t>rrfA || intergenic || 4034118</t>
  </si>
  <si>
    <t>4036012</t>
  </si>
  <si>
    <t>D80Y</t>
  </si>
  <si>
    <t>srkA</t>
  </si>
  <si>
    <t>stress response kinase A; MazF antagonist; Thr/Ser kinase involved in Cpx stress response</t>
  </si>
  <si>
    <t>srkA || D80Y || 4036012</t>
  </si>
  <si>
    <t>4040044</t>
  </si>
  <si>
    <t>yihG</t>
  </si>
  <si>
    <t>inner membrane protein, inner membrane acyltransferase/fused DNA polymerase I 5'‑&gt;3' polymerase/3'‑&gt;5' exonuclease/5'‑&gt;3' exonuclease</t>
  </si>
  <si>
    <t>yihG || intergenic || 4040044</t>
  </si>
  <si>
    <t>4045386</t>
  </si>
  <si>
    <t>yihI</t>
  </si>
  <si>
    <t>activator of Der GTPase/coproporphyrinogen III oxidase, SAM and NAD(P)H dependent, oxygen‑independent</t>
  </si>
  <si>
    <t>yihI || intergenic || 4045386</t>
  </si>
  <si>
    <t>4053774</t>
  </si>
  <si>
    <t>typA</t>
  </si>
  <si>
    <t>GTP‑binding protein/putative DNA‑binding transcriptional regulator</t>
  </si>
  <si>
    <t>typA || intergenic || 4053774</t>
  </si>
  <si>
    <t>4055171</t>
  </si>
  <si>
    <t>G216A</t>
  </si>
  <si>
    <t>yihM</t>
  </si>
  <si>
    <t>putative sugar phosphate isomerase</t>
  </si>
  <si>
    <t>216</t>
  </si>
  <si>
    <t>yihM || G216A || 4055171</t>
  </si>
  <si>
    <t>4063127</t>
  </si>
  <si>
    <t>N212I</t>
  </si>
  <si>
    <t>yihR</t>
  </si>
  <si>
    <t>mutarotase superfamily protein, YihR family</t>
  </si>
  <si>
    <t>yihR || N212I || 4063127</t>
  </si>
  <si>
    <t>4110457</t>
  </si>
  <si>
    <t>S407T</t>
  </si>
  <si>
    <t>hslU</t>
  </si>
  <si>
    <t>molecular chaperone and ATPase component of HslUV protease</t>
  </si>
  <si>
    <t>hslU || S407T || 4110457</t>
  </si>
  <si>
    <t>4125474</t>
  </si>
  <si>
    <t>L571Q</t>
  </si>
  <si>
    <t>katG</t>
  </si>
  <si>
    <t>catalase‑peroxidase HPI, heme b‑containing</t>
  </si>
  <si>
    <t>571</t>
  </si>
  <si>
    <t>katG || L571Q || 4125474</t>
  </si>
  <si>
    <t>4154921</t>
  </si>
  <si>
    <t>R452L</t>
  </si>
  <si>
    <t>btuB</t>
  </si>
  <si>
    <t>vitamin B12/cobalamin outer membrane transporter</t>
  </si>
  <si>
    <t>452</t>
  </si>
  <si>
    <t>btuB || R452L || 4154921</t>
  </si>
  <si>
    <t>4161564</t>
  </si>
  <si>
    <t>rrlB</t>
  </si>
  <si>
    <t>23S ribosomal RNA of rrnB operon/5S ribosomal RNA of rrnB operon</t>
  </si>
  <si>
    <t>rrlB || intergenic || 4161564</t>
  </si>
  <si>
    <t>4205240</t>
  </si>
  <si>
    <t>metA</t>
  </si>
  <si>
    <t>homoserine O‑transsuccinylase/malate synthase A</t>
  </si>
  <si>
    <t>metA || intergenic || 4205240</t>
  </si>
  <si>
    <t>4213578</t>
  </si>
  <si>
    <t>iclR</t>
  </si>
  <si>
    <t>transcriptional repressor/homocysteine‑N5‑methyltetrahydrofolate transmethylase, B12‑dependent</t>
  </si>
  <si>
    <t>iclR || intergenic || 4213578</t>
  </si>
  <si>
    <t>4224685</t>
  </si>
  <si>
    <t>A334S</t>
  </si>
  <si>
    <t>pgi</t>
  </si>
  <si>
    <t>glucosephosphate isomerase</t>
  </si>
  <si>
    <t>334</t>
  </si>
  <si>
    <t>pgi || A334S || 4224685</t>
  </si>
  <si>
    <t>4230049</t>
  </si>
  <si>
    <t>yjbT</t>
  </si>
  <si>
    <t>putative periplasmic protein/phosphate starvation inducible protein</t>
  </si>
  <si>
    <t>yjbT || intergenic || 4230049</t>
  </si>
  <si>
    <t>4247370</t>
  </si>
  <si>
    <t>D110Y</t>
  </si>
  <si>
    <t>lexA</t>
  </si>
  <si>
    <t>transcriptional repressor of SOS regulon</t>
  </si>
  <si>
    <t>lexA || D110Y || 4247370</t>
  </si>
  <si>
    <t>4258754</t>
  </si>
  <si>
    <t>yjbS</t>
  </si>
  <si>
    <t>yjbS || T63S || 4258754</t>
  </si>
  <si>
    <t>4263914</t>
  </si>
  <si>
    <t>uvrA</t>
  </si>
  <si>
    <t>ATPase and DNA damage recognition protein of nucleotide excision repair excinuclease UvrABC/single‑stranded DNA‑binding protein</t>
  </si>
  <si>
    <t>uvrA || intergenic || 4263914</t>
  </si>
  <si>
    <t>4269869</t>
  </si>
  <si>
    <t>yjcD</t>
  </si>
  <si>
    <t>inner membrane putative guanine permease/putative cation/proton antiporter</t>
  </si>
  <si>
    <t>yjcD || intergenic || 4269869</t>
  </si>
  <si>
    <t>4321863</t>
  </si>
  <si>
    <t>proP</t>
  </si>
  <si>
    <t>proline/glycine betaine transporter/putative membrane‑bound BasS regulator</t>
  </si>
  <si>
    <t>proP || intergenic || 4321863</t>
  </si>
  <si>
    <t>4352529</t>
  </si>
  <si>
    <t>pheU</t>
  </si>
  <si>
    <t>tRNA‑Phe/putative transcriptional regulator</t>
  </si>
  <si>
    <t>pheU || intergenic || 4352529</t>
  </si>
  <si>
    <t>4353028</t>
  </si>
  <si>
    <t>Y33C</t>
  </si>
  <si>
    <t>yjdC</t>
  </si>
  <si>
    <t>33</t>
  </si>
  <si>
    <t>yjdC || Y33C || 4353028</t>
  </si>
  <si>
    <t>4355422</t>
  </si>
  <si>
    <t>A390E</t>
  </si>
  <si>
    <t>dcuA</t>
  </si>
  <si>
    <t>C4‑dicarboxylate antiporter</t>
  </si>
  <si>
    <t>390</t>
  </si>
  <si>
    <t>dcuA || A390E || 4355422</t>
  </si>
  <si>
    <t>4365294</t>
  </si>
  <si>
    <t>D61Y</t>
  </si>
  <si>
    <t>epmB</t>
  </si>
  <si>
    <t>EF‑P‑Lys34 lysylation protein; weak lysine 2,3‑aminomutase</t>
  </si>
  <si>
    <t>61</t>
  </si>
  <si>
    <t>epmB || D61Y || 4365294</t>
  </si>
  <si>
    <t>4436662</t>
  </si>
  <si>
    <t>G912C</t>
  </si>
  <si>
    <t>tamB</t>
  </si>
  <si>
    <t>translocation and assembly module for autotransporter export, inner membrane subunit</t>
  </si>
  <si>
    <t>912</t>
  </si>
  <si>
    <t>tamB || G912C || 4436662</t>
  </si>
  <si>
    <t>4438513</t>
  </si>
  <si>
    <t>*84K</t>
  </si>
  <si>
    <t>chpS</t>
  </si>
  <si>
    <t>antitoxin of the ChpBS toxin‑antitoxin systemtoxin of the ChpB‑ChpS toxin‑antitoxin system</t>
  </si>
  <si>
    <t>84</t>
  </si>
  <si>
    <t>chpS || *84K || 4438513</t>
  </si>
  <si>
    <t>4452700</t>
  </si>
  <si>
    <t>nrdD</t>
  </si>
  <si>
    <t>anaerobic ribonucleoside‑triphosphate reductase/trehalose‑6‑P hydrolase</t>
  </si>
  <si>
    <t>nrdD || intergenic || 4452700</t>
  </si>
  <si>
    <t>4457282</t>
  </si>
  <si>
    <t>R12I</t>
  </si>
  <si>
    <t>mgtL</t>
  </si>
  <si>
    <t>regulatory leader peptide for mgtA</t>
  </si>
  <si>
    <t>mgtL || R12I || 4457282</t>
  </si>
  <si>
    <t>4499530</t>
  </si>
  <si>
    <t>insO</t>
  </si>
  <si>
    <t>pseudogene, IS911 transposase B;IS, phage, Tn; Transposon‑related functions; extrachromosomal; transposon related</t>
  </si>
  <si>
    <t>insO || pseudogene || 4499530</t>
  </si>
  <si>
    <t>4529906</t>
  </si>
  <si>
    <t>nanC</t>
  </si>
  <si>
    <t>N‑acetylnuraminic acid outer membrane channel protein/tyrosine recombinase/inversion of on/off regulator of fimA</t>
  </si>
  <si>
    <t>nanC || intergenic || 4529906</t>
  </si>
  <si>
    <t>4533538</t>
  </si>
  <si>
    <t>fimA</t>
  </si>
  <si>
    <t>major type 1 subunit fimbrin (pilin)/fimbrial protein involved in type 1 pilus biosynthesis</t>
  </si>
  <si>
    <t>fimA || intergenic || 4533538</t>
  </si>
  <si>
    <t>4536446</t>
  </si>
  <si>
    <t>K512*</t>
  </si>
  <si>
    <t>fimD</t>
  </si>
  <si>
    <t>fimbrial usher outer membrane porin protein; FimCD chaperone‑usher</t>
  </si>
  <si>
    <t>512</t>
  </si>
  <si>
    <t>fimD || K512* || 4536446</t>
  </si>
  <si>
    <t>4541306</t>
  </si>
  <si>
    <t>gntP</t>
  </si>
  <si>
    <t>fructuronate transporter/mannonate hydrolase</t>
  </si>
  <si>
    <t>gntP || intergenic || 4541306</t>
  </si>
  <si>
    <t>4545107</t>
  </si>
  <si>
    <t>uxuR</t>
  </si>
  <si>
    <t>fructuronate‑inducible hexuronate regulon transcriptional repressor; autorepressor</t>
  </si>
  <si>
    <t>uxuR || D239Y || 4545107</t>
  </si>
  <si>
    <t>4546672</t>
  </si>
  <si>
    <t>yjiC</t>
  </si>
  <si>
    <t>uncharacterized protein/RpoS stabilzer after DNA damage, anti‑RssB factor</t>
  </si>
  <si>
    <t>yjiC || intergenic || 4546672</t>
  </si>
  <si>
    <t>4574471</t>
  </si>
  <si>
    <t>hsdR</t>
  </si>
  <si>
    <t>pseudogene, premature stop codon, host restriction; endonuclease R</t>
  </si>
  <si>
    <t>hsdR || pseudogene || 4574471</t>
  </si>
  <si>
    <t>4609543</t>
  </si>
  <si>
    <t>E42*</t>
  </si>
  <si>
    <t>deoB</t>
  </si>
  <si>
    <t>phosphopentomutase</t>
  </si>
  <si>
    <t>deoB || E42* || 4609543</t>
  </si>
  <si>
    <t>4624589</t>
  </si>
  <si>
    <t>G180A</t>
  </si>
  <si>
    <t>rob</t>
  </si>
  <si>
    <t>right oriC‑binding transcriptional activator, AraC family</t>
  </si>
  <si>
    <t>180</t>
  </si>
  <si>
    <t>rob || G180A || 4624589</t>
  </si>
  <si>
    <t>pSEVA424‑mdh2_C.</t>
  </si>
  <si>
    <t>3976</t>
  </si>
  <si>
    <t>–</t>
  </si>
  <si>
    <t>– || intergenic || 3976</t>
  </si>
  <si>
    <t>4921</t>
  </si>
  <si>
    <t>– || intergenic || 4921</t>
  </si>
  <si>
    <t>5105</t>
  </si>
  <si>
    <t>– || intergenic || 5105</t>
  </si>
  <si>
    <t>6088</t>
  </si>
  <si>
    <t>F279I</t>
  </si>
  <si>
    <t>c.necator</t>
  </si>
  <si>
    <t>279</t>
  </si>
  <si>
    <t>c.necator || F279I || 6088</t>
  </si>
  <si>
    <t>1384</t>
  </si>
  <si>
    <t>E20_SD_1415</t>
  </si>
  <si>
    <t>HPS || intergenic || 1384</t>
  </si>
  <si>
    <t>2728</t>
  </si>
  <si>
    <t>lacIq</t>
  </si>
  <si>
    <t>lacIq || intergenic || 2728</t>
  </si>
  <si>
    <t>11074</t>
  </si>
  <si>
    <t>D95Y</t>
  </si>
  <si>
    <t>yaaW</t>
  </si>
  <si>
    <t>UPF0174 family protein</t>
  </si>
  <si>
    <t>yaaW || D95Y || 11074</t>
  </si>
  <si>
    <t>29224</t>
  </si>
  <si>
    <t>dapB || intergenic || 29224</t>
  </si>
  <si>
    <t>38806</t>
  </si>
  <si>
    <t>R104S</t>
  </si>
  <si>
    <t>caiB</t>
  </si>
  <si>
    <t>crotonobetainyl CoA:carnitine CoA transferase</t>
  </si>
  <si>
    <t>caiB || R104S || 38806</t>
  </si>
  <si>
    <t>42170</t>
  </si>
  <si>
    <t>caiT</t>
  </si>
  <si>
    <t>putative transporter/anaerobic carnitine reduction putative electron transfer flavoprotein subunit</t>
  </si>
  <si>
    <t>caiT || intergenic || 42170</t>
  </si>
  <si>
    <t>45825</t>
  </si>
  <si>
    <t>F7V</t>
  </si>
  <si>
    <t>yaaU</t>
  </si>
  <si>
    <t>yaaU || F7V || 45825</t>
  </si>
  <si>
    <t>55149</t>
  </si>
  <si>
    <t>L654Q</t>
  </si>
  <si>
    <t>lptD</t>
  </si>
  <si>
    <t>LPS assembly OM complex LptDE, beta‑barrel component</t>
  </si>
  <si>
    <t>654</t>
  </si>
  <si>
    <t>lptD || L654Q || 55149</t>
  </si>
  <si>
    <t>59414</t>
  </si>
  <si>
    <t>yabP</t>
  </si>
  <si>
    <t>pseudogene, pentapeptide repeats‑containing/dual specificity 23S rRNA pseudouridine(746), tRNA pseudouridine(32) synthase, SAM‑dependent</t>
  </si>
  <si>
    <t>yabP || intergenic || 59414</t>
  </si>
  <si>
    <t>77401</t>
  </si>
  <si>
    <t>D349Y</t>
  </si>
  <si>
    <t>349</t>
  </si>
  <si>
    <t>leuB || D349Y || 77401</t>
  </si>
  <si>
    <t>96977</t>
  </si>
  <si>
    <t>H283N</t>
  </si>
  <si>
    <t>murG</t>
  </si>
  <si>
    <t>N‑acetylglucosaminyl transferase</t>
  </si>
  <si>
    <t>283</t>
  </si>
  <si>
    <t>murG || H283N || 96977</t>
  </si>
  <si>
    <t>139303</t>
  </si>
  <si>
    <t>T13N</t>
  </si>
  <si>
    <t>yadG</t>
  </si>
  <si>
    <t>putative ABC superfamily transporter ATP‑binding subunit</t>
  </si>
  <si>
    <t>yadG || T13N || 139303</t>
  </si>
  <si>
    <t>139968</t>
  </si>
  <si>
    <t>D235Y</t>
  </si>
  <si>
    <t>235</t>
  </si>
  <si>
    <t>yadG || D235Y || 139968</t>
  </si>
  <si>
    <t>147606</t>
  </si>
  <si>
    <t>D161Y</t>
  </si>
  <si>
    <t>yadK</t>
  </si>
  <si>
    <t>putative fimbrial‑like adhesin protein</t>
  </si>
  <si>
    <t>161</t>
  </si>
  <si>
    <t>yadK || D161Y || 147606</t>
  </si>
  <si>
    <t>171580</t>
  </si>
  <si>
    <t>hemL</t>
  </si>
  <si>
    <t>glutamate‑1‑semialdehyde aminotransferase (aminomutase)/H(+)/Cl(‑) exchange transporter</t>
  </si>
  <si>
    <t>hemL || intergenic || 171580</t>
  </si>
  <si>
    <t>201667</t>
  </si>
  <si>
    <t>D19Y</t>
  </si>
  <si>
    <t>19</t>
  </si>
  <si>
    <t>dnaE || D19Y || 201667</t>
  </si>
  <si>
    <t>249218</t>
  </si>
  <si>
    <t>N8I</t>
  </si>
  <si>
    <t>yafP</t>
  </si>
  <si>
    <t>putative acyl‑CoA transferase</t>
  </si>
  <si>
    <t>8</t>
  </si>
  <si>
    <t>yafP || N8I || 249218</t>
  </si>
  <si>
    <t>275603</t>
  </si>
  <si>
    <t>insA</t>
  </si>
  <si>
    <t>IS1 repressor TnpA/IS30 transposase;IS, phage, Tn; Transposon‑related functions; extrachromosomal; transposon related</t>
  </si>
  <si>
    <t>insA || intergenic || 275603</t>
  </si>
  <si>
    <t>287361</t>
  </si>
  <si>
    <t>yagJ</t>
  </si>
  <si>
    <t>CP4‑6 prophage; uncharacterized protein;Phage or Prophage Related</t>
  </si>
  <si>
    <t>yagJ || pseudogene || 287361</t>
  </si>
  <si>
    <t>295960</t>
  </si>
  <si>
    <t>E229V</t>
  </si>
  <si>
    <t>paoC</t>
  </si>
  <si>
    <t>PaoABC aldehyde oxidoreductase, Moco‑containing subunit</t>
  </si>
  <si>
    <t>229</t>
  </si>
  <si>
    <t>paoC || E229V || 295960</t>
  </si>
  <si>
    <t>306425</t>
  </si>
  <si>
    <t>ecpA</t>
  </si>
  <si>
    <t>ECP pilin/putative transcriptional regulator for the ecp operon</t>
  </si>
  <si>
    <t>ecpA || intergenic || 306425</t>
  </si>
  <si>
    <t>315544</t>
  </si>
  <si>
    <t>D57Y</t>
  </si>
  <si>
    <t>rclA</t>
  </si>
  <si>
    <t>reactive chlorine stress species (RCS) resistance protein; pyridine nucleotide‑dependent disulfide oxidoreductase family</t>
  </si>
  <si>
    <t>rclA || D57Y || 315544</t>
  </si>
  <si>
    <t>357066</t>
  </si>
  <si>
    <t>P169Q</t>
  </si>
  <si>
    <t>lacA</t>
  </si>
  <si>
    <t>thiogalactoside acetyltransferase</t>
  </si>
  <si>
    <t>lacA || P169Q || 357066</t>
  </si>
  <si>
    <t>359419</t>
  </si>
  <si>
    <t>lacZ</t>
  </si>
  <si>
    <t>pseudogene, truncated</t>
  </si>
  <si>
    <t>lacZ || pseudogene || 359419</t>
  </si>
  <si>
    <t>385207</t>
  </si>
  <si>
    <t>hemB</t>
  </si>
  <si>
    <t>5‑aminolevulinate dehydratase (porphobilinogen synthase)/pseudogene, autotransporter family;putative structure; Not classified; interrupted by IS3; putative flagellin structural protein</t>
  </si>
  <si>
    <t>hemB || intergenic || 385207</t>
  </si>
  <si>
    <t>468360</t>
  </si>
  <si>
    <t>R103S</t>
  </si>
  <si>
    <t>glnK</t>
  </si>
  <si>
    <t>nitrogen assimilation regulatory protein for GlnL, GlnE, and AmtB</t>
  </si>
  <si>
    <t>103</t>
  </si>
  <si>
    <t>glnK || R103S || 468360</t>
  </si>
  <si>
    <t>527809</t>
  </si>
  <si>
    <t>allS</t>
  </si>
  <si>
    <t>allD operon transcriptional activator/ureidoglycolate lyase, releasing urea</t>
  </si>
  <si>
    <t>allS || intergenic || 527809</t>
  </si>
  <si>
    <t>535230</t>
  </si>
  <si>
    <t>D210Y</t>
  </si>
  <si>
    <t>allB</t>
  </si>
  <si>
    <t>allantoinase</t>
  </si>
  <si>
    <t>allB || D210Y || 535230</t>
  </si>
  <si>
    <t>544629</t>
  </si>
  <si>
    <t>R273S</t>
  </si>
  <si>
    <t>ylbE</t>
  </si>
  <si>
    <t>NO‑induced DUF1116 protein</t>
  </si>
  <si>
    <t>273</t>
  </si>
  <si>
    <t>ylbE || R273S || 544629</t>
  </si>
  <si>
    <t>564319</t>
  </si>
  <si>
    <t>emrE</t>
  </si>
  <si>
    <t>DLP12 prophage; multidrug resistance protein/DLP12 prophage; putative recombinase</t>
  </si>
  <si>
    <t>emrE || intergenic || 564319</t>
  </si>
  <si>
    <t>611454</t>
  </si>
  <si>
    <t>M614I</t>
  </si>
  <si>
    <t>entF</t>
  </si>
  <si>
    <t>enterobactin synthase multienzyme complex component, ATP‑dependent</t>
  </si>
  <si>
    <t>entF || M614I || 611454</t>
  </si>
  <si>
    <t>651808</t>
  </si>
  <si>
    <t>dcuC</t>
  </si>
  <si>
    <t>anaerobic C4‑dicarboxylate transport/phospholipid:lipid A palmitoyltransferase</t>
  </si>
  <si>
    <t>dcuC || intergenic || 651808</t>
  </si>
  <si>
    <t>671820</t>
  </si>
  <si>
    <t>C62S</t>
  </si>
  <si>
    <t>ybeQ</t>
  </si>
  <si>
    <t>Sel1 family TPR‑like repeat protein</t>
  </si>
  <si>
    <t>ybeQ || C62S || 671820</t>
  </si>
  <si>
    <t>687541</t>
  </si>
  <si>
    <t>L86Q</t>
  </si>
  <si>
    <t>ybeY</t>
  </si>
  <si>
    <t>ssRNA‑specific endoribonuclease; co‑endoribonuclease working with RNase R in 16S rRNA 3' end maturation and quality control; rRNA transcription antitermination factor</t>
  </si>
  <si>
    <t>86</t>
  </si>
  <si>
    <t>ybeY || L86Q || 687541</t>
  </si>
  <si>
    <t>716228</t>
  </si>
  <si>
    <t>N64D</t>
  </si>
  <si>
    <t>ybfK</t>
  </si>
  <si>
    <t>ybfK || N64D || 716228</t>
  </si>
  <si>
    <t>731253</t>
  </si>
  <si>
    <t>A50T</t>
  </si>
  <si>
    <t>ybfC</t>
  </si>
  <si>
    <t>50</t>
  </si>
  <si>
    <t>ybfC || A50T || 731253</t>
  </si>
  <si>
    <t>734030</t>
  </si>
  <si>
    <t>M161I</t>
  </si>
  <si>
    <t>ybfD</t>
  </si>
  <si>
    <t>H repeat‑associated putative transposase</t>
  </si>
  <si>
    <t>ybfD || M161I || 734030</t>
  </si>
  <si>
    <t>739056</t>
  </si>
  <si>
    <t>R3L</t>
  </si>
  <si>
    <t>ybgJ</t>
  </si>
  <si>
    <t>putative allophanate hydrolase, subunit 1</t>
  </si>
  <si>
    <t>3</t>
  </si>
  <si>
    <t>ybgJ || R3L || 739056</t>
  </si>
  <si>
    <t>743762</t>
  </si>
  <si>
    <t>P226Q</t>
  </si>
  <si>
    <t>ybgO</t>
  </si>
  <si>
    <t>putative fimbrial protein</t>
  </si>
  <si>
    <t>ybgO || P226Q || 743762</t>
  </si>
  <si>
    <t>744111</t>
  </si>
  <si>
    <t>S110C</t>
  </si>
  <si>
    <t>ybgO || S110C || 744111</t>
  </si>
  <si>
    <t>750342</t>
  </si>
  <si>
    <t>gltA</t>
  </si>
  <si>
    <t>citrate synthase/succinate dehydrogenase, membrane subunit, binds cytochrome b556</t>
  </si>
  <si>
    <t>gltA || intergenic || 750342</t>
  </si>
  <si>
    <t>762298</t>
  </si>
  <si>
    <t>D287Y</t>
  </si>
  <si>
    <t>mngA</t>
  </si>
  <si>
    <t>fused 2‑O‑a‑mannosyl‑D‑glycerate specific PTS enzymes: IIA component/IIB component/IIC component</t>
  </si>
  <si>
    <t>mngA || D287Y || 762298</t>
  </si>
  <si>
    <t>770682</t>
  </si>
  <si>
    <t>I25N</t>
  </si>
  <si>
    <t>tolQ</t>
  </si>
  <si>
    <t>membrane spanning protein in TolA‑TolQ‑TolR complex</t>
  </si>
  <si>
    <t>25</t>
  </si>
  <si>
    <t>tolQ || I25N || 770682</t>
  </si>
  <si>
    <t>793161</t>
  </si>
  <si>
    <t>A243S</t>
  </si>
  <si>
    <t>ybhA</t>
  </si>
  <si>
    <t>pyridoxal phosphate (PLP) phosphatase</t>
  </si>
  <si>
    <t>ybhA || A243S || 793161</t>
  </si>
  <si>
    <t>829475</t>
  </si>
  <si>
    <t>S317*</t>
  </si>
  <si>
    <t>dinG</t>
  </si>
  <si>
    <t>ATP‑dependent DNA helicase</t>
  </si>
  <si>
    <t>317</t>
  </si>
  <si>
    <t>dinG || S317* || 829475</t>
  </si>
  <si>
    <t>870490</t>
  </si>
  <si>
    <t>D686Y</t>
  </si>
  <si>
    <t>yliE</t>
  </si>
  <si>
    <t>putative membrane‑anchored cyclic‑di‑GMP phosphodiesterase</t>
  </si>
  <si>
    <t>686</t>
  </si>
  <si>
    <t>yliE || D686Y || 870490</t>
  </si>
  <si>
    <t>888963</t>
  </si>
  <si>
    <t>ybjN</t>
  </si>
  <si>
    <t>negative regulator of motility; multicopy suppressor of coaA(Ts)/putrescine transporter subunit: periplasmic‑binding component of ABC superfamily</t>
  </si>
  <si>
    <t>ybjN || intergenic || 888963</t>
  </si>
  <si>
    <t>898418</t>
  </si>
  <si>
    <t>L9F</t>
  </si>
  <si>
    <t>artI</t>
  </si>
  <si>
    <t>arginine transporter subunit</t>
  </si>
  <si>
    <t>artI || L9F || 898418</t>
  </si>
  <si>
    <t>906884</t>
  </si>
  <si>
    <t>F241L</t>
  </si>
  <si>
    <t>hcr</t>
  </si>
  <si>
    <t>HCP oxidoreductase, NADH‑dependent</t>
  </si>
  <si>
    <t>241</t>
  </si>
  <si>
    <t>hcr || F241L || 906884</t>
  </si>
  <si>
    <t>909899</t>
  </si>
  <si>
    <t>T139S</t>
  </si>
  <si>
    <t>ybjE</t>
  </si>
  <si>
    <t>139</t>
  </si>
  <si>
    <t>ybjE || T139S || 909899</t>
  </si>
  <si>
    <t>944973</t>
  </si>
  <si>
    <t>Q18K</t>
  </si>
  <si>
    <t>ycaN</t>
  </si>
  <si>
    <t>LysR family putative transcriptional regulator</t>
  </si>
  <si>
    <t>18</t>
  </si>
  <si>
    <t>ycaN || Q18K || 944973</t>
  </si>
  <si>
    <t>997687</t>
  </si>
  <si>
    <t>R142L</t>
  </si>
  <si>
    <t>elfG</t>
  </si>
  <si>
    <t>elfG || R142L || 997687</t>
  </si>
  <si>
    <t>999441</t>
  </si>
  <si>
    <t>F13L</t>
  </si>
  <si>
    <t>ycbF</t>
  </si>
  <si>
    <t>putative periplasmic pilin chaperone</t>
  </si>
  <si>
    <t>ycbF || F13L || 999441</t>
  </si>
  <si>
    <t>1010999</t>
  </si>
  <si>
    <t>pqiC</t>
  </si>
  <si>
    <t>DUF330 family putative lipoprotein/ribosome modulation factor</t>
  </si>
  <si>
    <t>pqiC || intergenic || 1010999</t>
  </si>
  <si>
    <t>1023604</t>
  </si>
  <si>
    <t>P68Q</t>
  </si>
  <si>
    <t>yccU</t>
  </si>
  <si>
    <t>putative CoA‑binding protein</t>
  </si>
  <si>
    <t>68</t>
  </si>
  <si>
    <t>yccU || P68Q || 1023604</t>
  </si>
  <si>
    <t>1074411</t>
  </si>
  <si>
    <t>fused DNA‑binding transcriptional regulator/proline dehydrogenase/pyrroline‑5‑carboxylate dehydrogenase/proline:sodium symporter</t>
  </si>
  <si>
    <t>putA || intergenic || 1074411</t>
  </si>
  <si>
    <t>1078680</t>
  </si>
  <si>
    <t>D328Y</t>
  </si>
  <si>
    <t>328</t>
  </si>
  <si>
    <t>efeO || D328Y || 1078680</t>
  </si>
  <si>
    <t>1104438</t>
  </si>
  <si>
    <t>osmoregulated periplasmic glucan succinylation membrane protein/osmoregulated periplasmic glucan (OPG) biosynthesis periplasmic protein</t>
  </si>
  <si>
    <t>opgC || intergenic || 1104438</t>
  </si>
  <si>
    <t>1163412</t>
  </si>
  <si>
    <t>D120Y</t>
  </si>
  <si>
    <t>ycfJ</t>
  </si>
  <si>
    <t>ycfJ || D120Y || 1163412</t>
  </si>
  <si>
    <t>1172730</t>
  </si>
  <si>
    <t>R219L</t>
  </si>
  <si>
    <t>lolD</t>
  </si>
  <si>
    <t>outer membrane‑specific lipoprotein transporter subunit</t>
  </si>
  <si>
    <t>219</t>
  </si>
  <si>
    <t>lolD || R219L || 1172730</t>
  </si>
  <si>
    <t>1282164</t>
  </si>
  <si>
    <t>narI</t>
  </si>
  <si>
    <t>nitrate reductase 1, gamma (cytochrome b(NR)) subunit/rtT sRNA, processed from tyrT transcript</t>
  </si>
  <si>
    <t>narI || intergenic || 1282164</t>
  </si>
  <si>
    <t>1306266</t>
  </si>
  <si>
    <t>C80G</t>
  </si>
  <si>
    <t>yciA</t>
  </si>
  <si>
    <t>acyl‑CoA esterase</t>
  </si>
  <si>
    <t>yciA || C80G || 1306266</t>
  </si>
  <si>
    <t>1310477</t>
  </si>
  <si>
    <t>yciG</t>
  </si>
  <si>
    <t>KGG family protein/tryptophan synthase, alpha subunit</t>
  </si>
  <si>
    <t>yciG || intergenic || 1310477</t>
  </si>
  <si>
    <t>1311802</t>
  </si>
  <si>
    <t>D291Y</t>
  </si>
  <si>
    <t>trpB</t>
  </si>
  <si>
    <t>tryptophan synthase, beta subunit</t>
  </si>
  <si>
    <t>291</t>
  </si>
  <si>
    <t>trpB || D291Y || 1311802</t>
  </si>
  <si>
    <t>1332206</t>
  </si>
  <si>
    <t>G707C</t>
  </si>
  <si>
    <t>707</t>
  </si>
  <si>
    <t>acnA || G707C || 1332206</t>
  </si>
  <si>
    <t>1334217</t>
  </si>
  <si>
    <t>D211Y</t>
  </si>
  <si>
    <t>pgpB</t>
  </si>
  <si>
    <t>phosphatidylglycerophosphatase B</t>
  </si>
  <si>
    <t>211</t>
  </si>
  <si>
    <t>pgpB || D211Y || 1334217</t>
  </si>
  <si>
    <t>1340051</t>
  </si>
  <si>
    <t>E317*</t>
  </si>
  <si>
    <t>gmr</t>
  </si>
  <si>
    <t>cyclic‑di‑GMP phosphodiesterase; csgD regulator; modulator of Rnase II stability</t>
  </si>
  <si>
    <t>gmr || E317* || 1340051</t>
  </si>
  <si>
    <t>1342409</t>
  </si>
  <si>
    <t>L254Q</t>
  </si>
  <si>
    <t>rnb</t>
  </si>
  <si>
    <t>ribonuclease II</t>
  </si>
  <si>
    <t>254</t>
  </si>
  <si>
    <t>rnb || L254Q || 1342409</t>
  </si>
  <si>
    <t>1347105</t>
  </si>
  <si>
    <t>A261S</t>
  </si>
  <si>
    <t>sapD</t>
  </si>
  <si>
    <t>antimicrobial peptide transport ABC system ATP‑binding protein</t>
  </si>
  <si>
    <t>261</t>
  </si>
  <si>
    <t>sapD || A261S || 1347105</t>
  </si>
  <si>
    <t>1364263</t>
  </si>
  <si>
    <t>pspE</t>
  </si>
  <si>
    <t>thiosulfate:cyanide sulfurtransferase (rhodanese)/alpha amylase catalytic domain family protein</t>
  </si>
  <si>
    <t>pspE || intergenic || 1364263</t>
  </si>
  <si>
    <t>1368223</t>
  </si>
  <si>
    <t>G249C</t>
  </si>
  <si>
    <t>ycjO</t>
  </si>
  <si>
    <t>inner membrane putative ABC superfamily sugar transporter permease</t>
  </si>
  <si>
    <t>ycjO || G249C || 1368223</t>
  </si>
  <si>
    <t>1377626</t>
  </si>
  <si>
    <t>S198*</t>
  </si>
  <si>
    <t>LacI family putative transcriptional repressor</t>
  </si>
  <si>
    <t>198</t>
  </si>
  <si>
    <t>ycjW || S198* || 1377626</t>
  </si>
  <si>
    <t>1387065</t>
  </si>
  <si>
    <t>H273L</t>
  </si>
  <si>
    <t>pgrR</t>
  </si>
  <si>
    <t>murein peptide degradation regulator</t>
  </si>
  <si>
    <t>pgrR || H273L || 1387065</t>
  </si>
  <si>
    <t>1395456</t>
  </si>
  <si>
    <t>S192*</t>
  </si>
  <si>
    <t>abgT</t>
  </si>
  <si>
    <t>p‑aminobenzoyl‑glutamate transporter; membrane protein</t>
  </si>
  <si>
    <t>abgT || S192* || 1395456</t>
  </si>
  <si>
    <t>1412706</t>
  </si>
  <si>
    <t>kilR</t>
  </si>
  <si>
    <t>Rac prophage; inhibitor of ftsZ, killing protein/Rac prophage; phage superinfection exclusion protein</t>
  </si>
  <si>
    <t>kilR || intergenic || 1412706</t>
  </si>
  <si>
    <t>1420677</t>
  </si>
  <si>
    <t>ydaY</t>
  </si>
  <si>
    <t>pseudogene, Rac prophage;Phage or Prophage Related/Rac prophage; pseudogene, tail protein family;Phage or Prophage Related; putative alpha helix protein</t>
  </si>
  <si>
    <t>ydaY || intergenic || 1420677</t>
  </si>
  <si>
    <t>1440522</t>
  </si>
  <si>
    <t>ydbL</t>
  </si>
  <si>
    <t>DUF1318 family protein/transcriptional activator for tynA and feaB</t>
  </si>
  <si>
    <t>ydbL || intergenic || 1440522</t>
  </si>
  <si>
    <t>1450469</t>
  </si>
  <si>
    <t>M96I</t>
  </si>
  <si>
    <t>paaD || M96I || 1450469</t>
  </si>
  <si>
    <t>1460263</t>
  </si>
  <si>
    <t>ydbA || pseudogene || 1460263</t>
  </si>
  <si>
    <t>1463657</t>
  </si>
  <si>
    <t>insI1</t>
  </si>
  <si>
    <t>IS30 transposase</t>
  </si>
  <si>
    <t>insI1 || E15* || 1463657</t>
  </si>
  <si>
    <t>1487338</t>
  </si>
  <si>
    <t>M204I</t>
  </si>
  <si>
    <t>trg</t>
  </si>
  <si>
    <t>methyl‑accepting chemotaxis protein III, ribose and galactose sensor receptor</t>
  </si>
  <si>
    <t>204</t>
  </si>
  <si>
    <t>trg || M204I || 1487338</t>
  </si>
  <si>
    <t>1514439</t>
  </si>
  <si>
    <t>curA</t>
  </si>
  <si>
    <t>curcumin/dihydrocurcumin reductase, NADPH‑dependent/colanic acid and biofilm gene transcriptional regulator, MqsR‑controlled</t>
  </si>
  <si>
    <t>curA || intergenic || 1514439</t>
  </si>
  <si>
    <t>1520123</t>
  </si>
  <si>
    <t>A39S</t>
  </si>
  <si>
    <t>ansP</t>
  </si>
  <si>
    <t>L‑asparagine transporter</t>
  </si>
  <si>
    <t>39</t>
  </si>
  <si>
    <t>ansP || A39S || 1520123</t>
  </si>
  <si>
    <t>1555505</t>
  </si>
  <si>
    <t>N412Y</t>
  </si>
  <si>
    <t>ddpA</t>
  </si>
  <si>
    <t>D‑ala‑D‑a la transporter subunit</t>
  </si>
  <si>
    <t>412</t>
  </si>
  <si>
    <t>ddpA || N412Y || 1555505</t>
  </si>
  <si>
    <t>1574955</t>
  </si>
  <si>
    <t>E31D</t>
  </si>
  <si>
    <t>ydeM</t>
  </si>
  <si>
    <t>putative YdeN‑specific sulfatase‑maturating enzyme</t>
  </si>
  <si>
    <t>ydeM || E31D || 1574955</t>
  </si>
  <si>
    <t>1576198</t>
  </si>
  <si>
    <t>P195Q</t>
  </si>
  <si>
    <t>ydeN</t>
  </si>
  <si>
    <t>putative Ser‑type periplasmic non‑aryl sulfatase</t>
  </si>
  <si>
    <t>195</t>
  </si>
  <si>
    <t>ydeN || P195Q || 1576198</t>
  </si>
  <si>
    <t>1584087</t>
  </si>
  <si>
    <t>ydeT</t>
  </si>
  <si>
    <t>pseudogene; putative outer membrane protein</t>
  </si>
  <si>
    <t>ydeT || pseudogene || 1584087</t>
  </si>
  <si>
    <t>1585635</t>
  </si>
  <si>
    <t>Y267D</t>
  </si>
  <si>
    <t>hipA</t>
  </si>
  <si>
    <t>inactivating GltX kinase facilitating persister formation; toxin of HipAB TA pair; autokinase</t>
  </si>
  <si>
    <t>267</t>
  </si>
  <si>
    <t>hipA || Y267D || 1585635</t>
  </si>
  <si>
    <t>1607793</t>
  </si>
  <si>
    <t>E390*</t>
  </si>
  <si>
    <t>sad</t>
  </si>
  <si>
    <t>succinate semialdehyde dehydrogenase, NAD(P)+‑dependent</t>
  </si>
  <si>
    <t>sad || E390* || 1607793</t>
  </si>
  <si>
    <t>1608021</t>
  </si>
  <si>
    <t>D314Y</t>
  </si>
  <si>
    <t>sad || D314Y || 1608021</t>
  </si>
  <si>
    <t>1615781</t>
  </si>
  <si>
    <t>I65F</t>
  </si>
  <si>
    <t>ydeE || I65F || 1615781</t>
  </si>
  <si>
    <t>1619072</t>
  </si>
  <si>
    <t>D15Y</t>
  </si>
  <si>
    <t>ydeJ</t>
  </si>
  <si>
    <t>inactive PncC family protein</t>
  </si>
  <si>
    <t>ydeJ || D15Y || 1619072</t>
  </si>
  <si>
    <t>1629317</t>
  </si>
  <si>
    <t>S263*</t>
  </si>
  <si>
    <t>stfQ</t>
  </si>
  <si>
    <t>Qin prophage; putative side tail fiber assembly protein</t>
  </si>
  <si>
    <t>263</t>
  </si>
  <si>
    <t>stfQ || S263* || 1629317</t>
  </si>
  <si>
    <t>1633006</t>
  </si>
  <si>
    <t>cspI</t>
  </si>
  <si>
    <t>Qin prophage; cold shock protein/Rz‑like protein, Qin prophage</t>
  </si>
  <si>
    <t>cspI || intergenic || 1633006</t>
  </si>
  <si>
    <t>1633319</t>
  </si>
  <si>
    <t>E156*</t>
  </si>
  <si>
    <t>rzpQ</t>
  </si>
  <si>
    <t>Rz‑like protein, Qin prophage</t>
  </si>
  <si>
    <t>156</t>
  </si>
  <si>
    <t>rzpQ || E156* || 1633319</t>
  </si>
  <si>
    <t>1649464</t>
  </si>
  <si>
    <t>rspA</t>
  </si>
  <si>
    <t>bifunctional D‑altronate/D‑mannonate dehydratase/UPF0060 family inner membrane protein</t>
  </si>
  <si>
    <t>rspA || intergenic || 1649464</t>
  </si>
  <si>
    <t>1669762</t>
  </si>
  <si>
    <t>Q286K</t>
  </si>
  <si>
    <t>pntB</t>
  </si>
  <si>
    <t>pyridine nucleotide transhydrogenase, beta subunit</t>
  </si>
  <si>
    <t>286</t>
  </si>
  <si>
    <t>pntB || Q286K || 1669762</t>
  </si>
  <si>
    <t>1676042</t>
  </si>
  <si>
    <t>M82I</t>
  </si>
  <si>
    <t>ydgC</t>
  </si>
  <si>
    <t>GlpM family inner membrane protein</t>
  </si>
  <si>
    <t>ydgC || M82I || 1676042</t>
  </si>
  <si>
    <t>1706734</t>
  </si>
  <si>
    <t>nth</t>
  </si>
  <si>
    <t>DNA glycosylase and apyrimidinic (AP) lyase (endonuclease III)/dipeptide and tripeptide permease A</t>
  </si>
  <si>
    <t>nth || intergenic || 1706734</t>
  </si>
  <si>
    <t>1717037</t>
  </si>
  <si>
    <t>M220I</t>
  </si>
  <si>
    <t>ydhK</t>
  </si>
  <si>
    <t>putative efflux protein (PET) component of YdhJK efflux pump</t>
  </si>
  <si>
    <t>ydhK || M220I || 1717037</t>
  </si>
  <si>
    <t>1729789</t>
  </si>
  <si>
    <t>S52*</t>
  </si>
  <si>
    <t>sodB</t>
  </si>
  <si>
    <t>superoxide dismutase, Fe</t>
  </si>
  <si>
    <t>52</t>
  </si>
  <si>
    <t>sodB || S52* || 1729789</t>
  </si>
  <si>
    <t>1748741</t>
  </si>
  <si>
    <t>ydhY</t>
  </si>
  <si>
    <t>putative 4Fe‑4S ferridoxin‑type protein; FNR, Nar, NarP‑regulated protein; putative subunit of YdhYVWXUT oxidoreductase complex/uncharacterized protein</t>
  </si>
  <si>
    <t>ydhY || intergenic || 1748741</t>
  </si>
  <si>
    <t>1750870</t>
  </si>
  <si>
    <t>T306S</t>
  </si>
  <si>
    <t>306</t>
  </si>
  <si>
    <t>pykF || T306S || 1750870</t>
  </si>
  <si>
    <t>1752278</t>
  </si>
  <si>
    <t>E235D</t>
  </si>
  <si>
    <t>ldtE</t>
  </si>
  <si>
    <t>murein L,D‑transpeptidase</t>
  </si>
  <si>
    <t>ldtE || E235D || 1752278</t>
  </si>
  <si>
    <t>1782159</t>
  </si>
  <si>
    <t>V153E</t>
  </si>
  <si>
    <t>153</t>
  </si>
  <si>
    <t>ppsR || V153E || 1782159</t>
  </si>
  <si>
    <t>1793224</t>
  </si>
  <si>
    <t>pheS</t>
  </si>
  <si>
    <t>phenylalanine tRNA synthetase, alpha subunit/phenylalanyl‑tRNA synthetase operon leader peptide</t>
  </si>
  <si>
    <t>pheS || intergenic || 1793224</t>
  </si>
  <si>
    <t>1797381</t>
  </si>
  <si>
    <t>arpB</t>
  </si>
  <si>
    <t>pseudogene, ankyrin repeats</t>
  </si>
  <si>
    <t>arpB || pseudogene || 1797381</t>
  </si>
  <si>
    <t>1806999</t>
  </si>
  <si>
    <t>N131H</t>
  </si>
  <si>
    <t>ydjO</t>
  </si>
  <si>
    <t>131</t>
  </si>
  <si>
    <t>ydjO || N131H || 1806999</t>
  </si>
  <si>
    <t>1809961</t>
  </si>
  <si>
    <t>S613*</t>
  </si>
  <si>
    <t>katE</t>
  </si>
  <si>
    <t>catalase HPII, heme d‑containing</t>
  </si>
  <si>
    <t>613</t>
  </si>
  <si>
    <t>katE || S613* || 1809961</t>
  </si>
  <si>
    <t>1840514</t>
  </si>
  <si>
    <t>R235L</t>
  </si>
  <si>
    <t>topB</t>
  </si>
  <si>
    <t>DNA topoisomerase III</t>
  </si>
  <si>
    <t>topB || R235L || 1840514</t>
  </si>
  <si>
    <t>1842560</t>
  </si>
  <si>
    <t>Q125L</t>
  </si>
  <si>
    <t>ydjA</t>
  </si>
  <si>
    <t>ydjA || Q125L || 1842560</t>
  </si>
  <si>
    <t>1852365</t>
  </si>
  <si>
    <t>F242L</t>
  </si>
  <si>
    <t>ydjJ</t>
  </si>
  <si>
    <t>putative Zn‑dependent NAD(P)‑binding oxidoreductase</t>
  </si>
  <si>
    <t>242</t>
  </si>
  <si>
    <t>ydjJ || F242L || 1852365</t>
  </si>
  <si>
    <t>1872824</t>
  </si>
  <si>
    <t>H285N</t>
  </si>
  <si>
    <t>yeaP || H285N || 1872824</t>
  </si>
  <si>
    <t>1908960</t>
  </si>
  <si>
    <t>E38D</t>
  </si>
  <si>
    <t>prc</t>
  </si>
  <si>
    <t>carboxy‑terminal protease for penicillin‑binding protein 3</t>
  </si>
  <si>
    <t>38</t>
  </si>
  <si>
    <t>prc || E38D || 1908960</t>
  </si>
  <si>
    <t>1933080</t>
  </si>
  <si>
    <t>A392E</t>
  </si>
  <si>
    <t>pykA || A392E || 1933080</t>
  </si>
  <si>
    <t>1956555</t>
  </si>
  <si>
    <t>C109*</t>
  </si>
  <si>
    <t>yecT</t>
  </si>
  <si>
    <t>109</t>
  </si>
  <si>
    <t>yecT || C109* || 1956555</t>
  </si>
  <si>
    <t>1978496</t>
  </si>
  <si>
    <t>G19C</t>
  </si>
  <si>
    <t>araG</t>
  </si>
  <si>
    <t>fused L‑arabinose transporter subunits of ABC superfamily: ATP‑binding components</t>
  </si>
  <si>
    <t>araG || G19C || 1978496</t>
  </si>
  <si>
    <t>1,981,521:1</t>
  </si>
  <si>
    <t>+A</t>
  </si>
  <si>
    <t>azuC</t>
  </si>
  <si>
    <t>acid‑inducible small membrane‑associated protein/lipoprotein, function unknown</t>
  </si>
  <si>
    <t>azuC || intergenic || 1,981,521:1</t>
  </si>
  <si>
    <t>2005174</t>
  </si>
  <si>
    <t>yedN || pseudogene || 2005174</t>
  </si>
  <si>
    <t>2026956</t>
  </si>
  <si>
    <t>C4R</t>
  </si>
  <si>
    <t>yedR</t>
  </si>
  <si>
    <t>inner membrane protein</t>
  </si>
  <si>
    <t>yedR || C4R || 2026956</t>
  </si>
  <si>
    <t>2045616</t>
  </si>
  <si>
    <t>putative adhesin/pseudogene, glycosyltransferase homology</t>
  </si>
  <si>
    <t>yeeJ || intergenic || 2045616</t>
  </si>
  <si>
    <t>2051691</t>
  </si>
  <si>
    <t>S494*</t>
  </si>
  <si>
    <t>yeeO</t>
  </si>
  <si>
    <t>putative multdrug exporter, MATE family</t>
  </si>
  <si>
    <t>494</t>
  </si>
  <si>
    <t>yeeO || S494* || 2051691</t>
  </si>
  <si>
    <t>2092461</t>
  </si>
  <si>
    <t>N212Y</t>
  </si>
  <si>
    <t>ugd || N212Y || 2092461</t>
  </si>
  <si>
    <t>2094086</t>
  </si>
  <si>
    <t>W222R</t>
  </si>
  <si>
    <t>222</t>
  </si>
  <si>
    <t>gnd || W222R || 2094086</t>
  </si>
  <si>
    <t>2122722</t>
  </si>
  <si>
    <t>W137L</t>
  </si>
  <si>
    <t>wcaE || W137L || 2122722</t>
  </si>
  <si>
    <t>2152386</t>
  </si>
  <si>
    <t>D174Y</t>
  </si>
  <si>
    <t>mdtC</t>
  </si>
  <si>
    <t>multidrug efflux system, subunit C</t>
  </si>
  <si>
    <t>mdtC || D174Y || 2152386</t>
  </si>
  <si>
    <t>2184513</t>
  </si>
  <si>
    <t>yehC</t>
  </si>
  <si>
    <t>yehC || M204I || 2184513</t>
  </si>
  <si>
    <t>2187548</t>
  </si>
  <si>
    <t>T34S</t>
  </si>
  <si>
    <t>mrp</t>
  </si>
  <si>
    <t>antiporter inner membrane protein</t>
  </si>
  <si>
    <t>mrp || T34S || 2187548</t>
  </si>
  <si>
    <t>2230223</t>
  </si>
  <si>
    <t>*337L</t>
  </si>
  <si>
    <t>mglC</t>
  </si>
  <si>
    <t>methyl‑galactoside transporter subunit</t>
  </si>
  <si>
    <t>337</t>
  </si>
  <si>
    <t>mglC || *337L || 2230223</t>
  </si>
  <si>
    <t>2232573</t>
  </si>
  <si>
    <t>D66Y</t>
  </si>
  <si>
    <t>mglA</t>
  </si>
  <si>
    <t>fused methyl‑galactoside transporter subunits of ABC superfamily: ATP‑binding components</t>
  </si>
  <si>
    <t>mglA || D66Y || 2232573</t>
  </si>
  <si>
    <t>2236769</t>
  </si>
  <si>
    <t>K121N</t>
  </si>
  <si>
    <t>folE</t>
  </si>
  <si>
    <t>GTP cyclohydrolase I</t>
  </si>
  <si>
    <t>folE || K121N || 2236769</t>
  </si>
  <si>
    <t>2251225</t>
  </si>
  <si>
    <t>R208S</t>
  </si>
  <si>
    <t>psuG</t>
  </si>
  <si>
    <t>pseudouridine 5'‑phosphate glycosidase</t>
  </si>
  <si>
    <t>208</t>
  </si>
  <si>
    <t>psuG || R208S || 2251225</t>
  </si>
  <si>
    <t>2255391</t>
  </si>
  <si>
    <t>D152Y</t>
  </si>
  <si>
    <t>fruK</t>
  </si>
  <si>
    <t>fructose‑1‑phosphate kinase</t>
  </si>
  <si>
    <t>152</t>
  </si>
  <si>
    <t>fruK || D152Y || 2255391</t>
  </si>
  <si>
    <t>2264013</t>
  </si>
  <si>
    <t>S186R</t>
  </si>
  <si>
    <t>mepS</t>
  </si>
  <si>
    <t>murein DD‑endopeptidase, space‑maker hydrolase, mutational suppressor of prc thermosensitivity, outer membrane lipoprotein</t>
  </si>
  <si>
    <t>mepS || S186R || 2264013</t>
  </si>
  <si>
    <t>2266245</t>
  </si>
  <si>
    <t>D135Y</t>
  </si>
  <si>
    <t>yejA</t>
  </si>
  <si>
    <t>microcin C transporter YejABEF, periplasmic binding protein; ABC family</t>
  </si>
  <si>
    <t>135</t>
  </si>
  <si>
    <t>yejA || D135Y || 2266245</t>
  </si>
  <si>
    <t>2296865</t>
  </si>
  <si>
    <t>T38S</t>
  </si>
  <si>
    <t>napF</t>
  </si>
  <si>
    <t>ferredoxin‑type protein, role in electron transfer to periplasmic nitrate reductase NapA</t>
  </si>
  <si>
    <t>napF || T38S || 2296865</t>
  </si>
  <si>
    <t>2298317</t>
  </si>
  <si>
    <t>eco</t>
  </si>
  <si>
    <t>ecotin, a serine protease inhibitor/malate dehydrogenase, FAD/NAD(P)‑binding domain</t>
  </si>
  <si>
    <t>eco || intergenic || 2298317</t>
  </si>
  <si>
    <t>2327593</t>
  </si>
  <si>
    <t>yfaS</t>
  </si>
  <si>
    <t>pseudogene, bacterial alpha2‑macroglobulin YfaS variant family; putative membrane protein</t>
  </si>
  <si>
    <t>yfaS || pseudogene || 2327593</t>
  </si>
  <si>
    <t>2346030</t>
  </si>
  <si>
    <t>glpT</t>
  </si>
  <si>
    <t>sn‑glycerol‑3‑phosphate transporter/sn‑glycerol‑3‑phosphate dehydrogenase (anaerobic), large subunit, FAD/NAD(P)‑binding</t>
  </si>
  <si>
    <t>glpT || intergenic || 2346030</t>
  </si>
  <si>
    <t>2352916</t>
  </si>
  <si>
    <t>R239L</t>
  </si>
  <si>
    <t>rhmT</t>
  </si>
  <si>
    <t>putative L‑rhamnonate transporter</t>
  </si>
  <si>
    <t>rhmT || R239L || 2352916</t>
  </si>
  <si>
    <t>2355402</t>
  </si>
  <si>
    <t>T97S</t>
  </si>
  <si>
    <t>rhmR</t>
  </si>
  <si>
    <t>putative DNA‑binding transcriptional regulator for the rhm operon</t>
  </si>
  <si>
    <t>97</t>
  </si>
  <si>
    <t>rhmR || T97S || 2355402</t>
  </si>
  <si>
    <t>2360659</t>
  </si>
  <si>
    <t>L37*</t>
  </si>
  <si>
    <t>arnC</t>
  </si>
  <si>
    <t>undecaprenyl phosphate‑L‑Ara4FN transferase</t>
  </si>
  <si>
    <t>37</t>
  </si>
  <si>
    <t>arnC || L37* || 2360659</t>
  </si>
  <si>
    <t>2364664</t>
  </si>
  <si>
    <t>L93*</t>
  </si>
  <si>
    <t>arnT</t>
  </si>
  <si>
    <t>4‑amino‑4‑deoxy‑L‑arabinose transferase</t>
  </si>
  <si>
    <t>93</t>
  </si>
  <si>
    <t>arnT || L93* || 2364664</t>
  </si>
  <si>
    <t>2364946</t>
  </si>
  <si>
    <t>P187Q</t>
  </si>
  <si>
    <t>187</t>
  </si>
  <si>
    <t>arnT || P187Q || 2364946</t>
  </si>
  <si>
    <t>2402924</t>
  </si>
  <si>
    <t>Q195L</t>
  </si>
  <si>
    <t>yfbR</t>
  </si>
  <si>
    <t>5'‑nucleotidase</t>
  </si>
  <si>
    <t>yfbR || Q195L || 2402924</t>
  </si>
  <si>
    <t>2422143</t>
  </si>
  <si>
    <t>ubiX</t>
  </si>
  <si>
    <t>3‑octaprenyl‑4‑hydroxybenzoate carboxy‑lyase/amidophosphoribosyltransferase</t>
  </si>
  <si>
    <t>ubiX || intergenic || 2422143</t>
  </si>
  <si>
    <t>2422280</t>
  </si>
  <si>
    <t>D480Y</t>
  </si>
  <si>
    <t>purF</t>
  </si>
  <si>
    <t>amidophosphoribosyltransferase</t>
  </si>
  <si>
    <t>480</t>
  </si>
  <si>
    <t>purF || D480Y || 2422280</t>
  </si>
  <si>
    <t>2453195</t>
  </si>
  <si>
    <t>fadI</t>
  </si>
  <si>
    <t>beta‑ketoacyl‑CoA thiolase, anaerobic, subunit</t>
  </si>
  <si>
    <t>fadI || D252Y || 2453195</t>
  </si>
  <si>
    <t>2453810</t>
  </si>
  <si>
    <t>E47*</t>
  </si>
  <si>
    <t>fadI || E47* || 2453810</t>
  </si>
  <si>
    <t>2487614</t>
  </si>
  <si>
    <t>S90R</t>
  </si>
  <si>
    <t>yfdX</t>
  </si>
  <si>
    <t>90</t>
  </si>
  <si>
    <t>yfdX || S90R || 2487614</t>
  </si>
  <si>
    <t>2526890</t>
  </si>
  <si>
    <t>cysK</t>
  </si>
  <si>
    <t>cysteine synthase A, O‑acetylserine sulfhydrolase A subunit/phosphohistidinoprotein‑hexose phosphotransferase component of PTS system (Hpr)</t>
  </si>
  <si>
    <t>cysK || intergenic || 2526890</t>
  </si>
  <si>
    <t>2559001</t>
  </si>
  <si>
    <t>K415*</t>
  </si>
  <si>
    <t>eutA</t>
  </si>
  <si>
    <t>reactivating factor for ethanolamine ammonia lyase</t>
  </si>
  <si>
    <t>415</t>
  </si>
  <si>
    <t>eutA || K415* || 2559001</t>
  </si>
  <si>
    <t>2560704</t>
  </si>
  <si>
    <t>G255C</t>
  </si>
  <si>
    <t>eutH</t>
  </si>
  <si>
    <t>ethanolamine transporter</t>
  </si>
  <si>
    <t>eutH || G255C || 2560704</t>
  </si>
  <si>
    <t>2564264</t>
  </si>
  <si>
    <t>D283Y</t>
  </si>
  <si>
    <t>eutE</t>
  </si>
  <si>
    <t>aldehyde oxidoreductase, ethanolamine utilization protein</t>
  </si>
  <si>
    <t>eutE || D283Y || 2564264</t>
  </si>
  <si>
    <t>2594475</t>
  </si>
  <si>
    <t>bcp</t>
  </si>
  <si>
    <t>peroxiredoxin; thiol peroxidase, thioredoxin‑dependent/hydrogenase 4, 4Fe‑4S subunit</t>
  </si>
  <si>
    <t>bcp || intergenic || 2594475</t>
  </si>
  <si>
    <t>2656400</t>
  </si>
  <si>
    <t>E95*</t>
  </si>
  <si>
    <t>tRNA mC32,mU32 2'‑O‑methyltransferase, SAM‑dependent</t>
  </si>
  <si>
    <t>trmJ || E95* || 2656400</t>
  </si>
  <si>
    <t>2660155</t>
  </si>
  <si>
    <t>Q351*</t>
  </si>
  <si>
    <t>hcaT</t>
  </si>
  <si>
    <t>putative 3‑phenylpropionic transporter</t>
  </si>
  <si>
    <t>351</t>
  </si>
  <si>
    <t>hcaT || Q351* || 2660155</t>
  </si>
  <si>
    <t>2683325</t>
  </si>
  <si>
    <t>H378L</t>
  </si>
  <si>
    <t>glrK</t>
  </si>
  <si>
    <t>sensor protein kinase regulating glmY sRNA in two‑component system with response regulator GlrR</t>
  </si>
  <si>
    <t>glrK || H378L || 2683325</t>
  </si>
  <si>
    <t>2776843</t>
  </si>
  <si>
    <t>pinH</t>
  </si>
  <si>
    <t>pseudogene, invertase resolvase family/pseudogene</t>
  </si>
  <si>
    <t>pinH || intergenic || 2776843</t>
  </si>
  <si>
    <t>2786171</t>
  </si>
  <si>
    <t>F26L</t>
  </si>
  <si>
    <t>gabT</t>
  </si>
  <si>
    <t>4‑aminobutyrate aminotransferase, PLP‑dependent</t>
  </si>
  <si>
    <t>26</t>
  </si>
  <si>
    <t>gabT || F26L || 2786171</t>
  </si>
  <si>
    <t>2816230</t>
  </si>
  <si>
    <t>G300A</t>
  </si>
  <si>
    <t>recA</t>
  </si>
  <si>
    <t>DNA recombination and repair protein; ssDNA‑dependent ATPase; synaptase; ssDNA and dsDNA binding protein forming filaments; ATP‑dependent homologous DNA strand exchanger; recombinase A; LexA autocleavage cofactor</t>
  </si>
  <si>
    <t>300</t>
  </si>
  <si>
    <t>recA || G300A || 2816230</t>
  </si>
  <si>
    <t>2836360</t>
  </si>
  <si>
    <t>hycI</t>
  </si>
  <si>
    <t>protease involved in processing C‑terminal end of HycE</t>
  </si>
  <si>
    <t>hycI || D15Y || 2836360</t>
  </si>
  <si>
    <t>2876563</t>
  </si>
  <si>
    <t>R312L</t>
  </si>
  <si>
    <t>casA</t>
  </si>
  <si>
    <t>CRISP RNA (crRNA) containing Cascade antiviral complex protein</t>
  </si>
  <si>
    <t>casA || R312L || 2876563</t>
  </si>
  <si>
    <t>2904733</t>
  </si>
  <si>
    <t>mazE</t>
  </si>
  <si>
    <t>antitoxin of the ChpA‑ChpR toxin‑antitoxin system/(p)ppGpp synthetase I/GTP pyrophosphokinase</t>
  </si>
  <si>
    <t>mazE || intergenic || 2904733</t>
  </si>
  <si>
    <t>2913013</t>
  </si>
  <si>
    <t>gudX</t>
  </si>
  <si>
    <t>glucarate dehydratase‑related protein, substrate unknown</t>
  </si>
  <si>
    <t>gudX || D365Y || 2913013</t>
  </si>
  <si>
    <t>2959072</t>
  </si>
  <si>
    <t>V109F</t>
  </si>
  <si>
    <t>lgt</t>
  </si>
  <si>
    <t>phosphatidylglycerol‑prolipoprotein diacylglyceryl transferase</t>
  </si>
  <si>
    <t>lgt || V109F || 2959072</t>
  </si>
  <si>
    <t>2978573</t>
  </si>
  <si>
    <t>D127Y</t>
  </si>
  <si>
    <t>yqeF</t>
  </si>
  <si>
    <t>short chain acyltransferase</t>
  </si>
  <si>
    <t>yqeF || D127Y || 2978573</t>
  </si>
  <si>
    <t>2984945</t>
  </si>
  <si>
    <t>D107Y</t>
  </si>
  <si>
    <t>ygeG</t>
  </si>
  <si>
    <t>SycD‑like chaperone family TPR‑repeat‑containing protein</t>
  </si>
  <si>
    <t>ygeG || D107Y || 2984945</t>
  </si>
  <si>
    <t>3010469</t>
  </si>
  <si>
    <t>L351I</t>
  </si>
  <si>
    <t>ygfK || L351I || 3010469</t>
  </si>
  <si>
    <t>3041395</t>
  </si>
  <si>
    <t>T336S</t>
  </si>
  <si>
    <t>gcvP || T336S || 3041395</t>
  </si>
  <si>
    <t>3078322</t>
  </si>
  <si>
    <t>Y317D</t>
  </si>
  <si>
    <t>speA</t>
  </si>
  <si>
    <t>biosynthetic arginine decarboxylase, PLP‑binding</t>
  </si>
  <si>
    <t>speA || Y317D || 3078322</t>
  </si>
  <si>
    <t>3081573</t>
  </si>
  <si>
    <t>metK</t>
  </si>
  <si>
    <t>S‑adenosylmethionine synthetase/D‑galactose transporter</t>
  </si>
  <si>
    <t>metK || intergenic || 3081573</t>
  </si>
  <si>
    <t>3105973</t>
  </si>
  <si>
    <t>yghF</t>
  </si>
  <si>
    <t>pseudogene, secretion pathway protein, C‑type protein homology;putative transport; Not classified; putative general secretion pathway for protein export (GSP)</t>
  </si>
  <si>
    <t>yghF || pseudogene || 3105973</t>
  </si>
  <si>
    <t>3119047</t>
  </si>
  <si>
    <t>D279Y</t>
  </si>
  <si>
    <t>glcE</t>
  </si>
  <si>
    <t>glycolate oxidase FAD binding subunit</t>
  </si>
  <si>
    <t>glcE || D279Y || 3119047</t>
  </si>
  <si>
    <t>3136365</t>
  </si>
  <si>
    <t>H387N</t>
  </si>
  <si>
    <t>hybB</t>
  </si>
  <si>
    <t>putative hydrogenase 2 cytochrome b type component</t>
  </si>
  <si>
    <t>387</t>
  </si>
  <si>
    <t>hybB || H387N || 3136365</t>
  </si>
  <si>
    <t>3138552</t>
  </si>
  <si>
    <t>E357*</t>
  </si>
  <si>
    <t>357</t>
  </si>
  <si>
    <t>hybO || E357* || 3138552</t>
  </si>
  <si>
    <t>3148475</t>
  </si>
  <si>
    <t>K35E</t>
  </si>
  <si>
    <t>yqhC</t>
  </si>
  <si>
    <t>transcriptional activator of yqhD</t>
  </si>
  <si>
    <t>35</t>
  </si>
  <si>
    <t>yqhC || K35E || 3148475</t>
  </si>
  <si>
    <t>3181583</t>
  </si>
  <si>
    <t>yqiG</t>
  </si>
  <si>
    <t>pseudogene; fimbrial export usher family;putative membrane; Not classified; putative membrane protein</t>
  </si>
  <si>
    <t>yqiG || pseudogene || 3181583</t>
  </si>
  <si>
    <t>3226738</t>
  </si>
  <si>
    <t>L572*</t>
  </si>
  <si>
    <t>fadH</t>
  </si>
  <si>
    <t>2,4‑dienoyl‑CoA reductase, NADH and FMN‑linked</t>
  </si>
  <si>
    <t>572</t>
  </si>
  <si>
    <t>fadH || L572* || 3226738</t>
  </si>
  <si>
    <t>3243667</t>
  </si>
  <si>
    <t>G78C</t>
  </si>
  <si>
    <t>yqjK</t>
  </si>
  <si>
    <t>yqjK || G78C || 3243667</t>
  </si>
  <si>
    <t>3261004</t>
  </si>
  <si>
    <t>tdcR</t>
  </si>
  <si>
    <t>L‑threonine dehydratase operon activator protein/uncharacterized protein</t>
  </si>
  <si>
    <t>tdcR || intergenic || 3261004</t>
  </si>
  <si>
    <t>3272037</t>
  </si>
  <si>
    <t>agaR</t>
  </si>
  <si>
    <t>transcriptional repressor of the aga regulon/tagatose 6‑phosphate aldolase 1, kbaZ subunit</t>
  </si>
  <si>
    <t>agaR || intergenic || 3272037</t>
  </si>
  <si>
    <t>3311431</t>
  </si>
  <si>
    <t>Δ1 bp</t>
  </si>
  <si>
    <t>rimP</t>
  </si>
  <si>
    <t>ribosome maturation factor for 30S subunits/tRNA‑Met</t>
  </si>
  <si>
    <t>rimP || intergenic || 3311431</t>
  </si>
  <si>
    <t>3338710</t>
  </si>
  <si>
    <t>W212L</t>
  </si>
  <si>
    <t>rpoN</t>
  </si>
  <si>
    <t>RNA polymerase, sigma 54 (sigma N) factor</t>
  </si>
  <si>
    <t>rpoN || W212L || 3338710</t>
  </si>
  <si>
    <t>3358762</t>
  </si>
  <si>
    <t>yhcE</t>
  </si>
  <si>
    <t>pseudogene fragment; interrupted by IS5</t>
  </si>
  <si>
    <t>yhcE || pseudogene || 3358762</t>
  </si>
  <si>
    <t>3378775</t>
  </si>
  <si>
    <t>argR</t>
  </si>
  <si>
    <t>l‑arginine‑responsive arginine metabolism regulon transcriptional regulator/cadmium and peroxide resistance protein, stress‑induced</t>
  </si>
  <si>
    <t>argR || intergenic || 3378775</t>
  </si>
  <si>
    <t>3378864</t>
  </si>
  <si>
    <t>argR || intergenic || 3378864</t>
  </si>
  <si>
    <t>3390740</t>
  </si>
  <si>
    <t>V139F</t>
  </si>
  <si>
    <t>rng</t>
  </si>
  <si>
    <t>ribonuclease G</t>
  </si>
  <si>
    <t>rng || V139F || 3390740</t>
  </si>
  <si>
    <t>3412733</t>
  </si>
  <si>
    <t>yhdW</t>
  </si>
  <si>
    <t>pseudogene, amino‑acid transporter homology;putative transport; Not classified; putative periplasmic binding transport protein; periplasmic‑binding component of ABC superfamily</t>
  </si>
  <si>
    <t>yhdW || pseudogene || 3412733</t>
  </si>
  <si>
    <t>3447528</t>
  </si>
  <si>
    <t>E410D</t>
  </si>
  <si>
    <t>gspA</t>
  </si>
  <si>
    <t>general secretory pathway component, cryptic</t>
  </si>
  <si>
    <t>410</t>
  </si>
  <si>
    <t>gspA || E410D || 3447528</t>
  </si>
  <si>
    <t>3519708</t>
  </si>
  <si>
    <t>nudE</t>
  </si>
  <si>
    <t>adenosine nucleotide hydrolase; substrates include Ap3A, Ap2A, ADP‑ribose, NADH/inner membrane protein</t>
  </si>
  <si>
    <t>nudE || intergenic || 3519708</t>
  </si>
  <si>
    <t>3519981</t>
  </si>
  <si>
    <t>A52S</t>
  </si>
  <si>
    <t>yrfF</t>
  </si>
  <si>
    <t>yrfF || A52S || 3519981</t>
  </si>
  <si>
    <t>3537984</t>
  </si>
  <si>
    <t>D74Y</t>
  </si>
  <si>
    <t>bioH</t>
  </si>
  <si>
    <t>pimeloyl‑ACP methyl ester carboxylesterase</t>
  </si>
  <si>
    <t>bioH || D74Y || 3537984</t>
  </si>
  <si>
    <t>3565122</t>
  </si>
  <si>
    <t>D581Y</t>
  </si>
  <si>
    <t>581</t>
  </si>
  <si>
    <t>glgB || D581Y || 3565122</t>
  </si>
  <si>
    <t>3,591,243:1</t>
  </si>
  <si>
    <t>livK</t>
  </si>
  <si>
    <t>leucine transporter subunit/PanD autocleavage accelerator, panothenate synthesis</t>
  </si>
  <si>
    <t>livK || intergenic || 3,591,243:1</t>
  </si>
  <si>
    <t>3605104</t>
  </si>
  <si>
    <t>yhhS</t>
  </si>
  <si>
    <t>putative arabinose efflux transporter/UPF0118 family putative transporter</t>
  </si>
  <si>
    <t>yhhS || intergenic || 3605104</t>
  </si>
  <si>
    <t>3629684</t>
  </si>
  <si>
    <t>Y363N</t>
  </si>
  <si>
    <t>yhiN</t>
  </si>
  <si>
    <t>yhiN || Y363N || 3629684</t>
  </si>
  <si>
    <t>3634081</t>
  </si>
  <si>
    <t>uspA</t>
  </si>
  <si>
    <t>universal stress global response regulator/dipeptide and tripeptide permease B</t>
  </si>
  <si>
    <t>uspA || intergenic || 3634081</t>
  </si>
  <si>
    <t>3650256</t>
  </si>
  <si>
    <t>hdeA</t>
  </si>
  <si>
    <t>stress response protein acid‑resistance protein/acid‑resistance membrane protein</t>
  </si>
  <si>
    <t>hdeA || intergenic || 3650256</t>
  </si>
  <si>
    <t>3673079</t>
  </si>
  <si>
    <t>Y101D</t>
  </si>
  <si>
    <t>kdgK</t>
  </si>
  <si>
    <t>2‑dehydro‑3‑deoxygluconokinase</t>
  </si>
  <si>
    <t>kdgK || Y101D || 3673079</t>
  </si>
  <si>
    <t>3694409</t>
  </si>
  <si>
    <t>S163T</t>
  </si>
  <si>
    <t>yhjV</t>
  </si>
  <si>
    <t>yhjV || S163T || 3694409</t>
  </si>
  <si>
    <t>3728436</t>
  </si>
  <si>
    <t>S33*</t>
  </si>
  <si>
    <t>xylR || S33* || 3728436</t>
  </si>
  <si>
    <t>3776199</t>
  </si>
  <si>
    <t>S275R</t>
  </si>
  <si>
    <t>gpsA</t>
  </si>
  <si>
    <t>glycerol‑3‑phosphate dehydrogenase (NAD+)</t>
  </si>
  <si>
    <t>gpsA || S275R || 3776199</t>
  </si>
  <si>
    <t>3841122</t>
  </si>
  <si>
    <t>A288V</t>
  </si>
  <si>
    <t>uhpC</t>
  </si>
  <si>
    <t>membrane protein regulates uhpT expression</t>
  </si>
  <si>
    <t>288</t>
  </si>
  <si>
    <t>uhpC || A288V || 3841122</t>
  </si>
  <si>
    <t>3869655</t>
  </si>
  <si>
    <t>D220Y</t>
  </si>
  <si>
    <t>yidA || D220Y || 3869655</t>
  </si>
  <si>
    <t>3870501</t>
  </si>
  <si>
    <t>E109*</t>
  </si>
  <si>
    <t>yidB</t>
  </si>
  <si>
    <t>DUF937 family protein</t>
  </si>
  <si>
    <t>yidB || E109* || 3870501</t>
  </si>
  <si>
    <t>3878489</t>
  </si>
  <si>
    <t>M18I</t>
  </si>
  <si>
    <t>yidC</t>
  </si>
  <si>
    <t>membrane protein insertase</t>
  </si>
  <si>
    <t>yidC || M18I || 3878489</t>
  </si>
  <si>
    <t>3889578</t>
  </si>
  <si>
    <t>R131L</t>
  </si>
  <si>
    <t>purP</t>
  </si>
  <si>
    <t>adenine permease, high affinity; adenine:H+ symporter</t>
  </si>
  <si>
    <t>purP || R131L || 3889578</t>
  </si>
  <si>
    <t>3930919</t>
  </si>
  <si>
    <t>V89E</t>
  </si>
  <si>
    <t>rbsK</t>
  </si>
  <si>
    <t>ribokinase</t>
  </si>
  <si>
    <t>89</t>
  </si>
  <si>
    <t>rbsK || V89E || 3930919</t>
  </si>
  <si>
    <t>3956314</t>
  </si>
  <si>
    <t>Q426K</t>
  </si>
  <si>
    <t>gpp</t>
  </si>
  <si>
    <t>guanosine pentaphosphatase/exopolyphosphatase</t>
  </si>
  <si>
    <t>426</t>
  </si>
  <si>
    <t>gpp || Q426K || 3956314</t>
  </si>
  <si>
    <t>3957352</t>
  </si>
  <si>
    <t>R80S</t>
  </si>
  <si>
    <t>gpp || R80S || 3957352</t>
  </si>
  <si>
    <t>3958885</t>
  </si>
  <si>
    <t>Q36K</t>
  </si>
  <si>
    <t>rhlB || Q36K || 3958885</t>
  </si>
  <si>
    <t>3968816</t>
  </si>
  <si>
    <t>T104I</t>
  </si>
  <si>
    <t>wecE</t>
  </si>
  <si>
    <t>TDP‑4‑oxo‑6‑deoxy‑D‑glucose transaminase</t>
  </si>
  <si>
    <t>wecE || T104I || 3968816</t>
  </si>
  <si>
    <t>3991761</t>
  </si>
  <si>
    <t>R140L</t>
  </si>
  <si>
    <t>DNA‑dependent ATPase I and helicase II</t>
  </si>
  <si>
    <t>140</t>
  </si>
  <si>
    <t>uvrD || R140L || 3991761</t>
  </si>
  <si>
    <t>4001435</t>
  </si>
  <si>
    <t>E107*</t>
  </si>
  <si>
    <t>rhtC</t>
  </si>
  <si>
    <t>threonine efflux pump</t>
  </si>
  <si>
    <t>rhtC || E107* || 4001435</t>
  </si>
  <si>
    <t>4004199</t>
  </si>
  <si>
    <t>D214Y</t>
  </si>
  <si>
    <t>yigL</t>
  </si>
  <si>
    <t>pyridoxal phosphate phosphatase</t>
  </si>
  <si>
    <t>yigL || D214Y || 4004199</t>
  </si>
  <si>
    <t>4044791</t>
  </si>
  <si>
    <t>R29S</t>
  </si>
  <si>
    <t>activator of Der GTPase</t>
  </si>
  <si>
    <t>yihI || R29S || 4044791</t>
  </si>
  <si>
    <t>4056288</t>
  </si>
  <si>
    <t>V228F</t>
  </si>
  <si>
    <t>yihN</t>
  </si>
  <si>
    <t>MFS transporter family protein</t>
  </si>
  <si>
    <t>228</t>
  </si>
  <si>
    <t>yihN || V228F || 4056288</t>
  </si>
  <si>
    <t>4065272</t>
  </si>
  <si>
    <t>S247*</t>
  </si>
  <si>
    <t>yihT</t>
  </si>
  <si>
    <t>247</t>
  </si>
  <si>
    <t>yihT || S247* || 4065272</t>
  </si>
  <si>
    <t>4093610</t>
  </si>
  <si>
    <t>R432S</t>
  </si>
  <si>
    <t>cpxA</t>
  </si>
  <si>
    <t>sensory histidine kinase in two‑component regulatory system with CpxR</t>
  </si>
  <si>
    <t>432</t>
  </si>
  <si>
    <t>cpxA || R432S || 4093610</t>
  </si>
  <si>
    <t>4126364</t>
  </si>
  <si>
    <t>V110G</t>
  </si>
  <si>
    <t>yijE</t>
  </si>
  <si>
    <t>EamA‑like transporter family protein</t>
  </si>
  <si>
    <t>yijE || V110G || 4126364</t>
  </si>
  <si>
    <t>4152819</t>
  </si>
  <si>
    <t>K127T</t>
  </si>
  <si>
    <t>trmA</t>
  </si>
  <si>
    <t>tRNA m(5)U54 methyltransferase, SAM‑dependent; tmRNA m(5)U341 methyltransferase</t>
  </si>
  <si>
    <t>trmA || K127T || 4152819</t>
  </si>
  <si>
    <t>4166017</t>
  </si>
  <si>
    <t>Q49L</t>
  </si>
  <si>
    <t>tufB</t>
  </si>
  <si>
    <t>translation elongation factor EF‑Tu 2</t>
  </si>
  <si>
    <t>tufB || Q49L || 4166017</t>
  </si>
  <si>
    <t>4169479</t>
  </si>
  <si>
    <t>D225Y</t>
  </si>
  <si>
    <t>rplA</t>
  </si>
  <si>
    <t>50S ribosomal subunit protein L1</t>
  </si>
  <si>
    <t>225</t>
  </si>
  <si>
    <t>rplA || D225Y || 4169479</t>
  </si>
  <si>
    <t>4189561</t>
  </si>
  <si>
    <t>D44Y</t>
  </si>
  <si>
    <t>yjaG</t>
  </si>
  <si>
    <t>DUF416 domain protein</t>
  </si>
  <si>
    <t>44</t>
  </si>
  <si>
    <t>yjaG || D44Y || 4189561</t>
  </si>
  <si>
    <t>4219201</t>
  </si>
  <si>
    <t>D515Y</t>
  </si>
  <si>
    <t>yjbB</t>
  </si>
  <si>
    <t>putative Na+/Pi‑cotransporter</t>
  </si>
  <si>
    <t>515</t>
  </si>
  <si>
    <t>yjbB || D515Y || 4219201</t>
  </si>
  <si>
    <t>A334T</t>
  </si>
  <si>
    <t>pgi || A334T || 4224685</t>
  </si>
  <si>
    <t>4258903</t>
  </si>
  <si>
    <t>S13Y</t>
  </si>
  <si>
    <t>yjbS || S13Y || 4258903</t>
  </si>
  <si>
    <t>4274460</t>
  </si>
  <si>
    <t>R124L</t>
  </si>
  <si>
    <t>actP</t>
  </si>
  <si>
    <t>acetate transporter</t>
  </si>
  <si>
    <t>124</t>
  </si>
  <si>
    <t>actP || R124L || 4274460</t>
  </si>
  <si>
    <t>4,302,884:1</t>
  </si>
  <si>
    <t>alsR</t>
  </si>
  <si>
    <t>d‑allose‑inducible als operon transcriptional repressor; autorepressor; repressor of rpiR/ribose 5‑phosphate isomerase B/allose 6‑phosphate isomerase</t>
  </si>
  <si>
    <t>alsR || intergenic || 4,302,884:1</t>
  </si>
  <si>
    <t>4377227</t>
  </si>
  <si>
    <t>P654Q</t>
  </si>
  <si>
    <t>mscM</t>
  </si>
  <si>
    <t>mechanosensitive channel protein, miniconductance</t>
  </si>
  <si>
    <t>mscM || P654Q || 4377227</t>
  </si>
  <si>
    <t>4381266</t>
  </si>
  <si>
    <t>R21S</t>
  </si>
  <si>
    <t>rsgA</t>
  </si>
  <si>
    <t>ribosome small subunit‑dependent GTPase A</t>
  </si>
  <si>
    <t>21</t>
  </si>
  <si>
    <t>rsgA || R21S || 4381266</t>
  </si>
  <si>
    <t>4407408</t>
  </si>
  <si>
    <t>E214*</t>
  </si>
  <si>
    <t>yjfP</t>
  </si>
  <si>
    <t>yjfP || E214* || 4407408</t>
  </si>
  <si>
    <t>4432180</t>
  </si>
  <si>
    <t>msrA</t>
  </si>
  <si>
    <t>methionine sulfoxide reductase A/translocation and assembly module for autotransporter export, outer membrane subunit</t>
  </si>
  <si>
    <t>msrA || intergenic || 4432180</t>
  </si>
  <si>
    <t>4452571</t>
  </si>
  <si>
    <t>nrdD || intergenic || 4452571</t>
  </si>
  <si>
    <t>4461582</t>
  </si>
  <si>
    <t>S211R</t>
  </si>
  <si>
    <t>pyrB</t>
  </si>
  <si>
    <t>aspartate carbamoyltransferase, catalytic subunit</t>
  </si>
  <si>
    <t>pyrB || S211R || 4461582</t>
  </si>
  <si>
    <t>4470296</t>
  </si>
  <si>
    <t>D250E</t>
  </si>
  <si>
    <t>yjgN</t>
  </si>
  <si>
    <t>DUF898 family inner membrane protein</t>
  </si>
  <si>
    <t>yjgN || D250E || 4470296</t>
  </si>
  <si>
    <t>4472936</t>
  </si>
  <si>
    <t>P240Q</t>
  </si>
  <si>
    <t>valS</t>
  </si>
  <si>
    <t>valyl‑tRNA synthetase</t>
  </si>
  <si>
    <t>valS || P240Q || 4472936</t>
  </si>
  <si>
    <t>4498757</t>
  </si>
  <si>
    <t>insM</t>
  </si>
  <si>
    <t>pseudogene, IS600 transposase;IS, phage, Tn; Transposon‑related functions; extrachromosomal; transposon related</t>
  </si>
  <si>
    <t>insM || pseudogene || 4498757</t>
  </si>
  <si>
    <t>4541296</t>
  </si>
  <si>
    <t>gntP || intergenic || 4541296</t>
  </si>
  <si>
    <t>4564979</t>
  </si>
  <si>
    <t>yjiV</t>
  </si>
  <si>
    <t>pseudogene; conserved hypothetical protein</t>
  </si>
  <si>
    <t>yjiV || pseudogene || 4564979</t>
  </si>
  <si>
    <t>4567739</t>
  </si>
  <si>
    <t>Y13N</t>
  </si>
  <si>
    <t>mcrC</t>
  </si>
  <si>
    <t>5‑methylcytosine‑specific restriction enzyme McrBC, subunit McrC</t>
  </si>
  <si>
    <t>mcrC || Y13N || 4567739</t>
  </si>
  <si>
    <t>4576758</t>
  </si>
  <si>
    <t>pseudogene, premature stop codon, host restriction; endonuclease R/methylated adenine and cytosine restriction protein</t>
  </si>
  <si>
    <t>hsdR || intergenic || 4576758</t>
  </si>
  <si>
    <t>4595484</t>
  </si>
  <si>
    <t>fhuF</t>
  </si>
  <si>
    <t>ferric iron reductase involved in ferric hydroximate transport/uncharacterized protein</t>
  </si>
  <si>
    <t>fhuF || intergenic || 4595484</t>
  </si>
  <si>
    <t>4618089</t>
  </si>
  <si>
    <t>K320*</t>
  </si>
  <si>
    <t>nadR</t>
  </si>
  <si>
    <t>trifunctional protein: nicotinamide mononucleotide adenylyltransferase, ribosylnicotinamide kinase, transcriptional repressor</t>
  </si>
  <si>
    <t>320</t>
  </si>
  <si>
    <t>nadR || K320* || 4618089</t>
  </si>
  <si>
    <t>F20_SD_1402</t>
  </si>
  <si>
    <t>3036</t>
  </si>
  <si>
    <t>Q79L</t>
  </si>
  <si>
    <t>thrB</t>
  </si>
  <si>
    <t>homoserine kinase</t>
  </si>
  <si>
    <t>79</t>
  </si>
  <si>
    <t>thrB || Q79L || 3036</t>
  </si>
  <si>
    <t>27539</t>
  </si>
  <si>
    <t>E83*</t>
  </si>
  <si>
    <t>rihC</t>
  </si>
  <si>
    <t>ribonucleoside hydrolase 3</t>
  </si>
  <si>
    <t>rihC || E83* || 27539</t>
  </si>
  <si>
    <t>68363</t>
  </si>
  <si>
    <t>E176*</t>
  </si>
  <si>
    <t>yabI || E176* || 68363</t>
  </si>
  <si>
    <t>101739</t>
  </si>
  <si>
    <t>ftsA</t>
  </si>
  <si>
    <t>ATP‑binding cell division protein involved in recruitment of FtsK to Z ring/GTP‑binding tubulin‑like cell division protein</t>
  </si>
  <si>
    <t>ftsA || intergenic || 101739</t>
  </si>
  <si>
    <t>118319</t>
  </si>
  <si>
    <t>aroP || intergenic || 118319</t>
  </si>
  <si>
    <t>210022</t>
  </si>
  <si>
    <t>T402K</t>
  </si>
  <si>
    <t>tilS</t>
  </si>
  <si>
    <t>tRNA(Ile)‑lysidine synthetase</t>
  </si>
  <si>
    <t>402</t>
  </si>
  <si>
    <t>tilS || T402K || 210022</t>
  </si>
  <si>
    <t>223373</t>
  </si>
  <si>
    <t>rrlH || noncoding || 223373</t>
  </si>
  <si>
    <t>227448</t>
  </si>
  <si>
    <t>yafC</t>
  </si>
  <si>
    <t>LysR family putative transcriptional regulator/endo/exonuclease/phosphatase family protein</t>
  </si>
  <si>
    <t>yafC || intergenic || 227448</t>
  </si>
  <si>
    <t>234597</t>
  </si>
  <si>
    <t>R259L</t>
  </si>
  <si>
    <t>yafT</t>
  </si>
  <si>
    <t>lipoprotein</t>
  </si>
  <si>
    <t>yafT || R259L || 234597</t>
  </si>
  <si>
    <t>237900</t>
  </si>
  <si>
    <t>E631*</t>
  </si>
  <si>
    <t>fadE || E631* || 237900</t>
  </si>
  <si>
    <t>240596</t>
  </si>
  <si>
    <t>E189D</t>
  </si>
  <si>
    <t>gmhA</t>
  </si>
  <si>
    <t>D‑sedoheptulose 7‑phosphate isomerase</t>
  </si>
  <si>
    <t>189</t>
  </si>
  <si>
    <t>gmhA || E189D || 240596</t>
  </si>
  <si>
    <t>240677</t>
  </si>
  <si>
    <t>D‑sedoheptulose 7‑phosphate isomerase/putative amidotransfease</t>
  </si>
  <si>
    <t>gmhA || intergenic || 240677</t>
  </si>
  <si>
    <t>260626</t>
  </si>
  <si>
    <t>D98Y</t>
  </si>
  <si>
    <t>yafX</t>
  </si>
  <si>
    <t>CP4‑6 prophage; uncharacterized protein</t>
  </si>
  <si>
    <t>98</t>
  </si>
  <si>
    <t>yafX || D98Y || 260626</t>
  </si>
  <si>
    <t>277945</t>
  </si>
  <si>
    <t>yagA</t>
  </si>
  <si>
    <t>CP4‑6 prophage; putative DNA‑binding transcriptional regulator/2‑keto‑3‑deoxy gluconate (KDG) aldolase; CP4‑6 prophage</t>
  </si>
  <si>
    <t>yagA || intergenic || 277945</t>
  </si>
  <si>
    <t>281016</t>
  </si>
  <si>
    <t>CP4‑6 prophage; dehydratase family protein/CP4‑6 prophage; putative sugar transporter</t>
  </si>
  <si>
    <t>yagF || intergenic || 281016</t>
  </si>
  <si>
    <t>285107</t>
  </si>
  <si>
    <t>E304*</t>
  </si>
  <si>
    <t>argF</t>
  </si>
  <si>
    <t>ornithine carbamoyltransferase 2, chain F; CP4‑6 prophage</t>
  </si>
  <si>
    <t>304</t>
  </si>
  <si>
    <t>argF || E304* || 285107</t>
  </si>
  <si>
    <t>293587</t>
  </si>
  <si>
    <t>F284Y</t>
  </si>
  <si>
    <t>paoD</t>
  </si>
  <si>
    <t>moco insertion factor for PaoABC aldehyde oxidoreductase</t>
  </si>
  <si>
    <t>284</t>
  </si>
  <si>
    <t>paoD || F284Y || 293587</t>
  </si>
  <si>
    <t>295436</t>
  </si>
  <si>
    <t>C404S</t>
  </si>
  <si>
    <t>404</t>
  </si>
  <si>
    <t>paoC || C404S || 295436</t>
  </si>
  <si>
    <t>299242</t>
  </si>
  <si>
    <t>I181F</t>
  </si>
  <si>
    <t>yagU</t>
  </si>
  <si>
    <t>DUF1440 family inner membrane protein</t>
  </si>
  <si>
    <t>181</t>
  </si>
  <si>
    <t>yagU || I181F || 299242</t>
  </si>
  <si>
    <t>301466</t>
  </si>
  <si>
    <t>R355S</t>
  </si>
  <si>
    <t>355</t>
  </si>
  <si>
    <t>ecpD || R355S || 301466</t>
  </si>
  <si>
    <t>314306</t>
  </si>
  <si>
    <t>rclB</t>
  </si>
  <si>
    <t>reactive chlorine species (RCS) stress resistance periplasmic protein/reactive chlorine stress species (RCS) resistance protein; pyridine nucleotide‑dependent disulfide oxidoreductase family</t>
  </si>
  <si>
    <t>rclB || intergenic || 314306</t>
  </si>
  <si>
    <t>327598</t>
  </si>
  <si>
    <t>betT || intergenic || 327598</t>
  </si>
  <si>
    <t>330816</t>
  </si>
  <si>
    <t>yahC</t>
  </si>
  <si>
    <t>putative inner membrane protein/ankyrin repeat protein</t>
  </si>
  <si>
    <t>yahC || intergenic || 330816</t>
  </si>
  <si>
    <t>351709</t>
  </si>
  <si>
    <t>M359I</t>
  </si>
  <si>
    <t>codB</t>
  </si>
  <si>
    <t>cytosine transporter</t>
  </si>
  <si>
    <t>359</t>
  </si>
  <si>
    <t>codB || M359I || 351709</t>
  </si>
  <si>
    <t>353483</t>
  </si>
  <si>
    <t>codA</t>
  </si>
  <si>
    <t>cytosine/isoguanine deaminase/transcriptional activator of cyn operon; autorepressor</t>
  </si>
  <si>
    <t>codA || intergenic || 353483</t>
  </si>
  <si>
    <t>360677</t>
  </si>
  <si>
    <t>L356Q</t>
  </si>
  <si>
    <t>lacI</t>
  </si>
  <si>
    <t>DNA‑binding transcriptional repressor</t>
  </si>
  <si>
    <t>lacI || L356Q || 360677</t>
  </si>
  <si>
    <t>370826</t>
  </si>
  <si>
    <t>mhpE</t>
  </si>
  <si>
    <t>4‑hyroxy‑2‑oxovalerate/4‑hydroxy‑2‑oxopentanoic acid aldolase, class I/3‑hydroxyphenylpropionic transporter</t>
  </si>
  <si>
    <t>mhpE || intergenic || 370826</t>
  </si>
  <si>
    <t>385167</t>
  </si>
  <si>
    <t>Q6L</t>
  </si>
  <si>
    <t>5‑aminolevulinate dehydratase (porphobilinogen synthase)</t>
  </si>
  <si>
    <t>6</t>
  </si>
  <si>
    <t>hemB || Q6L || 385167</t>
  </si>
  <si>
    <t>416146</t>
  </si>
  <si>
    <t>S367*</t>
  </si>
  <si>
    <t>brnQ</t>
  </si>
  <si>
    <t>branched‑chain amino acid transport system 2 carrier protein; LIV‑II transport system for Ile, Leu, and Val</t>
  </si>
  <si>
    <t>brnQ || S367* || 416146</t>
  </si>
  <si>
    <t>427157</t>
  </si>
  <si>
    <t>R105S</t>
  </si>
  <si>
    <t>nucleoside channel, receptor of phage T6 and colicin K</t>
  </si>
  <si>
    <t>105</t>
  </si>
  <si>
    <t>tsx || R105S || 427157</t>
  </si>
  <si>
    <t>460528</t>
  </si>
  <si>
    <t>P159Q</t>
  </si>
  <si>
    <t>queC</t>
  </si>
  <si>
    <t>7‑cyano‑7‑deazaguanine (preQ0) synthase; queuosine biosynthesis</t>
  </si>
  <si>
    <t>159</t>
  </si>
  <si>
    <t>queC || P159Q || 460528</t>
  </si>
  <si>
    <t>474769</t>
  </si>
  <si>
    <t>ylaC</t>
  </si>
  <si>
    <t>DUF1449 family inner membrane protein/maltose O‑acetyltransferase</t>
  </si>
  <si>
    <t>ylaC || intergenic || 474769</t>
  </si>
  <si>
    <t>481643</t>
  </si>
  <si>
    <t>Q143*</t>
  </si>
  <si>
    <t>acrR</t>
  </si>
  <si>
    <t>transcriptional repressor</t>
  </si>
  <si>
    <t>143</t>
  </si>
  <si>
    <t>acrR || Q143* || 481643</t>
  </si>
  <si>
    <t>523325</t>
  </si>
  <si>
    <t>Y97N</t>
  </si>
  <si>
    <t>ybbC</t>
  </si>
  <si>
    <t>putative immunity protein</t>
  </si>
  <si>
    <t>ybbC || Y97N || 523325</t>
  </si>
  <si>
    <t>524205</t>
  </si>
  <si>
    <t>ybbD</t>
  </si>
  <si>
    <t>ybbD || pseudogene || 524205</t>
  </si>
  <si>
    <t>554868</t>
  </si>
  <si>
    <t>E147*</t>
  </si>
  <si>
    <t>sfmC</t>
  </si>
  <si>
    <t>putative periplasmic pilus chaperone</t>
  </si>
  <si>
    <t>sfmC || E147* || 554868</t>
  </si>
  <si>
    <t>562121</t>
  </si>
  <si>
    <t>peaD</t>
  </si>
  <si>
    <t>pseudogene; DLP12 prophage; replication protein family;Phage or Prophage Related</t>
  </si>
  <si>
    <t>peaD || pseudogene || 562121</t>
  </si>
  <si>
    <t>573300</t>
  </si>
  <si>
    <t>D78N</t>
  </si>
  <si>
    <t>rrrD</t>
  </si>
  <si>
    <t>DLP12 prophage; putative lysozyme</t>
  </si>
  <si>
    <t>rrrD || D78N || 573300</t>
  </si>
  <si>
    <t>609018</t>
  </si>
  <si>
    <t>V276L</t>
  </si>
  <si>
    <t>276</t>
  </si>
  <si>
    <t>fes || V276L || 609018</t>
  </si>
  <si>
    <t>613972</t>
  </si>
  <si>
    <t>K88T</t>
  </si>
  <si>
    <t>fepE</t>
  </si>
  <si>
    <t>regulator of length of O‑antigen component of lipopolysaccharide chains</t>
  </si>
  <si>
    <t>88</t>
  </si>
  <si>
    <t>fepE || K88T || 613972</t>
  </si>
  <si>
    <t>617893</t>
  </si>
  <si>
    <t>M46I</t>
  </si>
  <si>
    <t>entS</t>
  </si>
  <si>
    <t>enterobactin exporter, iron‑regulated</t>
  </si>
  <si>
    <t>entS || M46I || 617893</t>
  </si>
  <si>
    <t>642275</t>
  </si>
  <si>
    <t>R231S</t>
  </si>
  <si>
    <t>citG</t>
  </si>
  <si>
    <t>2‑(5''‑triphosphoribosyl)‑3'‑dephosphocoenzyme‑A synthase</t>
  </si>
  <si>
    <t>citG || R231S || 642275</t>
  </si>
  <si>
    <t>651406</t>
  </si>
  <si>
    <t>L7F</t>
  </si>
  <si>
    <t>anaerobic C4‑dicarboxylate transport</t>
  </si>
  <si>
    <t>dcuC || L7F || 651406</t>
  </si>
  <si>
    <t>678062</t>
  </si>
  <si>
    <t>F263C</t>
  </si>
  <si>
    <t>hscC</t>
  </si>
  <si>
    <t>Hsp70 family chaperone Hsc62, binds to RpoD and inhibits transcription</t>
  </si>
  <si>
    <t>hscC || F263C || 678062</t>
  </si>
  <si>
    <t>686640</t>
  </si>
  <si>
    <t>D201Y</t>
  </si>
  <si>
    <t>putative ion transport</t>
  </si>
  <si>
    <t>ybeX || D201Y || 686640</t>
  </si>
  <si>
    <t>701327</t>
  </si>
  <si>
    <t>L643Q</t>
  </si>
  <si>
    <t>nagE</t>
  </si>
  <si>
    <t>fused N‑acetyl glucosamine specific PTS enzyme: IIC, IIB, and IIA components</t>
  </si>
  <si>
    <t>643</t>
  </si>
  <si>
    <t>nagE || L643Q || 701327</t>
  </si>
  <si>
    <t>719837</t>
  </si>
  <si>
    <t>R12S</t>
  </si>
  <si>
    <t>kdpD</t>
  </si>
  <si>
    <t>fused sensory histidine kinase in two‑component regulatory system with KdpE: signal sensing protein</t>
  </si>
  <si>
    <t>kdpD || R12S || 719837</t>
  </si>
  <si>
    <t>732045</t>
  </si>
  <si>
    <t>ybfQ</t>
  </si>
  <si>
    <t>pseudogene, H repeat‑associated protein</t>
  </si>
  <si>
    <t>ybfQ || pseudogene || 732045</t>
  </si>
  <si>
    <t>733701</t>
  </si>
  <si>
    <t>E52*</t>
  </si>
  <si>
    <t>ybfD || E52* || 733701</t>
  </si>
  <si>
    <t>740423</t>
  </si>
  <si>
    <t>P242Q</t>
  </si>
  <si>
    <t>ybgK</t>
  </si>
  <si>
    <t>putative allophanate hydrolase, subunit 2</t>
  </si>
  <si>
    <t>ybgK || P242Q || 740423</t>
  </si>
  <si>
    <t>740790</t>
  </si>
  <si>
    <t>H57L</t>
  </si>
  <si>
    <t>ybgL</t>
  </si>
  <si>
    <t>UPF0271 family protein</t>
  </si>
  <si>
    <t>ybgL || H57L || 740790</t>
  </si>
  <si>
    <t>763857</t>
  </si>
  <si>
    <t>G142C</t>
  </si>
  <si>
    <t>mngB</t>
  </si>
  <si>
    <t>alpha‑mannosidase</t>
  </si>
  <si>
    <t>mngB || G142C || 763857</t>
  </si>
  <si>
    <t>795359</t>
  </si>
  <si>
    <t>H225N</t>
  </si>
  <si>
    <t>ybhD || H225N || 795359</t>
  </si>
  <si>
    <t>799151</t>
  </si>
  <si>
    <t>D65Y</t>
  </si>
  <si>
    <t>ybhJ</t>
  </si>
  <si>
    <t>putative hydratase</t>
  </si>
  <si>
    <t>ybhJ || D65Y || 799151</t>
  </si>
  <si>
    <t>800799</t>
  </si>
  <si>
    <t>Q614L</t>
  </si>
  <si>
    <t>ybhJ || Q614L || 800799</t>
  </si>
  <si>
    <t>808310</t>
  </si>
  <si>
    <t>M195I</t>
  </si>
  <si>
    <t>bioD</t>
  </si>
  <si>
    <t>dethiobiotin synthetase</t>
  </si>
  <si>
    <t>bioD || M195I || 808310</t>
  </si>
  <si>
    <t>820055</t>
  </si>
  <si>
    <t>endo/exonuclease/phosphatase family protein/inner membrane protein</t>
  </si>
  <si>
    <t>ybhP || intergenic || 820055</t>
  </si>
  <si>
    <t>831352</t>
  </si>
  <si>
    <t>D217Y</t>
  </si>
  <si>
    <t>ybiB</t>
  </si>
  <si>
    <t>putative family 3 glycosyltransferase</t>
  </si>
  <si>
    <t>217</t>
  </si>
  <si>
    <t>ybiB || D217Y || 831352</t>
  </si>
  <si>
    <t>835462</t>
  </si>
  <si>
    <t>S509*</t>
  </si>
  <si>
    <t>catecholate siderophore receptor Fiu</t>
  </si>
  <si>
    <t>509</t>
  </si>
  <si>
    <t>fiu || S509* || 835462</t>
  </si>
  <si>
    <t>873566</t>
  </si>
  <si>
    <t>ribosomal protein S12 methylthiotransferase; radical SAM superfamily/repressor of biofilm formation by indole transport regulation</t>
  </si>
  <si>
    <t>rimO || intergenic || 873566</t>
  </si>
  <si>
    <t>902559</t>
  </si>
  <si>
    <t>W394R</t>
  </si>
  <si>
    <t>394</t>
  </si>
  <si>
    <t>ybjT || W394R || 902559</t>
  </si>
  <si>
    <t>905464</t>
  </si>
  <si>
    <t>D348Y</t>
  </si>
  <si>
    <t>poxB</t>
  </si>
  <si>
    <t>pyruvate dehydrogenase (pyruvate oxidase), thiamine triphosphate‑binding, FAD‑binding</t>
  </si>
  <si>
    <t>348</t>
  </si>
  <si>
    <t>poxB || D348Y || 905464</t>
  </si>
  <si>
    <t>950616</t>
  </si>
  <si>
    <t>F491L</t>
  </si>
  <si>
    <t>ycaO</t>
  </si>
  <si>
    <t>ribosomal protein S12 methylthiotransferase accessory factor</t>
  </si>
  <si>
    <t>491</t>
  </si>
  <si>
    <t>ycaO || F491L || 950616</t>
  </si>
  <si>
    <t>970621</t>
  </si>
  <si>
    <t>K283*</t>
  </si>
  <si>
    <t>mukF</t>
  </si>
  <si>
    <t>chromosome condensin MukBEF, kleisin‑like subunit, binds calcium</t>
  </si>
  <si>
    <t>mukF || K283* || 970621</t>
  </si>
  <si>
    <t>972371</t>
  </si>
  <si>
    <t>F197Y</t>
  </si>
  <si>
    <t>mukB</t>
  </si>
  <si>
    <t>chromosome condensin MukBEF, ATPase and DNA‑binding subunit</t>
  </si>
  <si>
    <t>197</t>
  </si>
  <si>
    <t>mukB || F197Y || 972371</t>
  </si>
  <si>
    <t>992853</t>
  </si>
  <si>
    <t>L39Q</t>
  </si>
  <si>
    <t>ssuE</t>
  </si>
  <si>
    <t>NAD(P)H‑dependent FMN reductase</t>
  </si>
  <si>
    <t>ssuE || L39Q || 992853</t>
  </si>
  <si>
    <t>1017325</t>
  </si>
  <si>
    <t>Q672P</t>
  </si>
  <si>
    <t>yccS</t>
  </si>
  <si>
    <t>putative transporter, FUSC superfamily inner membrane protein, tandem domains</t>
  </si>
  <si>
    <t>672</t>
  </si>
  <si>
    <t>yccS || Q672P || 1017325</t>
  </si>
  <si>
    <t>1023105</t>
  </si>
  <si>
    <t>S42Y</t>
  </si>
  <si>
    <t>yccT</t>
  </si>
  <si>
    <t>UPF0319 family protein</t>
  </si>
  <si>
    <t>yccT || S42Y || 1023105</t>
  </si>
  <si>
    <t>1046302</t>
  </si>
  <si>
    <t>insB1</t>
  </si>
  <si>
    <t>IS1 transposase B/stress protein, member of the CspA‑family</t>
  </si>
  <si>
    <t>insB1 || intergenic || 1046302</t>
  </si>
  <si>
    <t>1048031</t>
  </si>
  <si>
    <t>yccM</t>
  </si>
  <si>
    <t>putative 4Fe‑4S membrane protein</t>
  </si>
  <si>
    <t>yccM || S263* || 1048031</t>
  </si>
  <si>
    <t>1092610</t>
  </si>
  <si>
    <t>ycdU</t>
  </si>
  <si>
    <t>putative inner membrane protein/tRNA‑Ser</t>
  </si>
  <si>
    <t>ycdU || intergenic || 1092610</t>
  </si>
  <si>
    <t>1093379</t>
  </si>
  <si>
    <t>ghrA || Q13L || 1093379</t>
  </si>
  <si>
    <t>1099232</t>
  </si>
  <si>
    <t>csgD</t>
  </si>
  <si>
    <t>csgBAC operon transcriptional regulator/curlin nucleator protein, minor subunit in curli complex</t>
  </si>
  <si>
    <t>csgD || intergenic || 1099232</t>
  </si>
  <si>
    <t>1100847</t>
  </si>
  <si>
    <t>csgC</t>
  </si>
  <si>
    <t>curli assembly protein/uncharacterized protein</t>
  </si>
  <si>
    <t>csgC || intergenic || 1100847</t>
  </si>
  <si>
    <t>1110288</t>
  </si>
  <si>
    <t>L220R</t>
  </si>
  <si>
    <t>mdtG</t>
  </si>
  <si>
    <t>putative drug efflux system protein</t>
  </si>
  <si>
    <t>mdtG || L220R || 1110288</t>
  </si>
  <si>
    <t>1147085</t>
  </si>
  <si>
    <t>E5D</t>
  </si>
  <si>
    <t>acpP</t>
  </si>
  <si>
    <t>acyl carrier protein (ACP)</t>
  </si>
  <si>
    <t>5</t>
  </si>
  <si>
    <t>acpP || E5D || 1147085</t>
  </si>
  <si>
    <t>1182446</t>
  </si>
  <si>
    <t>E383*</t>
  </si>
  <si>
    <t>pepT</t>
  </si>
  <si>
    <t>peptidase T</t>
  </si>
  <si>
    <t>pepT || E383* || 1182446</t>
  </si>
  <si>
    <t>1210847</t>
  </si>
  <si>
    <t>bluF</t>
  </si>
  <si>
    <t>anti‑repressor for YcgE, blue light‑responsive; FAD‑binding; has c‑di‑GMP phosphodiesterase‑like EAL domain, but does not degrade c‑di‑GMP</t>
  </si>
  <si>
    <t>bluF || R29S || 1210847</t>
  </si>
  <si>
    <t>1227000</t>
  </si>
  <si>
    <t>G120V</t>
  </si>
  <si>
    <t>umuC</t>
  </si>
  <si>
    <t>DNA polymerase V, subunit C</t>
  </si>
  <si>
    <t>umuC || G120V || 1227000</t>
  </si>
  <si>
    <t>1256352</t>
  </si>
  <si>
    <t>dauA</t>
  </si>
  <si>
    <t>C4‑dicarboxylic acid transporter/phosphoribosylpyrophosphate synthase</t>
  </si>
  <si>
    <t>dauA || intergenic || 1256352</t>
  </si>
  <si>
    <t>1259343</t>
  </si>
  <si>
    <t>S58R</t>
  </si>
  <si>
    <t>hemA</t>
  </si>
  <si>
    <t>glutamyl tRNA reductase</t>
  </si>
  <si>
    <t>58</t>
  </si>
  <si>
    <t>hemA || S58R || 1259343</t>
  </si>
  <si>
    <t>1266353</t>
  </si>
  <si>
    <t>Q318L</t>
  </si>
  <si>
    <t>chaA</t>
  </si>
  <si>
    <t>calcium/sodium:proton antiporter</t>
  </si>
  <si>
    <t>318</t>
  </si>
  <si>
    <t>chaA || Q318L || 1266353</t>
  </si>
  <si>
    <t>1281448</t>
  </si>
  <si>
    <t>M48I</t>
  </si>
  <si>
    <t>nitrate reductase 1, gamma (cytochrome b(NR)) subunit</t>
  </si>
  <si>
    <t>48</t>
  </si>
  <si>
    <t>narI || M48I || 1281448</t>
  </si>
  <si>
    <t>1299671</t>
  </si>
  <si>
    <t>A221S</t>
  </si>
  <si>
    <t>oppD</t>
  </si>
  <si>
    <t>221</t>
  </si>
  <si>
    <t>oppD || A221S || 1299671</t>
  </si>
  <si>
    <t>1315493</t>
  </si>
  <si>
    <t>P50Q</t>
  </si>
  <si>
    <t>trpD</t>
  </si>
  <si>
    <t>fused glutamine amidotransferase (component II) of anthranilate synthase/anthranilate phosphoribosyl transferase</t>
  </si>
  <si>
    <t>trpD || P50Q || 1315493</t>
  </si>
  <si>
    <t>1317534</t>
  </si>
  <si>
    <t>D20Y</t>
  </si>
  <si>
    <t>yciV</t>
  </si>
  <si>
    <t>PHP domain protein</t>
  </si>
  <si>
    <t>20</t>
  </si>
  <si>
    <t>yciV || D20Y || 1317534</t>
  </si>
  <si>
    <t>1331249</t>
  </si>
  <si>
    <t>D388Y</t>
  </si>
  <si>
    <t>388</t>
  </si>
  <si>
    <t>acnA || D388Y || 1331249</t>
  </si>
  <si>
    <t>1334673</t>
  </si>
  <si>
    <t>L58F</t>
  </si>
  <si>
    <t>yciS</t>
  </si>
  <si>
    <t>DUF1049 family inner membrane protein, function unknown</t>
  </si>
  <si>
    <t>yciS || L58F || 1334673</t>
  </si>
  <si>
    <t>1339366</t>
  </si>
  <si>
    <t>S545F</t>
  </si>
  <si>
    <t>545</t>
  </si>
  <si>
    <t>gmr || S545F || 1339366</t>
  </si>
  <si>
    <t>1364373</t>
  </si>
  <si>
    <t>pspE || intergenic || 1364373</t>
  </si>
  <si>
    <t>1365440</t>
  </si>
  <si>
    <t>L323R</t>
  </si>
  <si>
    <t>ycjM</t>
  </si>
  <si>
    <t>alpha amylase catalytic domain family protein</t>
  </si>
  <si>
    <t>ycjM || L323R || 1365440</t>
  </si>
  <si>
    <t>1368259</t>
  </si>
  <si>
    <t>D261Y</t>
  </si>
  <si>
    <t>ycjO || D261Y || 1368259</t>
  </si>
  <si>
    <t>1369970</t>
  </si>
  <si>
    <t>G251C</t>
  </si>
  <si>
    <t>ycjQ</t>
  </si>
  <si>
    <t>251</t>
  </si>
  <si>
    <t>ycjQ || G251C || 1369970</t>
  </si>
  <si>
    <t>1411852</t>
  </si>
  <si>
    <t>G57S</t>
  </si>
  <si>
    <t>racC</t>
  </si>
  <si>
    <t>Rac prophage; uncharacterized protein</t>
  </si>
  <si>
    <t>racC || G57S || 1411852</t>
  </si>
  <si>
    <t>1413877</t>
  </si>
  <si>
    <t>ydaG</t>
  </si>
  <si>
    <t>Rac prophage; uncharacterized protein/Rac prophage; putative DNA‑binding transcriptional regulator</t>
  </si>
  <si>
    <t>ydaG || intergenic || 1413877</t>
  </si>
  <si>
    <t>1443196</t>
  </si>
  <si>
    <t>Q474L</t>
  </si>
  <si>
    <t>474</t>
  </si>
  <si>
    <t>feaB || Q474L || 1443196</t>
  </si>
  <si>
    <t>1445466</t>
  </si>
  <si>
    <t>F47L</t>
  </si>
  <si>
    <t>tynA</t>
  </si>
  <si>
    <t>tyramine oxidase, copper‑requiring</t>
  </si>
  <si>
    <t>tynA || F47L || 1445466</t>
  </si>
  <si>
    <t>1502217</t>
  </si>
  <si>
    <t>L394I</t>
  </si>
  <si>
    <t>ydcP</t>
  </si>
  <si>
    <t>putative peptidase</t>
  </si>
  <si>
    <t>ydcP || L394I || 1502217</t>
  </si>
  <si>
    <t>1511869</t>
  </si>
  <si>
    <t>ydcX</t>
  </si>
  <si>
    <t>DUF2566 family protein/uncharacterized protein</t>
  </si>
  <si>
    <t>ydcX || intergenic || 1511869</t>
  </si>
  <si>
    <t>1514413</t>
  </si>
  <si>
    <t>curA || intergenic || 1514413</t>
  </si>
  <si>
    <t>1518636</t>
  </si>
  <si>
    <t>yncE</t>
  </si>
  <si>
    <t>ATP‑binding protein, periplasmic, function unknown/L‑asparagine transporter</t>
  </si>
  <si>
    <t>yncE || intergenic || 1518636</t>
  </si>
  <si>
    <t>1518653</t>
  </si>
  <si>
    <t>yncE || intergenic || 1518653</t>
  </si>
  <si>
    <t>1527253</t>
  </si>
  <si>
    <t>ydcC</t>
  </si>
  <si>
    <t>H repeat‑associated putative transposase/4‑oxalocrotonate tautomerase</t>
  </si>
  <si>
    <t>ydcC || intergenic || 1527253</t>
  </si>
  <si>
    <t>1534098</t>
  </si>
  <si>
    <t>S917*</t>
  </si>
  <si>
    <t>917</t>
  </si>
  <si>
    <t>narZ || S917* || 1534098</t>
  </si>
  <si>
    <t>1534711</t>
  </si>
  <si>
    <t>R713S</t>
  </si>
  <si>
    <t>713</t>
  </si>
  <si>
    <t>narZ || R713S || 1534711</t>
  </si>
  <si>
    <t>1539180</t>
  </si>
  <si>
    <t>yddK</t>
  </si>
  <si>
    <t>pseudogene, leucine‑rich protein; putative glycoportein</t>
  </si>
  <si>
    <t>yddK || pseudogene || 1539180</t>
  </si>
  <si>
    <t>1546713</t>
  </si>
  <si>
    <t>L76Q</t>
  </si>
  <si>
    <t>yddM</t>
  </si>
  <si>
    <t>76</t>
  </si>
  <si>
    <t>yddM || L76Q || 1546713</t>
  </si>
  <si>
    <t>1552139</t>
  </si>
  <si>
    <t>C53S</t>
  </si>
  <si>
    <t>ddpF</t>
  </si>
  <si>
    <t>D,D‑dipeptide permease system, ATP‑binding component</t>
  </si>
  <si>
    <t>53</t>
  </si>
  <si>
    <t>ddpF || C53S || 1552139</t>
  </si>
  <si>
    <t>1561758</t>
  </si>
  <si>
    <t>dosC</t>
  </si>
  <si>
    <t>diguanylate cyclase, cold‑ and stationary phase‑induced oxygen‑dependent biofilm regulator/liprotein, glycosyl hydrolase homolog</t>
  </si>
  <si>
    <t>dosC || intergenic || 1561758</t>
  </si>
  <si>
    <t>1577018</t>
  </si>
  <si>
    <t>putative Ser‑type periplasmic non‑aryl sulfatase/UV‑inducible global regulator, EvgA‑, GadE‑dependent</t>
  </si>
  <si>
    <t>ydeN || intergenic || 1577018</t>
  </si>
  <si>
    <t>1582826</t>
  </si>
  <si>
    <t>G91C</t>
  </si>
  <si>
    <t>ydeS</t>
  </si>
  <si>
    <t>91</t>
  </si>
  <si>
    <t>ydeS || G91C || 1582826</t>
  </si>
  <si>
    <t>1584368</t>
  </si>
  <si>
    <t>pseudogene; putative outer membrane protein/pseudogene, AraC family</t>
  </si>
  <si>
    <t>ydeT || intergenic || 1584368</t>
  </si>
  <si>
    <t>1584388</t>
  </si>
  <si>
    <t>ydeT || intergenic || 1584388</t>
  </si>
  <si>
    <t>1590972</t>
  </si>
  <si>
    <t>yneO</t>
  </si>
  <si>
    <t>pseudogene, AidA homolog</t>
  </si>
  <si>
    <t>yneO || pseudogene || 1590972</t>
  </si>
  <si>
    <t>1592597</t>
  </si>
  <si>
    <t>pseudogene, AidA homolog/autoinducer‑2 (AI‑2) kinase</t>
  </si>
  <si>
    <t>yneO || intergenic || 1592597</t>
  </si>
  <si>
    <t>1592929</t>
  </si>
  <si>
    <t>L513Q</t>
  </si>
  <si>
    <t>lsrK</t>
  </si>
  <si>
    <t>autoinducer‑2 (AI‑2) kinase</t>
  </si>
  <si>
    <t>513</t>
  </si>
  <si>
    <t>lsrK || L513Q || 1592929</t>
  </si>
  <si>
    <t>1593329</t>
  </si>
  <si>
    <t>N380Y</t>
  </si>
  <si>
    <t>lsrK || N380Y || 1593329</t>
  </si>
  <si>
    <t>1628361</t>
  </si>
  <si>
    <t>F161L</t>
  </si>
  <si>
    <t>pinQ</t>
  </si>
  <si>
    <t>Qin prophage; putative site‑specific recombinase</t>
  </si>
  <si>
    <t>pinQ || F161L || 1628361</t>
  </si>
  <si>
    <t>1642634</t>
  </si>
  <si>
    <t>dicA || intergenic || 1642634</t>
  </si>
  <si>
    <t>1649461</t>
  </si>
  <si>
    <t>rspA || intergenic || 1649461</t>
  </si>
  <si>
    <t>1677262</t>
  </si>
  <si>
    <t>L42V</t>
  </si>
  <si>
    <t>rstB</t>
  </si>
  <si>
    <t>sensory histidine kinase of RstAB two‑component system, low Mg‑responsive via PhoQP</t>
  </si>
  <si>
    <t>rstB || L42V || 1677262</t>
  </si>
  <si>
    <t>1692220</t>
  </si>
  <si>
    <t>E26D</t>
  </si>
  <si>
    <t>hdhA</t>
  </si>
  <si>
    <t>7‑alpha‑hydroxysteroid dehydrogenase, NAD‑dependent</t>
  </si>
  <si>
    <t>hdhA || E26D || 1692220</t>
  </si>
  <si>
    <t>1742387</t>
  </si>
  <si>
    <t>L334I</t>
  </si>
  <si>
    <t>ydhS</t>
  </si>
  <si>
    <t>ydhS || L334I || 1742387</t>
  </si>
  <si>
    <t>1748541</t>
  </si>
  <si>
    <t>R65L</t>
  </si>
  <si>
    <t>putative 4Fe‑4S ferridoxin‑type protein; FNR, Nar, NarP‑regulated protein; putative subunit of YdhYVWXUT oxidoreductase complex</t>
  </si>
  <si>
    <t>ydhY || R65L || 1748541</t>
  </si>
  <si>
    <t>1750747</t>
  </si>
  <si>
    <t>E265*</t>
  </si>
  <si>
    <t>265</t>
  </si>
  <si>
    <t>pykF || E265* || 1750747</t>
  </si>
  <si>
    <t>1771709</t>
  </si>
  <si>
    <t>L86*</t>
  </si>
  <si>
    <t>ydiO</t>
  </si>
  <si>
    <t>putative acyl‑CoA dehydrogenase</t>
  </si>
  <si>
    <t>ydiO || L86* || 1771709</t>
  </si>
  <si>
    <t>1782360</t>
  </si>
  <si>
    <t>E220V</t>
  </si>
  <si>
    <t>ppsR || E220V || 1782360</t>
  </si>
  <si>
    <t>1806837</t>
  </si>
  <si>
    <t>L185F</t>
  </si>
  <si>
    <t>185</t>
  </si>
  <si>
    <t>ydjO || L185F || 1806837</t>
  </si>
  <si>
    <t>1838758</t>
  </si>
  <si>
    <t>ynjI</t>
  </si>
  <si>
    <t>ynjI || R124L || 1838758</t>
  </si>
  <si>
    <t>1847074</t>
  </si>
  <si>
    <t>S388*</t>
  </si>
  <si>
    <t>ydjE</t>
  </si>
  <si>
    <t>ydjE || S388* || 1847074</t>
  </si>
  <si>
    <t>1852084</t>
  </si>
  <si>
    <t>R336L</t>
  </si>
  <si>
    <t>ydjJ || R336L || 1852084</t>
  </si>
  <si>
    <t>1858408</t>
  </si>
  <si>
    <t>L101Q</t>
  </si>
  <si>
    <t>yeaD || L101Q || 1858408</t>
  </si>
  <si>
    <t>1864799</t>
  </si>
  <si>
    <t>L53*</t>
  </si>
  <si>
    <t>yeaI || L53* || 1864799</t>
  </si>
  <si>
    <t>1891408</t>
  </si>
  <si>
    <t>E74*</t>
  </si>
  <si>
    <t>sdaA</t>
  </si>
  <si>
    <t>L‑serine dehydratase 1</t>
  </si>
  <si>
    <t>sdaA || E74* || 1891408</t>
  </si>
  <si>
    <t>1901068</t>
  </si>
  <si>
    <t>D84Y</t>
  </si>
  <si>
    <t>rlmA</t>
  </si>
  <si>
    <t>23S rRNA m(1)G745 methyltransferase, SAM‑dependent</t>
  </si>
  <si>
    <t>rlmA || D84Y || 1901068</t>
  </si>
  <si>
    <t>1910854</t>
  </si>
  <si>
    <t>D114Y</t>
  </si>
  <si>
    <t>yebS</t>
  </si>
  <si>
    <t>114</t>
  </si>
  <si>
    <t>yebS || D114Y || 1910854</t>
  </si>
  <si>
    <t>1913369</t>
  </si>
  <si>
    <t>Y535N</t>
  </si>
  <si>
    <t>yebT</t>
  </si>
  <si>
    <t>MCE domain protein</t>
  </si>
  <si>
    <t>535</t>
  </si>
  <si>
    <t>yebT || Y535N || 1913369</t>
  </si>
  <si>
    <t>1917282</t>
  </si>
  <si>
    <t>pphA</t>
  </si>
  <si>
    <t>serine/threonine‑specific protein phosphatase 1/novel sRNA, function unknown</t>
  </si>
  <si>
    <t>pphA || intergenic || 1917282</t>
  </si>
  <si>
    <t>1933166</t>
  </si>
  <si>
    <t>R421S</t>
  </si>
  <si>
    <t>421</t>
  </si>
  <si>
    <t>pykA || R421S || 1933166</t>
  </si>
  <si>
    <t>1947002</t>
  </si>
  <si>
    <t>L15Q</t>
  </si>
  <si>
    <t>cmoA</t>
  </si>
  <si>
    <t>carboxy‑SAM synthase</t>
  </si>
  <si>
    <t>cmoA || L15Q || 1947002</t>
  </si>
  <si>
    <t>1977911</t>
  </si>
  <si>
    <t>T214P</t>
  </si>
  <si>
    <t>araG || T214P || 1977911</t>
  </si>
  <si>
    <t>1978561</t>
  </si>
  <si>
    <t>fused L‑arabinose transporter subunits of ABC superfamily: ATP‑binding components/L‑arabinose transporter subunit</t>
  </si>
  <si>
    <t>araG || intergenic || 1978561</t>
  </si>
  <si>
    <t>2014698</t>
  </si>
  <si>
    <t>G44C</t>
  </si>
  <si>
    <t>fliN</t>
  </si>
  <si>
    <t>flagellar motor switching and energizing component</t>
  </si>
  <si>
    <t>fliN || G44C || 2014698</t>
  </si>
  <si>
    <t>2024078</t>
  </si>
  <si>
    <t>G108C</t>
  </si>
  <si>
    <t>vsr</t>
  </si>
  <si>
    <t>DNA mismatch endonuclease of very short patch repair</t>
  </si>
  <si>
    <t>108</t>
  </si>
  <si>
    <t>vsr || G108C || 2024078</t>
  </si>
  <si>
    <t>2026969</t>
  </si>
  <si>
    <t>inner membrane protein/sRNA antisense regulator of ompA and ompC translation, Hfq‑dependent</t>
  </si>
  <si>
    <t>yedR || intergenic || 2026969</t>
  </si>
  <si>
    <t>2030722</t>
  </si>
  <si>
    <t>L304F</t>
  </si>
  <si>
    <t>yedV</t>
  </si>
  <si>
    <t>putative sensory kinase in two‑component regulatory system with YedW</t>
  </si>
  <si>
    <t>yedV || L304F || 2030722</t>
  </si>
  <si>
    <t>2039970</t>
  </si>
  <si>
    <t>R518S</t>
  </si>
  <si>
    <t>518</t>
  </si>
  <si>
    <t>yeeJ || R518S || 2039970</t>
  </si>
  <si>
    <t>2047668</t>
  </si>
  <si>
    <t>S182*</t>
  </si>
  <si>
    <t>shiA</t>
  </si>
  <si>
    <t>shikimate transporter</t>
  </si>
  <si>
    <t>182</t>
  </si>
  <si>
    <t>shiA || S182* || 2047668</t>
  </si>
  <si>
    <t>2093414</t>
  </si>
  <si>
    <t>gnd || D446Y || 2093414</t>
  </si>
  <si>
    <t>2098826</t>
  </si>
  <si>
    <t>Y238S</t>
  </si>
  <si>
    <t>238</t>
  </si>
  <si>
    <t>wbbI || Y238S || 2098826</t>
  </si>
  <si>
    <t>2099650</t>
  </si>
  <si>
    <t>S353F</t>
  </si>
  <si>
    <t>wbbH</t>
  </si>
  <si>
    <t>O‑antigen polymerase</t>
  </si>
  <si>
    <t>353</t>
  </si>
  <si>
    <t>wbbH || S353F || 2099650</t>
  </si>
  <si>
    <t>2118943</t>
  </si>
  <si>
    <t>wcaI</t>
  </si>
  <si>
    <t>wcaI || F95L || 2118943</t>
  </si>
  <si>
    <t>2122412</t>
  </si>
  <si>
    <t>K240N</t>
  </si>
  <si>
    <t>wcaE || K240N || 2122412</t>
  </si>
  <si>
    <t>2147104</t>
  </si>
  <si>
    <t>sibA</t>
  </si>
  <si>
    <t>sRNA antisense regulator of toxic IbsA protein/sRNA antisense regulator of toxic IbsB protein</t>
  </si>
  <si>
    <t>sibA || intergenic || 2147104</t>
  </si>
  <si>
    <t>2151515</t>
  </si>
  <si>
    <t>I924M</t>
  </si>
  <si>
    <t>mdtB</t>
  </si>
  <si>
    <t>multidrug efflux system, subunit B</t>
  </si>
  <si>
    <t>924</t>
  </si>
  <si>
    <t>mdtB || I924M || 2151515</t>
  </si>
  <si>
    <t>2215010</t>
  </si>
  <si>
    <t>M153I</t>
  </si>
  <si>
    <t>bglX</t>
  </si>
  <si>
    <t>beta‑D‑glucoside glucohydrolase, periplasmic</t>
  </si>
  <si>
    <t>bglX || M153I || 2215010</t>
  </si>
  <si>
    <t>2259539</t>
  </si>
  <si>
    <t>yeiP</t>
  </si>
  <si>
    <t>elongation factor P‑like protein/putative NAD‑dependent D‑mannonate oxidoreductase</t>
  </si>
  <si>
    <t>yeiP || intergenic || 2259539</t>
  </si>
  <si>
    <t>2274339</t>
  </si>
  <si>
    <t>D77Y</t>
  </si>
  <si>
    <t>yejH</t>
  </si>
  <si>
    <t>putative ATP‑dependent DNA or RNA helicase</t>
  </si>
  <si>
    <t>77</t>
  </si>
  <si>
    <t>yejH || D77Y || 2274339</t>
  </si>
  <si>
    <t>2280096</t>
  </si>
  <si>
    <t>yejO</t>
  </si>
  <si>
    <t>pseudogene, autotransporter outer membrane homology;putative transport; Not classified; putative ATP‑binding component of a transport system</t>
  </si>
  <si>
    <t>yejO || pseudogene || 2280096</t>
  </si>
  <si>
    <t>2291364</t>
  </si>
  <si>
    <t>E125D</t>
  </si>
  <si>
    <t>napC</t>
  </si>
  <si>
    <t>quinol dehydrogenase, electron source for NapAB</t>
  </si>
  <si>
    <t>napC || E125D || 2291364</t>
  </si>
  <si>
    <t>2301548</t>
  </si>
  <si>
    <t>D183Y</t>
  </si>
  <si>
    <t>yojI</t>
  </si>
  <si>
    <t>microcin J25 efflux pump, TolC‑dependent; fused ABC transporter permease and ATP‑binding components</t>
  </si>
  <si>
    <t>183</t>
  </si>
  <si>
    <t>yojI || D183Y || 2301548</t>
  </si>
  <si>
    <t>2320239</t>
  </si>
  <si>
    <t>E218*</t>
  </si>
  <si>
    <t>atoB</t>
  </si>
  <si>
    <t>acetyl‑CoA acetyltransferase</t>
  </si>
  <si>
    <t>218</t>
  </si>
  <si>
    <t>atoB || E218* || 2320239</t>
  </si>
  <si>
    <t>2334911</t>
  </si>
  <si>
    <t>L913Q</t>
  </si>
  <si>
    <t>yfaL</t>
  </si>
  <si>
    <t>adhesin</t>
  </si>
  <si>
    <t>913</t>
  </si>
  <si>
    <t>yfaL || L913Q || 2334911</t>
  </si>
  <si>
    <t>2337940</t>
  </si>
  <si>
    <t>adhesin/ribonucleoside‑diphosphate reductase 1, alpha subunit</t>
  </si>
  <si>
    <t>yfaL || intergenic || 2337940</t>
  </si>
  <si>
    <t>2342044</t>
  </si>
  <si>
    <t>E18*</t>
  </si>
  <si>
    <t>yfaE</t>
  </si>
  <si>
    <t>ferredoxin involved with ribonucleotide reductase diferric‑tyrosyl radical (Y*) cofactor maintenance</t>
  </si>
  <si>
    <t>yfaE || E18* || 2342044</t>
  </si>
  <si>
    <t>2352631</t>
  </si>
  <si>
    <t>A334E</t>
  </si>
  <si>
    <t>rhmT || A334E || 2352631</t>
  </si>
  <si>
    <t>2361707</t>
  </si>
  <si>
    <t>H64N</t>
  </si>
  <si>
    <t>arnA</t>
  </si>
  <si>
    <t>fused UDP‑L‑Ara4N formyltransferase/UDP‑GlcA C‑4'‑decarboxylase</t>
  </si>
  <si>
    <t>arnA || H64N || 2361707</t>
  </si>
  <si>
    <t>2370320</t>
  </si>
  <si>
    <t>R251H</t>
  </si>
  <si>
    <t>menH</t>
  </si>
  <si>
    <t>2‑succinyl‑6‑hydroxy‑2, 4‑cyclohexadiene‑1‑carboxylate synthase</t>
  </si>
  <si>
    <t>menH || R251H || 2370320</t>
  </si>
  <si>
    <t>2381934</t>
  </si>
  <si>
    <t>yfbN</t>
  </si>
  <si>
    <t>yfbN || intergenic || 2381934</t>
  </si>
  <si>
    <t>2421701</t>
  </si>
  <si>
    <t>M135I</t>
  </si>
  <si>
    <t>3‑octaprenyl‑4‑hydroxybenzoate carboxy‑lyase</t>
  </si>
  <si>
    <t>ubiX || M135I || 2421701</t>
  </si>
  <si>
    <t>2422181</t>
  </si>
  <si>
    <t>ubiX || intergenic || 2422181</t>
  </si>
  <si>
    <t>2443524</t>
  </si>
  <si>
    <t>K2I</t>
  </si>
  <si>
    <t>yfcO</t>
  </si>
  <si>
    <t>DUF2544 family putative outer membrane protein</t>
  </si>
  <si>
    <t>2</t>
  </si>
  <si>
    <t>yfcO || K2I || 2443524</t>
  </si>
  <si>
    <t>2455934</t>
  </si>
  <si>
    <t>I384V</t>
  </si>
  <si>
    <t>fadL</t>
  </si>
  <si>
    <t>long‑chain fatty acid outer membrane transporter</t>
  </si>
  <si>
    <t>384</t>
  </si>
  <si>
    <t>fadL || I384V || 2455934</t>
  </si>
  <si>
    <t>2466710</t>
  </si>
  <si>
    <t>oweS</t>
  </si>
  <si>
    <t>pseudogene, CPS‑53 (KpLE1) prophage; bacteriophage replication protein O family;Phage or Prophage Related</t>
  </si>
  <si>
    <t>oweS || pseudogene || 2466710</t>
  </si>
  <si>
    <t>2493337</t>
  </si>
  <si>
    <t>F396L</t>
  </si>
  <si>
    <t>ypdA</t>
  </si>
  <si>
    <t>sensor kinase regulating yhjX; pyruvate‑responsive YpdAB two‑component system</t>
  </si>
  <si>
    <t>396</t>
  </si>
  <si>
    <t>ypdA || F396L || 2493337</t>
  </si>
  <si>
    <t>2496131</t>
  </si>
  <si>
    <t>G612C</t>
  </si>
  <si>
    <t>fryA</t>
  </si>
  <si>
    <t>putative PTS enzyme, Hpr component/enzyme I component/enzyme IIA component</t>
  </si>
  <si>
    <t>612</t>
  </si>
  <si>
    <t>fryA || G612C || 2496131</t>
  </si>
  <si>
    <t>2511828</t>
  </si>
  <si>
    <t>alaW</t>
  </si>
  <si>
    <t>tRNA‑Ala/DUF1323 family putative DNA‑binding protein</t>
  </si>
  <si>
    <t>alaW || intergenic || 2511828</t>
  </si>
  <si>
    <t>2,556,740:1</t>
  </si>
  <si>
    <t>yffP</t>
  </si>
  <si>
    <t>CPZ‑55 prophage; uncharacterized protein/CPZ‑55 prophage; uncharacterized protein</t>
  </si>
  <si>
    <t>yffP || intergenic || 2,556,740:1</t>
  </si>
  <si>
    <t>2573484</t>
  </si>
  <si>
    <t>E164*</t>
  </si>
  <si>
    <t>tktB</t>
  </si>
  <si>
    <t>transketolase 2, thiamine triphosphate‑binding</t>
  </si>
  <si>
    <t>164</t>
  </si>
  <si>
    <t>tktB || E164* || 2573484</t>
  </si>
  <si>
    <t>2589151</t>
  </si>
  <si>
    <t>L23Q</t>
  </si>
  <si>
    <t>tmcA</t>
  </si>
  <si>
    <t>elongator methionine tRNA (ac4C34) acetyltransferase</t>
  </si>
  <si>
    <t>tmcA || L23Q || 2589151</t>
  </si>
  <si>
    <t>2592220</t>
  </si>
  <si>
    <t>A2V</t>
  </si>
  <si>
    <t>bamC</t>
  </si>
  <si>
    <t>BamABCDE complex OM biogenesis lipoprotein</t>
  </si>
  <si>
    <t>bamC || A2V || 2592220</t>
  </si>
  <si>
    <t>2623910</t>
  </si>
  <si>
    <t>A76T</t>
  </si>
  <si>
    <t>yfgI</t>
  </si>
  <si>
    <t>nalidixic acid resistance protein, putative periplasmic protein</t>
  </si>
  <si>
    <t>yfgI || A76T || 2623910</t>
  </si>
  <si>
    <t>2631930</t>
  </si>
  <si>
    <t>D28N</t>
  </si>
  <si>
    <t>bamB</t>
  </si>
  <si>
    <t>bamB || D28N || 2631930</t>
  </si>
  <si>
    <t>2637658</t>
  </si>
  <si>
    <t>rlmN</t>
  </si>
  <si>
    <t>dual specificity 23S rRNA m(2)A2503, tRNA m(2)A37 methyltransferase, SAM‑dependent/multifunctional nucleoside diphosphate kinase and apyrimidinic endonuclease and 3'‑phosphodiesterase</t>
  </si>
  <si>
    <t>rlmN || intergenic || 2637658</t>
  </si>
  <si>
    <t>2651814</t>
  </si>
  <si>
    <t>hscA</t>
  </si>
  <si>
    <t>DnaK‑like molecular chaperone specific for IscU</t>
  </si>
  <si>
    <t>hscA || D161Y || 2651814</t>
  </si>
  <si>
    <t>2679161</t>
  </si>
  <si>
    <t>glyA</t>
  </si>
  <si>
    <t>serine hydroxymethyltransferase/fused nitric oxide dioxygenase/dihydropteridine reductase 2</t>
  </si>
  <si>
    <t>glyA || intergenic || 2679161</t>
  </si>
  <si>
    <t>2686691</t>
  </si>
  <si>
    <t>A738S</t>
  </si>
  <si>
    <t>purL</t>
  </si>
  <si>
    <t>phosphoribosylformyl‑glycineamide synthetase</t>
  </si>
  <si>
    <t>738</t>
  </si>
  <si>
    <t>purL || A738S || 2686691</t>
  </si>
  <si>
    <t>2691361</t>
  </si>
  <si>
    <t>S183R</t>
  </si>
  <si>
    <t>pgpC</t>
  </si>
  <si>
    <t>phosphatidylglycerophosphatase C, membrane bound</t>
  </si>
  <si>
    <t>pgpC || S183R || 2691361</t>
  </si>
  <si>
    <t>2732680</t>
  </si>
  <si>
    <t>A250E</t>
  </si>
  <si>
    <t>tyrA</t>
  </si>
  <si>
    <t>fused chorismate mutase T/prephenate dehydrogenase</t>
  </si>
  <si>
    <t>tyrA || A250E || 2732680</t>
  </si>
  <si>
    <t>2758920</t>
  </si>
  <si>
    <t>L72F</t>
  </si>
  <si>
    <t>yfjM</t>
  </si>
  <si>
    <t>CP4‑57 prophage; uncharacterized protein</t>
  </si>
  <si>
    <t>yfjM || L72F || 2758920</t>
  </si>
  <si>
    <t>2764816</t>
  </si>
  <si>
    <t>yfjT</t>
  </si>
  <si>
    <t>CP4‑57 prophage; putative periplasmic protein</t>
  </si>
  <si>
    <t>yfjT || R104S || 2764816</t>
  </si>
  <si>
    <t>2780088</t>
  </si>
  <si>
    <t>ygaQ</t>
  </si>
  <si>
    <t>uncharacterized protein; putative enzyme</t>
  </si>
  <si>
    <t>ygaQ || pseudogene || 2780088</t>
  </si>
  <si>
    <t>2788211</t>
  </si>
  <si>
    <t>F200L</t>
  </si>
  <si>
    <t>gabP</t>
  </si>
  <si>
    <t>gamma‑aminobutyrate transporter</t>
  </si>
  <si>
    <t>200</t>
  </si>
  <si>
    <t>gabP || F200L || 2788211</t>
  </si>
  <si>
    <t>2791372</t>
  </si>
  <si>
    <t>L165*</t>
  </si>
  <si>
    <t>ygaP</t>
  </si>
  <si>
    <t>DUF2892 family inner membrane rhodanese</t>
  </si>
  <si>
    <t>165</t>
  </si>
  <si>
    <t>ygaP || L165* || 2791372</t>
  </si>
  <si>
    <t>2792374</t>
  </si>
  <si>
    <t>stpA || intergenic || 2792374</t>
  </si>
  <si>
    <t>2797180</t>
  </si>
  <si>
    <t>S107*</t>
  </si>
  <si>
    <t>nrdF</t>
  </si>
  <si>
    <t>ribonucleoside‑diphosphate reductase 2, beta subunit, ferritin‑like protein</t>
  </si>
  <si>
    <t>nrdF || S107* || 2797180</t>
  </si>
  <si>
    <t>2804947</t>
  </si>
  <si>
    <t>D54E</t>
  </si>
  <si>
    <t>emrA</t>
  </si>
  <si>
    <t>multidrug efflux system</t>
  </si>
  <si>
    <t>54</t>
  </si>
  <si>
    <t>emrA || D54E || 2804947</t>
  </si>
  <si>
    <t>2856394</t>
  </si>
  <si>
    <t>A234E</t>
  </si>
  <si>
    <t>ygbK</t>
  </si>
  <si>
    <t>FliA‑regulated DUF1537 family protein</t>
  </si>
  <si>
    <t>ygbK || A234E || 2856394</t>
  </si>
  <si>
    <t>2875096</t>
  </si>
  <si>
    <t>D136Y</t>
  </si>
  <si>
    <t>casC</t>
  </si>
  <si>
    <t>casC || D136Y || 2875096</t>
  </si>
  <si>
    <t>2883765</t>
  </si>
  <si>
    <t>Y498F</t>
  </si>
  <si>
    <t>cysJ</t>
  </si>
  <si>
    <t>sulfite reductase, alpha subunit, flavoprotein</t>
  </si>
  <si>
    <t>498</t>
  </si>
  <si>
    <t>cysJ || Y498F || 2883765</t>
  </si>
  <si>
    <t>2946668</t>
  </si>
  <si>
    <t>D899Y</t>
  </si>
  <si>
    <t>recB</t>
  </si>
  <si>
    <t>exonuclease V (RecBCD complex), beta subunit</t>
  </si>
  <si>
    <t>899</t>
  </si>
  <si>
    <t>recB || D899Y || 2946668</t>
  </si>
  <si>
    <t>2947650</t>
  </si>
  <si>
    <t>L571F</t>
  </si>
  <si>
    <t>recB || L571F || 2947650</t>
  </si>
  <si>
    <t>2966633</t>
  </si>
  <si>
    <t>N197Y</t>
  </si>
  <si>
    <t>lplT</t>
  </si>
  <si>
    <t>lysophospholipid transporter</t>
  </si>
  <si>
    <t>lplT || N197Y || 2966633</t>
  </si>
  <si>
    <t>2979104</t>
  </si>
  <si>
    <t>short chain acyltransferase/putative transporter</t>
  </si>
  <si>
    <t>yqeF || intergenic || 2979104</t>
  </si>
  <si>
    <t>2988657</t>
  </si>
  <si>
    <t>ygeK</t>
  </si>
  <si>
    <t>pseudogene; putative 2‑component transcriptional regulator/pseudogene</t>
  </si>
  <si>
    <t>ygeK || intergenic || 2988657</t>
  </si>
  <si>
    <t>2992282</t>
  </si>
  <si>
    <t>ygeQ</t>
  </si>
  <si>
    <t>pseudogene/tRNA‑Gly</t>
  </si>
  <si>
    <t>ygeQ || intergenic || 2992282</t>
  </si>
  <si>
    <t>2996551</t>
  </si>
  <si>
    <t>D193E</t>
  </si>
  <si>
    <t>xdhB</t>
  </si>
  <si>
    <t>xanthine dehydrogenase, FAD‑binding subunit</t>
  </si>
  <si>
    <t>193</t>
  </si>
  <si>
    <t>xdhB || D193E || 2996551</t>
  </si>
  <si>
    <t>2997848</t>
  </si>
  <si>
    <t>R433L</t>
  </si>
  <si>
    <t>ygeV</t>
  </si>
  <si>
    <t>putative sigma‑54‑interacting transcriptional activator</t>
  </si>
  <si>
    <t>ygeV || R433L || 2997848</t>
  </si>
  <si>
    <t>3017591</t>
  </si>
  <si>
    <t>xdhD</t>
  </si>
  <si>
    <t>putative hypoxanthine oxidase, molybdopterin‑binding/Fe‑S binding/xanthine permease</t>
  </si>
  <si>
    <t>xdhD || intergenic || 3017591</t>
  </si>
  <si>
    <t>3032232</t>
  </si>
  <si>
    <t>H291N</t>
  </si>
  <si>
    <t>xerD</t>
  </si>
  <si>
    <t>site‑specific tyrosine recombinase</t>
  </si>
  <si>
    <t>xerD || H291N || 3032232</t>
  </si>
  <si>
    <t>3039250</t>
  </si>
  <si>
    <t>A4E</t>
  </si>
  <si>
    <t>ygfF</t>
  </si>
  <si>
    <t>putative NAD(P)‑dependent oxidoreductase with NAD(P)‑binding Rossmann‑fold domain</t>
  </si>
  <si>
    <t>ygfF || A4E || 3039250</t>
  </si>
  <si>
    <t>3043612</t>
  </si>
  <si>
    <t>R139S</t>
  </si>
  <si>
    <t>gcvT</t>
  </si>
  <si>
    <t>aminomethyltransferase, tetrahydrofolate‑dependent, subunit (T protein) of glycine cleavage complex</t>
  </si>
  <si>
    <t>gcvT || R139S || 3043612</t>
  </si>
  <si>
    <t>3053805</t>
  </si>
  <si>
    <t>R232S</t>
  </si>
  <si>
    <t>argP</t>
  </si>
  <si>
    <t>transcriptional regulator for arginine transport and DNA replication genes; replication initiation inhibitor</t>
  </si>
  <si>
    <t>232</t>
  </si>
  <si>
    <t>argP || R232S || 3053805</t>
  </si>
  <si>
    <t>3075107</t>
  </si>
  <si>
    <t>tktA || intergenic || 3075107</t>
  </si>
  <si>
    <t>3094183</t>
  </si>
  <si>
    <t>ansB</t>
  </si>
  <si>
    <t>periplasmic L‑asparaginase 2/DUF2884 family putative periplasmic protein</t>
  </si>
  <si>
    <t>ansB || intergenic || 3094183</t>
  </si>
  <si>
    <t>3115220</t>
  </si>
  <si>
    <t>G649C</t>
  </si>
  <si>
    <t>649</t>
  </si>
  <si>
    <t>glcB || G649C || 3115220</t>
  </si>
  <si>
    <t>3132098</t>
  </si>
  <si>
    <t>T5S</t>
  </si>
  <si>
    <t>yghU || T5S || 3132098</t>
  </si>
  <si>
    <t>3168909</t>
  </si>
  <si>
    <t>R153S</t>
  </si>
  <si>
    <t>yqiA || R153S || 3168909</t>
  </si>
  <si>
    <t>3177812</t>
  </si>
  <si>
    <t>L5Q</t>
  </si>
  <si>
    <t>ribB</t>
  </si>
  <si>
    <t>3,4‑dihydroxy‑2‑butanone‑4‑phosphate synthase</t>
  </si>
  <si>
    <t>ribB || L5Q || 3177812</t>
  </si>
  <si>
    <t>3179494</t>
  </si>
  <si>
    <t>pseudogene; fimbrial export usher family;putative membrane; Not classified; putative membrane protein/IS2 repressor TnpA</t>
  </si>
  <si>
    <t>yqiG || intergenic || 3179494</t>
  </si>
  <si>
    <t>3193357</t>
  </si>
  <si>
    <t>Q323L</t>
  </si>
  <si>
    <t>ygiF</t>
  </si>
  <si>
    <t>inorganic triphosphatase</t>
  </si>
  <si>
    <t>ygiF || Q323L || 3193357</t>
  </si>
  <si>
    <t>3209534</t>
  </si>
  <si>
    <t>H106L</t>
  </si>
  <si>
    <t>yqjH</t>
  </si>
  <si>
    <t>putative siderophore interacting protein</t>
  </si>
  <si>
    <t>106</t>
  </si>
  <si>
    <t>yqjH || H106L || 3209534</t>
  </si>
  <si>
    <t>3220769</t>
  </si>
  <si>
    <t>H393N</t>
  </si>
  <si>
    <t>ygjI</t>
  </si>
  <si>
    <t>393</t>
  </si>
  <si>
    <t>ygjI || H393N || 3220769</t>
  </si>
  <si>
    <t>3221055</t>
  </si>
  <si>
    <t>putative transporter/putative periplasmic protein</t>
  </si>
  <si>
    <t>ygjI || intergenic || 3221055</t>
  </si>
  <si>
    <t>3223799</t>
  </si>
  <si>
    <t>S518*</t>
  </si>
  <si>
    <t>ygjK</t>
  </si>
  <si>
    <t>alpha‑glucosidase</t>
  </si>
  <si>
    <t>ygjK || S518* || 3223799</t>
  </si>
  <si>
    <t>3243706</t>
  </si>
  <si>
    <t>T91P</t>
  </si>
  <si>
    <t>yqjK || T91P || 3243706</t>
  </si>
  <si>
    <t>3243914</t>
  </si>
  <si>
    <t>uncharacterized protein/putative quinol oxidase subunit</t>
  </si>
  <si>
    <t>yqjK || intergenic || 3243914</t>
  </si>
  <si>
    <t>3247576</t>
  </si>
  <si>
    <t>yhaJ</t>
  </si>
  <si>
    <t>LysR family putative transcriptional regulator/redox‑sensitive bicupin</t>
  </si>
  <si>
    <t>yhaJ || intergenic || 3247576</t>
  </si>
  <si>
    <t>3257229</t>
  </si>
  <si>
    <t>P383Q</t>
  </si>
  <si>
    <t>tdcC</t>
  </si>
  <si>
    <t>L‑threonine/L‑serine transporter</t>
  </si>
  <si>
    <t>tdcC || P383Q || 3257229</t>
  </si>
  <si>
    <t>3263897</t>
  </si>
  <si>
    <t>rnpB</t>
  </si>
  <si>
    <t>RNase P, M1 RNA component</t>
  </si>
  <si>
    <t>rnpB || noncoding || 3263897</t>
  </si>
  <si>
    <t>3280196</t>
  </si>
  <si>
    <t>R190S</t>
  </si>
  <si>
    <t>agaI</t>
  </si>
  <si>
    <t>galactosamine‑6‑phosphate isomerase</t>
  </si>
  <si>
    <t>190</t>
  </si>
  <si>
    <t>agaI || R190S || 3280196</t>
  </si>
  <si>
    <t>3288358</t>
  </si>
  <si>
    <t>R534S</t>
  </si>
  <si>
    <t>lpoA</t>
  </si>
  <si>
    <t>OM lipoprotein stimulator of MrcA transpeptidase</t>
  </si>
  <si>
    <t>534</t>
  </si>
  <si>
    <t>lpoA || R534S || 3288358</t>
  </si>
  <si>
    <t>3309157</t>
  </si>
  <si>
    <t>G73C</t>
  </si>
  <si>
    <t>infB || G73C || 3309157</t>
  </si>
  <si>
    <t>3329265</t>
  </si>
  <si>
    <t>F197V</t>
  </si>
  <si>
    <t>murA</t>
  </si>
  <si>
    <t>UDP‑N‑acetylglucosamine 1‑carboxyvinyltransferase</t>
  </si>
  <si>
    <t>murA || F197V || 3329265</t>
  </si>
  <si>
    <t>3347791</t>
  </si>
  <si>
    <t>yhcC</t>
  </si>
  <si>
    <t>putative Fe‑S oxidoreductase, Radical SAM superfamily protein/glutamate synthase, large subunit</t>
  </si>
  <si>
    <t>yhcC || intergenic || 3347791</t>
  </si>
  <si>
    <t>3391371</t>
  </si>
  <si>
    <t>D123Y</t>
  </si>
  <si>
    <t>yhdE</t>
  </si>
  <si>
    <t>Maf‑like protein</t>
  </si>
  <si>
    <t>yhdE || D123Y || 3391371</t>
  </si>
  <si>
    <t>3576738</t>
  </si>
  <si>
    <t>yrhA || pseudogene || 3576738</t>
  </si>
  <si>
    <t>3578260</t>
  </si>
  <si>
    <t>D48Y</t>
  </si>
  <si>
    <t>yrhB</t>
  </si>
  <si>
    <t>stable heat shock chaperone</t>
  </si>
  <si>
    <t>yrhB || D48Y || 3578260</t>
  </si>
  <si>
    <t>3588123</t>
  </si>
  <si>
    <t>R240S</t>
  </si>
  <si>
    <t>livM</t>
  </si>
  <si>
    <t>leucine/isoleucine/valine transporter subunit</t>
  </si>
  <si>
    <t>livM || R240S || 3588123</t>
  </si>
  <si>
    <t>3595736</t>
  </si>
  <si>
    <t>K124N</t>
  </si>
  <si>
    <t>ftsE</t>
  </si>
  <si>
    <t>ftsE || K124N || 3595736</t>
  </si>
  <si>
    <t>3649532</t>
  </si>
  <si>
    <t>E41K</t>
  </si>
  <si>
    <t>hdeB</t>
  </si>
  <si>
    <t>acid‑resistance protein</t>
  </si>
  <si>
    <t>41</t>
  </si>
  <si>
    <t>hdeB || E41K || 3649532</t>
  </si>
  <si>
    <t>3650900</t>
  </si>
  <si>
    <t>F182L</t>
  </si>
  <si>
    <t>hdeD || F182L || 3650900</t>
  </si>
  <si>
    <t>3656029</t>
  </si>
  <si>
    <t>F752L</t>
  </si>
  <si>
    <t>752</t>
  </si>
  <si>
    <t>mdtF || F752L || 3656029</t>
  </si>
  <si>
    <t>3671929</t>
  </si>
  <si>
    <t>R207S</t>
  </si>
  <si>
    <t>yhjH</t>
  </si>
  <si>
    <t>cyclic‑di‑GMP phosphodiesterase, FlhDC‑regulated</t>
  </si>
  <si>
    <t>207</t>
  </si>
  <si>
    <t>yhjH || R207S || 3671929</t>
  </si>
  <si>
    <t>3678377</t>
  </si>
  <si>
    <t>L201R</t>
  </si>
  <si>
    <t>yhjK</t>
  </si>
  <si>
    <t>cyclic‑di‑GMP phosphodiesterase</t>
  </si>
  <si>
    <t>yhjK || L201R || 3678377</t>
  </si>
  <si>
    <t>3678842</t>
  </si>
  <si>
    <t>L46Q</t>
  </si>
  <si>
    <t>yhjK || L46Q || 3678842</t>
  </si>
  <si>
    <t>3698088</t>
  </si>
  <si>
    <t>A12T</t>
  </si>
  <si>
    <t>dppC</t>
  </si>
  <si>
    <t>dipeptide/heme transporter</t>
  </si>
  <si>
    <t>dppC || A12T || 3698088</t>
  </si>
  <si>
    <t>3714341</t>
  </si>
  <si>
    <t>insJ</t>
  </si>
  <si>
    <t>IS150 transposase A</t>
  </si>
  <si>
    <t>insJ || L101Q || 3714341</t>
  </si>
  <si>
    <t>3786020</t>
  </si>
  <si>
    <t>glycine C‑acetyltransferase/YibB family protein, function unknown</t>
  </si>
  <si>
    <t>kbl || intergenic || 3786020</t>
  </si>
  <si>
    <t>3800298</t>
  </si>
  <si>
    <t>waaG</t>
  </si>
  <si>
    <t>glucosyltransferase I</t>
  </si>
  <si>
    <t>waaG || D44Y || 3800298</t>
  </si>
  <si>
    <t>3813263</t>
  </si>
  <si>
    <t>K423I</t>
  </si>
  <si>
    <t>ligB</t>
  </si>
  <si>
    <t>DNA ligase, NAD(+)‑dependent</t>
  </si>
  <si>
    <t>423</t>
  </si>
  <si>
    <t>ligB || K423I || 3813263</t>
  </si>
  <si>
    <t>3825516</t>
  </si>
  <si>
    <t>P567Q</t>
  </si>
  <si>
    <t>567</t>
  </si>
  <si>
    <t>yicH || P567Q || 3825516</t>
  </si>
  <si>
    <t>3826027</t>
  </si>
  <si>
    <t>G624A</t>
  </si>
  <si>
    <t>yicI</t>
  </si>
  <si>
    <t>putative alpha‑glucosidase</t>
  </si>
  <si>
    <t>624</t>
  </si>
  <si>
    <t>yicI || G624A || 3826027</t>
  </si>
  <si>
    <t>3848718</t>
  </si>
  <si>
    <t>yidF</t>
  </si>
  <si>
    <t>putative Cys‑type oxidative YidJ‑maturating enzyme</t>
  </si>
  <si>
    <t>yidF || S85* || 3848718</t>
  </si>
  <si>
    <t>3874173</t>
  </si>
  <si>
    <t>D137Y</t>
  </si>
  <si>
    <t>recF</t>
  </si>
  <si>
    <t>recF || D137Y || 3874173</t>
  </si>
  <si>
    <t>3881427</t>
  </si>
  <si>
    <t>W414R</t>
  </si>
  <si>
    <t>mnmE</t>
  </si>
  <si>
    <t>tRNA U34 5‑methylaminomethyl‑2‑thiouridine modification GTPase</t>
  </si>
  <si>
    <t>414</t>
  </si>
  <si>
    <t>mnmE || W414R || 3881427</t>
  </si>
  <si>
    <t>3930028</t>
  </si>
  <si>
    <t>V131L</t>
  </si>
  <si>
    <t>rbsB</t>
  </si>
  <si>
    <t>D‑ribose transporter subunit</t>
  </si>
  <si>
    <t>rbsB || V131L || 3930028</t>
  </si>
  <si>
    <t>3957910</t>
  </si>
  <si>
    <t>C361S</t>
  </si>
  <si>
    <t>361</t>
  </si>
  <si>
    <t>rhlB || C361S || 3957910</t>
  </si>
  <si>
    <t>3963193</t>
  </si>
  <si>
    <t>L268Q</t>
  </si>
  <si>
    <t>wzzE</t>
  </si>
  <si>
    <t>Entobacterial Common Antigen (ECA) polysaccharide chain length modulation protein</t>
  </si>
  <si>
    <t>wzzE || L268Q || 3963193</t>
  </si>
  <si>
    <t>3981197</t>
  </si>
  <si>
    <t>V16L</t>
  </si>
  <si>
    <t>hemY</t>
  </si>
  <si>
    <t>putative protoheme IX synthesis protein</t>
  </si>
  <si>
    <t>16</t>
  </si>
  <si>
    <t>hemY || V16L || 3981197</t>
  </si>
  <si>
    <t>4002498</t>
  </si>
  <si>
    <t>rhtB</t>
  </si>
  <si>
    <t>homoserine, homoserine lactone and S‑methyl‑methionine efflux pump/lysophospholipase L2</t>
  </si>
  <si>
    <t>rhtB || intergenic || 4002498</t>
  </si>
  <si>
    <t>4003771</t>
  </si>
  <si>
    <t>H71L</t>
  </si>
  <si>
    <t>yigL || H71L || 4003771</t>
  </si>
  <si>
    <t>4024915</t>
  </si>
  <si>
    <t>V132E</t>
  </si>
  <si>
    <t>pepQ</t>
  </si>
  <si>
    <t>proline dipeptidase</t>
  </si>
  <si>
    <t>132</t>
  </si>
  <si>
    <t>pepQ || V132E || 4024915</t>
  </si>
  <si>
    <t>4037494</t>
  </si>
  <si>
    <t>dsbA</t>
  </si>
  <si>
    <t>periplasmic protein disulfide isomerase I/DUF945 family protein</t>
  </si>
  <si>
    <t>dsbA || intergenic || 4037494</t>
  </si>
  <si>
    <t>4046260</t>
  </si>
  <si>
    <t>G286C</t>
  </si>
  <si>
    <t>hemN</t>
  </si>
  <si>
    <t>coproporphyrinogen III oxidase, SAM and NAD(P)H dependent, oxygen‑independent</t>
  </si>
  <si>
    <t>hemN || G286C || 4046260</t>
  </si>
  <si>
    <t>4072630</t>
  </si>
  <si>
    <t>yiiD</t>
  </si>
  <si>
    <t>putative acetyltransferase/CopG family putative transcriptional regulator</t>
  </si>
  <si>
    <t>yiiD || intergenic || 4072630</t>
  </si>
  <si>
    <t>4083906</t>
  </si>
  <si>
    <t>L127R</t>
  </si>
  <si>
    <t>frvX</t>
  </si>
  <si>
    <t>frvX || L127R || 4083906</t>
  </si>
  <si>
    <t>4096228</t>
  </si>
  <si>
    <t>S161R</t>
  </si>
  <si>
    <t>cpxP</t>
  </si>
  <si>
    <t>inhibitor of the cpx response; periplasmic adaptor protein</t>
  </si>
  <si>
    <t>cpxP || S161R || 4096228</t>
  </si>
  <si>
    <t>4097597</t>
  </si>
  <si>
    <t>D40Y</t>
  </si>
  <si>
    <t>pfkA</t>
  </si>
  <si>
    <t>6‑phosphofructokinase I</t>
  </si>
  <si>
    <t>40</t>
  </si>
  <si>
    <t>pfkA || D40Y || 4097597</t>
  </si>
  <si>
    <t>4103577</t>
  </si>
  <si>
    <t>L119F</t>
  </si>
  <si>
    <t>uspD</t>
  </si>
  <si>
    <t>stress‑induced protein</t>
  </si>
  <si>
    <t>uspD || L119F || 4103577</t>
  </si>
  <si>
    <t>4223639</t>
  </si>
  <si>
    <t>lysC</t>
  </si>
  <si>
    <t>lysine‑sensitive aspartokinase 3/glucosephosphate isomerase</t>
  </si>
  <si>
    <t>lysC || intergenic || 4223639</t>
  </si>
  <si>
    <t>4230562</t>
  </si>
  <si>
    <t>D104N</t>
  </si>
  <si>
    <t>psiE</t>
  </si>
  <si>
    <t>phosphate starvation inducible protein</t>
  </si>
  <si>
    <t>psiE || D104N || 4230562</t>
  </si>
  <si>
    <t>4251564</t>
  </si>
  <si>
    <t>yjbM</t>
  </si>
  <si>
    <t>uncharacterized protein/tRNA‑dihydrouridine synthase A</t>
  </si>
  <si>
    <t>yjbM || intergenic || 4251564</t>
  </si>
  <si>
    <t>4272274</t>
  </si>
  <si>
    <t>L244I</t>
  </si>
  <si>
    <t>yjcF</t>
  </si>
  <si>
    <t>pentapeptide repeats protein</t>
  </si>
  <si>
    <t>yjcF || L244I || 4272274</t>
  </si>
  <si>
    <t>4296217</t>
  </si>
  <si>
    <t>F66L</t>
  </si>
  <si>
    <t>yjcS</t>
  </si>
  <si>
    <t>metallo‑beta‑lactamase superfamily protein</t>
  </si>
  <si>
    <t>yjcS || F66L || 4296217</t>
  </si>
  <si>
    <t>4300713</t>
  </si>
  <si>
    <t>Y29N</t>
  </si>
  <si>
    <t>alsA</t>
  </si>
  <si>
    <t>fused D‑allose transporter subunits of ABC superfamily: ATP‑binding components</t>
  </si>
  <si>
    <t>alsA || Y29N || 4300713</t>
  </si>
  <si>
    <t>4367734</t>
  </si>
  <si>
    <t>A343E</t>
  </si>
  <si>
    <t>ampC</t>
  </si>
  <si>
    <t>penicillin‑binding protein; beta‑lactamase, intrinsically weak</t>
  </si>
  <si>
    <t>343</t>
  </si>
  <si>
    <t>ampC || A343E || 4367734</t>
  </si>
  <si>
    <t>4404537</t>
  </si>
  <si>
    <t>L149*</t>
  </si>
  <si>
    <t>aidB</t>
  </si>
  <si>
    <t>DNA alkylation damage repair protein; flavin‑containing DNA binding protein, weak isovaleryl CoA dehydrogenase</t>
  </si>
  <si>
    <t>149</t>
  </si>
  <si>
    <t>aidB || L149* || 4404537</t>
  </si>
  <si>
    <t>4412099</t>
  </si>
  <si>
    <t>E33*</t>
  </si>
  <si>
    <t>ulaD</t>
  </si>
  <si>
    <t>3‑keto‑L‑gulonate 6‑phosphate decarboxylase</t>
  </si>
  <si>
    <t>ulaD || E33* || 4412099</t>
  </si>
  <si>
    <t>4417569</t>
  </si>
  <si>
    <t>ytfA</t>
  </si>
  <si>
    <t>pseudogene, related to transcriptional regulators</t>
  </si>
  <si>
    <t>ytfA || pseudogene || 4417569</t>
  </si>
  <si>
    <t>4516734</t>
  </si>
  <si>
    <t>F207L</t>
  </si>
  <si>
    <t>sgcE</t>
  </si>
  <si>
    <t>putative epimerase</t>
  </si>
  <si>
    <t>sgcE || F207L || 4516734</t>
  </si>
  <si>
    <t>4530947</t>
  </si>
  <si>
    <t>D58E</t>
  </si>
  <si>
    <t>fimB</t>
  </si>
  <si>
    <t>tyrosine recombinase/inversion of on/off regulator of fimA</t>
  </si>
  <si>
    <t>fimB || D58E || 4530947</t>
  </si>
  <si>
    <t>4535819</t>
  </si>
  <si>
    <t>G303C</t>
  </si>
  <si>
    <t>303</t>
  </si>
  <si>
    <t>fimD || G303C || 4535819</t>
  </si>
  <si>
    <t>4543823</t>
  </si>
  <si>
    <t>Q369P</t>
  </si>
  <si>
    <t>uxuB</t>
  </si>
  <si>
    <t>D‑mannonate oxidoreductase, NAD‑dependent</t>
  </si>
  <si>
    <t>uxuB || Q369P || 4543823</t>
  </si>
  <si>
    <t>4550592</t>
  </si>
  <si>
    <t>yjiH</t>
  </si>
  <si>
    <t>nucleoside recognition pore and gate family putative inner membrane transporter/RNA 2'‑phosphotransferase</t>
  </si>
  <si>
    <t>yjiH || intergenic || 4550592</t>
  </si>
  <si>
    <t>4553578</t>
  </si>
  <si>
    <t>yjiK</t>
  </si>
  <si>
    <t>SdiA‑regulated family putative membrane‑anchored protein; putative phytase‑like esterase/putative ATPase, activator of (R)‑hydroxyglutaryl‑CoA dehydratase</t>
  </si>
  <si>
    <t>yjiK || intergenic || 4553578</t>
  </si>
  <si>
    <t>4556118</t>
  </si>
  <si>
    <t>S316R</t>
  </si>
  <si>
    <t>yjiN</t>
  </si>
  <si>
    <t>zinc‑type alcohol dehydrogenase‑like protein</t>
  </si>
  <si>
    <t>316</t>
  </si>
  <si>
    <t>yjiN || S316R || 4556118</t>
  </si>
  <si>
    <t>4564808</t>
  </si>
  <si>
    <t>yjiV || pseudogene || 4564808</t>
  </si>
  <si>
    <t>4569407</t>
  </si>
  <si>
    <t>S84*</t>
  </si>
  <si>
    <t>symE</t>
  </si>
  <si>
    <t>toxic peptide regulated by antisense sRNA symR</t>
  </si>
  <si>
    <t>symE || S84* || 4569407</t>
  </si>
  <si>
    <t>4590561</t>
  </si>
  <si>
    <t>C78S</t>
  </si>
  <si>
    <t>dnaC</t>
  </si>
  <si>
    <t>DNA biosynthesis protein</t>
  </si>
  <si>
    <t>dnaC || C78S || 4590561</t>
  </si>
  <si>
    <t>4598004</t>
  </si>
  <si>
    <t>E129*</t>
  </si>
  <si>
    <t>holD</t>
  </si>
  <si>
    <t>DNA polymerase III, psi subunitribosomal‑protein‑S18‑alanine N‑acetyltransferase</t>
  </si>
  <si>
    <t>129</t>
  </si>
  <si>
    <t>holD || E129* || 4598004</t>
  </si>
  <si>
    <t>4601137</t>
  </si>
  <si>
    <t>prfC</t>
  </si>
  <si>
    <t>peptide chain release factor RF‑3/periplasmic protein</t>
  </si>
  <si>
    <t>prfC || intergenic || 4601137</t>
  </si>
  <si>
    <t>4603871</t>
  </si>
  <si>
    <t>yjjV</t>
  </si>
  <si>
    <t>putative DNase</t>
  </si>
  <si>
    <t>yjjV || D192Y || 4603871</t>
  </si>
  <si>
    <t>4620312</t>
  </si>
  <si>
    <t>R10S</t>
  </si>
  <si>
    <t>yjjK</t>
  </si>
  <si>
    <t>putative transporter subunit of ABC superfamily: ATP‑binding component</t>
  </si>
  <si>
    <t>10</t>
  </si>
  <si>
    <t>yjjK || R10S || 4620312</t>
  </si>
  <si>
    <t>1389</t>
  </si>
  <si>
    <t>G20_SD_1403</t>
  </si>
  <si>
    <t>HPS || intergenic || 1389</t>
  </si>
  <si>
    <t>8182</t>
  </si>
  <si>
    <t>yaaJ</t>
  </si>
  <si>
    <t>putative transporter/transaldolase B</t>
  </si>
  <si>
    <t>yaaJ || intergenic || 8182</t>
  </si>
  <si>
    <t>25301</t>
  </si>
  <si>
    <t>Q32L</t>
  </si>
  <si>
    <t>lspA</t>
  </si>
  <si>
    <t>prolipoprotein signal peptidase (signal peptidase II)</t>
  </si>
  <si>
    <t>32</t>
  </si>
  <si>
    <t>lspA || Q32L || 25301</t>
  </si>
  <si>
    <t>27260</t>
  </si>
  <si>
    <t>ispH</t>
  </si>
  <si>
    <t>4‑hydroxy‑3‑methylbut‑2‑enyl diphosphate reductase, 4Fe‑4S protein/ribonucleoside hydrolase 3</t>
  </si>
  <si>
    <t>ispH || intergenic || 27260</t>
  </si>
  <si>
    <t>44447</t>
  </si>
  <si>
    <t>Y90D</t>
  </si>
  <si>
    <t>fixC || Y90D || 44447</t>
  </si>
  <si>
    <t>69417</t>
  </si>
  <si>
    <t>R531L</t>
  </si>
  <si>
    <t>thiP</t>
  </si>
  <si>
    <t>thiamine, thiamine pyrophosphate ABC transporter permease; ThiBPQ thiamine, thiamine pyrophosphate importer</t>
  </si>
  <si>
    <t>531</t>
  </si>
  <si>
    <t>thiP || R531L || 69417</t>
  </si>
  <si>
    <t>73441</t>
  </si>
  <si>
    <t>R116S</t>
  </si>
  <si>
    <t>sgrR</t>
  </si>
  <si>
    <t>transcriptional DNA‑binding transcriptional activator of sgrS sRNA</t>
  </si>
  <si>
    <t>sgrR || R116S || 73441</t>
  </si>
  <si>
    <t>81986</t>
  </si>
  <si>
    <t>leuO</t>
  </si>
  <si>
    <t>global transcription factor/acetolactate synthase 3 large subunit</t>
  </si>
  <si>
    <t>leuO || intergenic || 81986</t>
  </si>
  <si>
    <t>99234</t>
  </si>
  <si>
    <t>Q172P</t>
  </si>
  <si>
    <t>ddlB</t>
  </si>
  <si>
    <t>D‑alanine:D‑alanine ligase</t>
  </si>
  <si>
    <t>ddlB || Q172P || 99234</t>
  </si>
  <si>
    <t>105829</t>
  </si>
  <si>
    <t>Q355P</t>
  </si>
  <si>
    <t>secA</t>
  </si>
  <si>
    <t>preprotein translocase subunit, ATPase</t>
  </si>
  <si>
    <t>secA || Q355P || 105829</t>
  </si>
  <si>
    <t>107508</t>
  </si>
  <si>
    <t>preprotein translocase subunit, ATPase/nucleoside triphosphate pyrophosphohydrolase, marked preference for dGTP</t>
  </si>
  <si>
    <t>secA || intergenic || 107508</t>
  </si>
  <si>
    <t>132774</t>
  </si>
  <si>
    <t>E60*</t>
  </si>
  <si>
    <t>speE</t>
  </si>
  <si>
    <t>spermidine synthase (putrescine aminopropyltransferase)</t>
  </si>
  <si>
    <t>60</t>
  </si>
  <si>
    <t>speE || E60* || 132774</t>
  </si>
  <si>
    <t>150521</t>
  </si>
  <si>
    <t>R465S</t>
  </si>
  <si>
    <t>465</t>
  </si>
  <si>
    <t>htrE || R465S || 150521</t>
  </si>
  <si>
    <t>181000</t>
  </si>
  <si>
    <t>V186E</t>
  </si>
  <si>
    <t>yaeI</t>
  </si>
  <si>
    <t>phosphodiesterase with model substrate bis‑pNPP</t>
  </si>
  <si>
    <t>yaeI || V186E || 181000</t>
  </si>
  <si>
    <t>263825</t>
  </si>
  <si>
    <t>W283R</t>
  </si>
  <si>
    <t>ykfA</t>
  </si>
  <si>
    <t>CP4‑6 prophage; putative GTP‑binding protein</t>
  </si>
  <si>
    <t>ykfA || W283R || 263825</t>
  </si>
  <si>
    <t>277951</t>
  </si>
  <si>
    <t>yagA || intergenic || 277951</t>
  </si>
  <si>
    <t>287378</t>
  </si>
  <si>
    <t>yagJ || pseudogene || 287378</t>
  </si>
  <si>
    <t>307509</t>
  </si>
  <si>
    <t>ecpR</t>
  </si>
  <si>
    <t>putative transcriptional regulator for the ecp operon/uncharacterized protein</t>
  </si>
  <si>
    <t>ecpR || intergenic || 307509</t>
  </si>
  <si>
    <t>352833</t>
  </si>
  <si>
    <t>D318Y</t>
  </si>
  <si>
    <t>cytosine/isoguanine deaminase</t>
  </si>
  <si>
    <t>codA || D318Y || 352833</t>
  </si>
  <si>
    <t>355740</t>
  </si>
  <si>
    <t>R13L</t>
  </si>
  <si>
    <t>cynX</t>
  </si>
  <si>
    <t>putative cyanate transporter</t>
  </si>
  <si>
    <t>cynX || R13L || 355740</t>
  </si>
  <si>
    <t>386763</t>
  </si>
  <si>
    <t>yaiT</t>
  </si>
  <si>
    <t>pseudogene, autotransporter family;putative structure; Not classified; interrupted by IS3; putative flagellin structural protein</t>
  </si>
  <si>
    <t>yaiT || pseudogene || 386763</t>
  </si>
  <si>
    <t>447301</t>
  </si>
  <si>
    <t>cyoA</t>
  </si>
  <si>
    <t>cytochrome o ubiquinol oxidase subunit II/muropeptide transporter</t>
  </si>
  <si>
    <t>cyoA || intergenic || 447301</t>
  </si>
  <si>
    <t>447876</t>
  </si>
  <si>
    <t>V376I</t>
  </si>
  <si>
    <t>376</t>
  </si>
  <si>
    <t>ampG || V376I || 447876</t>
  </si>
  <si>
    <t>473811</t>
  </si>
  <si>
    <t>S88N</t>
  </si>
  <si>
    <t>ylaB</t>
  </si>
  <si>
    <t>ylaB || S88N || 473811</t>
  </si>
  <si>
    <t>484702</t>
  </si>
  <si>
    <t>S904*</t>
  </si>
  <si>
    <t>mscK</t>
  </si>
  <si>
    <t>mechanosensitive channel protein, intermediate conductance, K+ regulated</t>
  </si>
  <si>
    <t>904</t>
  </si>
  <si>
    <t>mscK || S904* || 484702</t>
  </si>
  <si>
    <t>484813</t>
  </si>
  <si>
    <t>L941Q</t>
  </si>
  <si>
    <t>941</t>
  </si>
  <si>
    <t>mscK || L941Q || 484813</t>
  </si>
  <si>
    <t>486157</t>
  </si>
  <si>
    <t>L38F</t>
  </si>
  <si>
    <t>priC</t>
  </si>
  <si>
    <t>primosomal replication protein N''</t>
  </si>
  <si>
    <t>priC || L38F || 486157</t>
  </si>
  <si>
    <t>488976</t>
  </si>
  <si>
    <t>R477S</t>
  </si>
  <si>
    <t>dnaX</t>
  </si>
  <si>
    <t>DNA polymerase III/DNA elongation factor III, tau and gamma subunits</t>
  </si>
  <si>
    <t>477</t>
  </si>
  <si>
    <t>dnaX || R477S || 488976</t>
  </si>
  <si>
    <t>499701</t>
  </si>
  <si>
    <t>S151Y</t>
  </si>
  <si>
    <t>fsr</t>
  </si>
  <si>
    <t>putative fosmidomycin efflux system protein</t>
  </si>
  <si>
    <t>fsr || S151Y || 499701</t>
  </si>
  <si>
    <t>511456</t>
  </si>
  <si>
    <t>F28I</t>
  </si>
  <si>
    <t>fetA</t>
  </si>
  <si>
    <t>iron exporter, ATP‑binding subunit, ABC transporter FetAB subunit; peroxide resistance protein</t>
  </si>
  <si>
    <t>fetA || F28I || 511456</t>
  </si>
  <si>
    <t>533791</t>
  </si>
  <si>
    <t>A235S</t>
  </si>
  <si>
    <t>ybbW</t>
  </si>
  <si>
    <t>putative allantoin transporter</t>
  </si>
  <si>
    <t>ybbW || A235S || 533791</t>
  </si>
  <si>
    <t>572443</t>
  </si>
  <si>
    <t>DLP12 prophage; truncated outer membrane porin (pseudogene);IS, phage, Tn; Phage or Prophage Related; outer membrane porin protein; locus of qsr prophage/DLP12 prophage; putative phage lysis protein</t>
  </si>
  <si>
    <t>nmpC || intergenic || 572443</t>
  </si>
  <si>
    <t>581252</t>
  </si>
  <si>
    <t>ompT</t>
  </si>
  <si>
    <t>DLP12 prophage; outer membrane protease VII (outer membrane protein 3b)/tRNA‑OTHER</t>
  </si>
  <si>
    <t>ompT || intergenic || 581252</t>
  </si>
  <si>
    <t>607910</t>
  </si>
  <si>
    <t>L14Q</t>
  </si>
  <si>
    <t>iron‑enterobactin outer membrane transporter</t>
  </si>
  <si>
    <t>fepA || L14Q || 607910</t>
  </si>
  <si>
    <t>608161</t>
  </si>
  <si>
    <t>fepA || intergenic || 608161</t>
  </si>
  <si>
    <t>611287</t>
  </si>
  <si>
    <t>T559S</t>
  </si>
  <si>
    <t>559</t>
  </si>
  <si>
    <t>entF || T559S || 611287</t>
  </si>
  <si>
    <t>613267</t>
  </si>
  <si>
    <t>D1219N</t>
  </si>
  <si>
    <t>1219</t>
  </si>
  <si>
    <t>entF || D1219N || 613267</t>
  </si>
  <si>
    <t>620815</t>
  </si>
  <si>
    <t>D159Y</t>
  </si>
  <si>
    <t>entC</t>
  </si>
  <si>
    <t>isochorismate synthase 1</t>
  </si>
  <si>
    <t>entC || D159Y || 620815</t>
  </si>
  <si>
    <t>667483</t>
  </si>
  <si>
    <t>Q54K</t>
  </si>
  <si>
    <t>lptE</t>
  </si>
  <si>
    <t>LPS assembly OM complex LptDE, lipoprotein component</t>
  </si>
  <si>
    <t>lptE || Q54K || 667483</t>
  </si>
  <si>
    <t>670338</t>
  </si>
  <si>
    <t>leuS</t>
  </si>
  <si>
    <t>leucyl‑tRNA synthetase/DUF1451 family protein</t>
  </si>
  <si>
    <t>leuS || intergenic || 670338</t>
  </si>
  <si>
    <t>677654</t>
  </si>
  <si>
    <t>H399P</t>
  </si>
  <si>
    <t>hscC || H399P || 677654</t>
  </si>
  <si>
    <t>683277</t>
  </si>
  <si>
    <t>gltI</t>
  </si>
  <si>
    <t>glutamate, aspartate binding protein, periplasmic; part of GltJKLI ABC transporter/IS5 transposase and trans‑activator</t>
  </si>
  <si>
    <t>gltI || intergenic || 683277</t>
  </si>
  <si>
    <t>700522</t>
  </si>
  <si>
    <t>E375*</t>
  </si>
  <si>
    <t>nagE || E375* || 700522</t>
  </si>
  <si>
    <t>727628</t>
  </si>
  <si>
    <t>E864*</t>
  </si>
  <si>
    <t>rhsC</t>
  </si>
  <si>
    <t>Rhs family putative polymorphic toxin</t>
  </si>
  <si>
    <t>864</t>
  </si>
  <si>
    <t>rhsC || E864* || 727628</t>
  </si>
  <si>
    <t>733072</t>
  </si>
  <si>
    <t>ybfL</t>
  </si>
  <si>
    <t>pseudogene, DDE domain transposase family;putative factor; Not classified; putative receptor protein</t>
  </si>
  <si>
    <t>ybfL || pseudogene || 733072</t>
  </si>
  <si>
    <t>734082</t>
  </si>
  <si>
    <t>D179N</t>
  </si>
  <si>
    <t>179</t>
  </si>
  <si>
    <t>ybfD || D179N || 734082</t>
  </si>
  <si>
    <t>739416</t>
  </si>
  <si>
    <t>V123E</t>
  </si>
  <si>
    <t>ybgJ || V123E || 739416</t>
  </si>
  <si>
    <t>750164</t>
  </si>
  <si>
    <t>gltA || intergenic || 750164</t>
  </si>
  <si>
    <t>761459</t>
  </si>
  <si>
    <t>A7E</t>
  </si>
  <si>
    <t>mngA || A7E || 761459</t>
  </si>
  <si>
    <t>762437</t>
  </si>
  <si>
    <t>L333*</t>
  </si>
  <si>
    <t>333</t>
  </si>
  <si>
    <t>mngA || L333* || 762437</t>
  </si>
  <si>
    <t>766564</t>
  </si>
  <si>
    <t>alpha‑mannosidase/cytochrome d terminal oxidase, subunit I</t>
  </si>
  <si>
    <t>mngB || intergenic || 766564</t>
  </si>
  <si>
    <t>805770</t>
  </si>
  <si>
    <t>Q324L</t>
  </si>
  <si>
    <t>bioB</t>
  </si>
  <si>
    <t>biotin synthase</t>
  </si>
  <si>
    <t>324</t>
  </si>
  <si>
    <t>bioB || Q324L || 805770</t>
  </si>
  <si>
    <t>828423</t>
  </si>
  <si>
    <t>ybiA</t>
  </si>
  <si>
    <t>DUF1768 family protein/ATP‑dependent DNA helicase</t>
  </si>
  <si>
    <t>ybiA || intergenic || 828423</t>
  </si>
  <si>
    <t>844517</t>
  </si>
  <si>
    <t>dps</t>
  </si>
  <si>
    <t>Fe‑binding and storage protein; stress‑inducible DNA‑binding protetin/threonine and homoserine efflux system</t>
  </si>
  <si>
    <t>dps || intergenic || 844517</t>
  </si>
  <si>
    <t>876787</t>
  </si>
  <si>
    <t>Y202F</t>
  </si>
  <si>
    <t>dacC</t>
  </si>
  <si>
    <t>D‑alanyl‑D‑alanine carboxypeptidase (penicillin‑binding protein 6a)</t>
  </si>
  <si>
    <t>202</t>
  </si>
  <si>
    <t>dacC || Y202F || 876787</t>
  </si>
  <si>
    <t>882970</t>
  </si>
  <si>
    <t>H31L</t>
  </si>
  <si>
    <t>rcdA</t>
  </si>
  <si>
    <t>transcriptional regulator of csgD and ybiJI; autoregulator</t>
  </si>
  <si>
    <t>rcdA || H31L || 882970</t>
  </si>
  <si>
    <t>887285</t>
  </si>
  <si>
    <t>I216L</t>
  </si>
  <si>
    <t>nfsA</t>
  </si>
  <si>
    <t>nitroreductase A, NADPH‑dependent, FMN‑dependent</t>
  </si>
  <si>
    <t>nfsA || I216L || 887285</t>
  </si>
  <si>
    <t>896435</t>
  </si>
  <si>
    <t>D186Y</t>
  </si>
  <si>
    <t>artM</t>
  </si>
  <si>
    <t>artM || D186Y || 896435</t>
  </si>
  <si>
    <t>902574</t>
  </si>
  <si>
    <t>D389Y</t>
  </si>
  <si>
    <t>389</t>
  </si>
  <si>
    <t>ybjT || D389Y || 902574</t>
  </si>
  <si>
    <t>909778</t>
  </si>
  <si>
    <t>L179*</t>
  </si>
  <si>
    <t>ybjE || L179* || 909778</t>
  </si>
  <si>
    <t>920055</t>
  </si>
  <si>
    <t>R446S</t>
  </si>
  <si>
    <t>clpA</t>
  </si>
  <si>
    <t>ATPase and specificity subunit of ClpA‑ClpP ATP‑dependent serine protease, chaperone activity</t>
  </si>
  <si>
    <t>clpA || R446S || 920055</t>
  </si>
  <si>
    <t>936297</t>
  </si>
  <si>
    <t>serS</t>
  </si>
  <si>
    <t>seryl‑tRNA synthetase, also charges selenocysteinyl‑tRNA with serine/dimethyl sulfoxide reductase, anaerobic, subunit A</t>
  </si>
  <si>
    <t>serS || intergenic || 936297</t>
  </si>
  <si>
    <t>937762</t>
  </si>
  <si>
    <t>D450Y</t>
  </si>
  <si>
    <t>dmsA</t>
  </si>
  <si>
    <t>dimethyl sulfoxide reductase, anaerobic, subunit A</t>
  </si>
  <si>
    <t>450</t>
  </si>
  <si>
    <t>dmsA || D450Y || 937762</t>
  </si>
  <si>
    <t>944493</t>
  </si>
  <si>
    <t>G178S</t>
  </si>
  <si>
    <t>ycaN || G178S || 944493</t>
  </si>
  <si>
    <t>971020</t>
  </si>
  <si>
    <t>T416S</t>
  </si>
  <si>
    <t>416</t>
  </si>
  <si>
    <t>mukF || T416S || 971020</t>
  </si>
  <si>
    <t>975514</t>
  </si>
  <si>
    <t>R1245S</t>
  </si>
  <si>
    <t>1245</t>
  </si>
  <si>
    <t>mukB || R1245S || 975514</t>
  </si>
  <si>
    <t>988151</t>
  </si>
  <si>
    <t>E692*</t>
  </si>
  <si>
    <t>pepN</t>
  </si>
  <si>
    <t>aminopeptidase N</t>
  </si>
  <si>
    <t>692</t>
  </si>
  <si>
    <t>pepN || E692* || 988151</t>
  </si>
  <si>
    <t>1003408</t>
  </si>
  <si>
    <t>F37I</t>
  </si>
  <si>
    <t>rlmL</t>
  </si>
  <si>
    <t>fused 23S rRNA m(2)G2445 and m(7)G2069 methyltransferase, SAM‑dependent</t>
  </si>
  <si>
    <t>rlmL || F37I || 1003408</t>
  </si>
  <si>
    <t>1008823</t>
  </si>
  <si>
    <t>H37N</t>
  </si>
  <si>
    <t>pqiB</t>
  </si>
  <si>
    <t>paraquat‑inducible, SoxRS‑regulated MCE domain protein</t>
  </si>
  <si>
    <t>pqiB || H37N || 1008823</t>
  </si>
  <si>
    <t>1016612</t>
  </si>
  <si>
    <t>K7E</t>
  </si>
  <si>
    <t>sxy</t>
  </si>
  <si>
    <t>CRP‑S‑dependent promoter expression factor</t>
  </si>
  <si>
    <t>sxy || K7E || 1016612</t>
  </si>
  <si>
    <t>1024117</t>
  </si>
  <si>
    <t>G21*</t>
  </si>
  <si>
    <t>hspQ || G21* || 1024117</t>
  </si>
  <si>
    <t>1035109</t>
  </si>
  <si>
    <t>D120N</t>
  </si>
  <si>
    <t>cbdB</t>
  </si>
  <si>
    <t>cytochrome bd‑II oxidase, subunit II</t>
  </si>
  <si>
    <t>cbdB || D120N || 1035109</t>
  </si>
  <si>
    <t>1036140</t>
  </si>
  <si>
    <t>Q23L</t>
  </si>
  <si>
    <t>appA</t>
  </si>
  <si>
    <t>phosphoanhydride phosphorylase</t>
  </si>
  <si>
    <t>appA || Q23L || 1036140</t>
  </si>
  <si>
    <t>1043634</t>
  </si>
  <si>
    <t>D172Y</t>
  </si>
  <si>
    <t>gfcC</t>
  </si>
  <si>
    <t>putative O‑antigen capsule production periplasmic protein</t>
  </si>
  <si>
    <t>gfcC || D172Y || 1043634</t>
  </si>
  <si>
    <t>1046210</t>
  </si>
  <si>
    <t>insB1 || intergenic || 1046210</t>
  </si>
  <si>
    <t>1058997</t>
  </si>
  <si>
    <t>R79S</t>
  </si>
  <si>
    <t>cbpA</t>
  </si>
  <si>
    <t>DnaK co‑chaperone; curved DNA‑binding protein</t>
  </si>
  <si>
    <t>cbpA || R79S || 1058997</t>
  </si>
  <si>
    <t>1083634</t>
  </si>
  <si>
    <t>F560L</t>
  </si>
  <si>
    <t>pgaB</t>
  </si>
  <si>
    <t>poly‑beta‑1,6‑N‑acetyl‑D‑glucosamine (PGA) N‑deacetylase outer membrane export lipoprotein</t>
  </si>
  <si>
    <t>560</t>
  </si>
  <si>
    <t>pgaB || F560L || 1083634</t>
  </si>
  <si>
    <t>1092501</t>
  </si>
  <si>
    <t>ycdU || intergenic || 1092501</t>
  </si>
  <si>
    <t>1105043</t>
  </si>
  <si>
    <t>Q85K</t>
  </si>
  <si>
    <t>opgG</t>
  </si>
  <si>
    <t>osmoregulated periplasmic glucan (OPG) biosynthesis periplasmic protein</t>
  </si>
  <si>
    <t>opgG || Q85K || 1105043</t>
  </si>
  <si>
    <t>1107072</t>
  </si>
  <si>
    <t>N252H</t>
  </si>
  <si>
    <t>opgH || N252H || 1107072</t>
  </si>
  <si>
    <t>1112197</t>
  </si>
  <si>
    <t>lpxL</t>
  </si>
  <si>
    <t>lauryl‑acyl carrier protein (ACP)‑dependent acyltransferase/putative rhodanese‑related sulfurtransferase</t>
  </si>
  <si>
    <t>lpxL || intergenic || 1112197</t>
  </si>
  <si>
    <t>1116054</t>
  </si>
  <si>
    <t>solA</t>
  </si>
  <si>
    <t>N‑methyltryptophan oxidase, FAD‑binding/biofilm regulator</t>
  </si>
  <si>
    <t>solA || intergenic || 1116054</t>
  </si>
  <si>
    <t>1118756</t>
  </si>
  <si>
    <t>yceB</t>
  </si>
  <si>
    <t>lipoprotein, DUF1439 family/glutaredoxin 2 (Grx2)</t>
  </si>
  <si>
    <t>yceB || intergenic || 1118756</t>
  </si>
  <si>
    <t>1127391</t>
  </si>
  <si>
    <t>A28S</t>
  </si>
  <si>
    <t>flgD</t>
  </si>
  <si>
    <t>flagellar hook assembly protein</t>
  </si>
  <si>
    <t>flgD || A28S || 1127391</t>
  </si>
  <si>
    <t>1134534</t>
  </si>
  <si>
    <t>S234*</t>
  </si>
  <si>
    <t>flgK || S234* || 1134534</t>
  </si>
  <si>
    <t>1134693</t>
  </si>
  <si>
    <t>R287L</t>
  </si>
  <si>
    <t>flgK || R287L || 1134693</t>
  </si>
  <si>
    <t>1160786</t>
  </si>
  <si>
    <t>L63R</t>
  </si>
  <si>
    <t>ycfP</t>
  </si>
  <si>
    <t>putative UPF0227 family esterase</t>
  </si>
  <si>
    <t>ycfP || L63R || 1160786</t>
  </si>
  <si>
    <t>1185040</t>
  </si>
  <si>
    <t>W65R</t>
  </si>
  <si>
    <t>phoQ</t>
  </si>
  <si>
    <t>sensory histidine kinase in two‑component regulatory system with PhoP</t>
  </si>
  <si>
    <t>phoQ || W65R || 1185040</t>
  </si>
  <si>
    <t>1235594</t>
  </si>
  <si>
    <t>dadX</t>
  </si>
  <si>
    <t>alanine racemase, catabolic, PLP‑binding/putative cation/proton antiporter</t>
  </si>
  <si>
    <t>dadX || intergenic || 1235594</t>
  </si>
  <si>
    <t>1244649</t>
  </si>
  <si>
    <t>H189N</t>
  </si>
  <si>
    <t>dhaL</t>
  </si>
  <si>
    <t>dihydroxyacetone kinase, C‑terminal domain</t>
  </si>
  <si>
    <t>dhaL || H189N || 1244649</t>
  </si>
  <si>
    <t>1273926</t>
  </si>
  <si>
    <t>G172C</t>
  </si>
  <si>
    <t>narK</t>
  </si>
  <si>
    <t>nitrate/nitrite transporter</t>
  </si>
  <si>
    <t>narK || G172C || 1273926</t>
  </si>
  <si>
    <t>1286397</t>
  </si>
  <si>
    <t>Q234K</t>
  </si>
  <si>
    <t>rssB</t>
  </si>
  <si>
    <t>PcnB‑degradosome interaction factor; response regulator</t>
  </si>
  <si>
    <t>rssB || Q234K || 1286397</t>
  </si>
  <si>
    <t>1303764</t>
  </si>
  <si>
    <t>A255S</t>
  </si>
  <si>
    <t>kch || A255S || 1303764</t>
  </si>
  <si>
    <t>1314219</t>
  </si>
  <si>
    <t>L475M</t>
  </si>
  <si>
    <t>475</t>
  </si>
  <si>
    <t>trpD || L475M || 1314219</t>
  </si>
  <si>
    <t>1342912</t>
  </si>
  <si>
    <t>F86L</t>
  </si>
  <si>
    <t>rnb || F86L || 1342912</t>
  </si>
  <si>
    <t>1357444</t>
  </si>
  <si>
    <t>E149*</t>
  </si>
  <si>
    <t>puuC</t>
  </si>
  <si>
    <t>gamma‑glutamyl‑gamma‑aminobutyraldehyde dehydrogenase; succinate semialdehyde dehydrogenase</t>
  </si>
  <si>
    <t>puuC || E149* || 1357444</t>
  </si>
  <si>
    <t>1383709</t>
  </si>
  <si>
    <t>V175F</t>
  </si>
  <si>
    <t>ycjG</t>
  </si>
  <si>
    <t>L‑Ala‑D/L‑Glu epimerase</t>
  </si>
  <si>
    <t>175</t>
  </si>
  <si>
    <t>ycjG || V175F || 1383709</t>
  </si>
  <si>
    <t>1399673</t>
  </si>
  <si>
    <t>E226*</t>
  </si>
  <si>
    <t>abgR || E226* || 1399673</t>
  </si>
  <si>
    <t>1404063</t>
  </si>
  <si>
    <t>P99Q</t>
  </si>
  <si>
    <t>dbpA</t>
  </si>
  <si>
    <t>ATP‑dependent RNA helicase, specific for 23S rRNA</t>
  </si>
  <si>
    <t>dbpA || P99Q || 1404063</t>
  </si>
  <si>
    <t>1414559</t>
  </si>
  <si>
    <t>racR</t>
  </si>
  <si>
    <t>Rac prophage; putative DNA‑binding transcriptional regulator/Rac prophage; putative DNA‑binding transcriptional regulator</t>
  </si>
  <si>
    <t>racR || intergenic || 1414559</t>
  </si>
  <si>
    <t>1420019</t>
  </si>
  <si>
    <t>pseudogene, Rac prophage;Phage or Prophage Related</t>
  </si>
  <si>
    <t>ydaY || pseudogene || 1420019</t>
  </si>
  <si>
    <t>1421324</t>
  </si>
  <si>
    <t>tmpR</t>
  </si>
  <si>
    <t>Rac prophage; pseudogene, tail protein family;Phage or Prophage Related; putative alpha helix protein</t>
  </si>
  <si>
    <t>tmpR || pseudogene || 1421324</t>
  </si>
  <si>
    <t>1426046</t>
  </si>
  <si>
    <t>S914*</t>
  </si>
  <si>
    <t>stfR</t>
  </si>
  <si>
    <t>Rac prophage; putative tail fiber protein</t>
  </si>
  <si>
    <t>914</t>
  </si>
  <si>
    <t>stfR || S914* || 1426046</t>
  </si>
  <si>
    <t>1428485</t>
  </si>
  <si>
    <t>ynaE</t>
  </si>
  <si>
    <t>cold shock protein, Rac prophage/pseudogene, prophage Rac integration site ttcA duplication;Phage or Prophage Related</t>
  </si>
  <si>
    <t>ynaE || intergenic || 1428485</t>
  </si>
  <si>
    <t>1433712</t>
  </si>
  <si>
    <t>S444T</t>
  </si>
  <si>
    <t>pfo</t>
  </si>
  <si>
    <t>pyruvate‑flavodoxin oxidoreductase</t>
  </si>
  <si>
    <t>444</t>
  </si>
  <si>
    <t>pfo || S444T || 1433712</t>
  </si>
  <si>
    <t>1440769</t>
  </si>
  <si>
    <t>R258S</t>
  </si>
  <si>
    <t>feaR</t>
  </si>
  <si>
    <t>transcriptional activator for tynA and feaB</t>
  </si>
  <si>
    <t>feaR || R258S || 1440769</t>
  </si>
  <si>
    <t>1466167</t>
  </si>
  <si>
    <t>ydbA || pseudogene || 1466167</t>
  </si>
  <si>
    <t>1483052</t>
  </si>
  <si>
    <t>F188L</t>
  </si>
  <si>
    <t>188</t>
  </si>
  <si>
    <t>aldA || F188L || 1483052</t>
  </si>
  <si>
    <t>1484312</t>
  </si>
  <si>
    <t>gapC</t>
  </si>
  <si>
    <t>pseudogene, GAP dehydrogenase; glyceraldehyde‑3‑phosphate dehydrogenase (second fragment)</t>
  </si>
  <si>
    <t>gapC || pseudogene || 1484312</t>
  </si>
  <si>
    <t>1484916</t>
  </si>
  <si>
    <t>gapC || pseudogene || 1484916</t>
  </si>
  <si>
    <t>1494858</t>
  </si>
  <si>
    <t>P10Q</t>
  </si>
  <si>
    <t>tehA</t>
  </si>
  <si>
    <t>potassium‑tellurite ethidium and proflavin transporter</t>
  </si>
  <si>
    <t>tehA || P10Q || 1494858</t>
  </si>
  <si>
    <t>1514505</t>
  </si>
  <si>
    <t>curA || intergenic || 1514505</t>
  </si>
  <si>
    <t>1517082</t>
  </si>
  <si>
    <t>N81Y</t>
  </si>
  <si>
    <t>yncD</t>
  </si>
  <si>
    <t>putative iron outer membrane transporter</t>
  </si>
  <si>
    <t>81</t>
  </si>
  <si>
    <t>yncD || N81Y || 1517082</t>
  </si>
  <si>
    <t>1521625</t>
  </si>
  <si>
    <t>yncH || intergenic || 1521625</t>
  </si>
  <si>
    <t>1524217</t>
  </si>
  <si>
    <t>L13F</t>
  </si>
  <si>
    <t>ydcD || L13F || 1524217</t>
  </si>
  <si>
    <t>1524257</t>
  </si>
  <si>
    <t>N27Y</t>
  </si>
  <si>
    <t>ydcD || N27Y || 1524257</t>
  </si>
  <si>
    <t>1533763</t>
  </si>
  <si>
    <t>V1029F</t>
  </si>
  <si>
    <t>1029</t>
  </si>
  <si>
    <t>narZ || V1029F || 1533763</t>
  </si>
  <si>
    <t>1546250</t>
  </si>
  <si>
    <t>fdnI</t>
  </si>
  <si>
    <t>formate dehydrogenase‑N, cytochrome B556 (gamma) subunit, nitrate‑inducible/putative DNA‑binding transcriptional regulator</t>
  </si>
  <si>
    <t>fdnI || intergenic || 1546250</t>
  </si>
  <si>
    <t>1550752</t>
  </si>
  <si>
    <t>bdm</t>
  </si>
  <si>
    <t>biofilm‑dependent modulation protein/lipoyl‑dependent Cys‑based peroxidase, hydroperoxide resistance; salt‑shock inducible membrane protein; peroxiredoxin</t>
  </si>
  <si>
    <t>bdm || intergenic || 1550752</t>
  </si>
  <si>
    <t>1576846</t>
  </si>
  <si>
    <t>ydeN || intergenic || 1576846</t>
  </si>
  <si>
    <t>1579261</t>
  </si>
  <si>
    <t>R495S</t>
  </si>
  <si>
    <t>ydeP</t>
  </si>
  <si>
    <t>495</t>
  </si>
  <si>
    <t>ydeP || R495S || 1579261</t>
  </si>
  <si>
    <t>1586903</t>
  </si>
  <si>
    <t>hipB</t>
  </si>
  <si>
    <t>antitoxin of HipAB toxin‑antitoxin system/pseudogene, AidA homolog</t>
  </si>
  <si>
    <t>hipB || intergenic || 1586903</t>
  </si>
  <si>
    <t>1604991</t>
  </si>
  <si>
    <t>uxaB || intergenic || 1604991</t>
  </si>
  <si>
    <t>1617453</t>
  </si>
  <si>
    <t>D219Y</t>
  </si>
  <si>
    <t>dgcZ</t>
  </si>
  <si>
    <t>diguanylate cyclase, zinc‑sensing</t>
  </si>
  <si>
    <t>dgcZ || D219Y || 1617453</t>
  </si>
  <si>
    <t>1627174</t>
  </si>
  <si>
    <t>ydfJ</t>
  </si>
  <si>
    <t>pseudogene, MFS transporter family; interrupted by Qin prophage;Phage or Prophage Related; putative transport protein/cold shock protein, function unknown, Qin prophage</t>
  </si>
  <si>
    <t>ydfJ || intergenic || 1627174</t>
  </si>
  <si>
    <t>1638425</t>
  </si>
  <si>
    <t>P46Q</t>
  </si>
  <si>
    <t>ydfU</t>
  </si>
  <si>
    <t>Qin prophage; uncharacterized protein</t>
  </si>
  <si>
    <t>ydfU || P46Q || 1638425</t>
  </si>
  <si>
    <t>1646185</t>
  </si>
  <si>
    <t>intQ</t>
  </si>
  <si>
    <t>pseudogene, Qin prophage; phage integrase family;Phage or Prophage Related</t>
  </si>
  <si>
    <t>intQ || pseudogene || 1646185</t>
  </si>
  <si>
    <t>1652136</t>
  </si>
  <si>
    <t>ynfD</t>
  </si>
  <si>
    <t>DUF1161 family periplasmic protein/putative selenate reductase, periplasmic</t>
  </si>
  <si>
    <t>ynfD || intergenic || 1652136</t>
  </si>
  <si>
    <t>1657331</t>
  </si>
  <si>
    <t>D29Y</t>
  </si>
  <si>
    <t>ynfG</t>
  </si>
  <si>
    <t>oxidoreductase, Fe‑S subunit</t>
  </si>
  <si>
    <t>ynfG || D29Y || 1657331</t>
  </si>
  <si>
    <t>1673688</t>
  </si>
  <si>
    <t>ydgH</t>
  </si>
  <si>
    <t>DUF1471 family periplasmic protein/putative arginine/ornithine antiporter transporter</t>
  </si>
  <si>
    <t>ydgH || intergenic || 1673688</t>
  </si>
  <si>
    <t>1680722</t>
  </si>
  <si>
    <t>T42S</t>
  </si>
  <si>
    <t>fumC</t>
  </si>
  <si>
    <t>fumarate hydratase (fumarase C),aerobic Class II</t>
  </si>
  <si>
    <t>fumC || T42S || 1680722</t>
  </si>
  <si>
    <t>1694362</t>
  </si>
  <si>
    <t>D251Y</t>
  </si>
  <si>
    <t>malX</t>
  </si>
  <si>
    <t>fused maltose and glucose‑specific PTS enzymes: IIB component, IIC component</t>
  </si>
  <si>
    <t>malX || D251Y || 1694362</t>
  </si>
  <si>
    <t>1698823</t>
  </si>
  <si>
    <t>E6*</t>
  </si>
  <si>
    <t>blr</t>
  </si>
  <si>
    <t>beta‑lactam resistance membrane protein; divisome‑associated protein</t>
  </si>
  <si>
    <t>blr || E6* || 1698823</t>
  </si>
  <si>
    <t>1707554</t>
  </si>
  <si>
    <t>Y177N</t>
  </si>
  <si>
    <t>dtpA</t>
  </si>
  <si>
    <t>dipeptide and tripeptide permease A</t>
  </si>
  <si>
    <t>177</t>
  </si>
  <si>
    <t>dtpA || Y177N || 1707554</t>
  </si>
  <si>
    <t>1709509</t>
  </si>
  <si>
    <t>D213V</t>
  </si>
  <si>
    <t>pdxY</t>
  </si>
  <si>
    <t>pyridoxamine kinase</t>
  </si>
  <si>
    <t>213</t>
  </si>
  <si>
    <t>pdxY || D213V || 1709509</t>
  </si>
  <si>
    <t>1714490</t>
  </si>
  <si>
    <t>slyB</t>
  </si>
  <si>
    <t>outer membrane lipoprotein</t>
  </si>
  <si>
    <t>slyB || D120Y || 1714490</t>
  </si>
  <si>
    <t>1731480</t>
  </si>
  <si>
    <t>S23*</t>
  </si>
  <si>
    <t>ydhP || S23* || 1731480</t>
  </si>
  <si>
    <t>1731846</t>
  </si>
  <si>
    <t>ynhF</t>
  </si>
  <si>
    <t>stress response membrane/transcriptional repressor, hypoxanthine‑binding</t>
  </si>
  <si>
    <t>ynhF || intergenic || 1731846</t>
  </si>
  <si>
    <t>1739422</t>
  </si>
  <si>
    <t>K321N</t>
  </si>
  <si>
    <t>ydhQ</t>
  </si>
  <si>
    <t>autotransporter adhesin‑related protein</t>
  </si>
  <si>
    <t>321</t>
  </si>
  <si>
    <t>ydhQ || K321N || 1739422</t>
  </si>
  <si>
    <t>1748105</t>
  </si>
  <si>
    <t>ydhV</t>
  </si>
  <si>
    <t>putative oxidoreductase subunit/putative 4Fe‑4S ferridoxin‑type protein; FNR, Nar, NarP‑regulated protein; putative subunit of YdhYVWXUT oxidoreductase complex</t>
  </si>
  <si>
    <t>ydhV || intergenic || 1748105</t>
  </si>
  <si>
    <t>1751257</t>
  </si>
  <si>
    <t>E435*</t>
  </si>
  <si>
    <t>pykF || E435* || 1751257</t>
  </si>
  <si>
    <t>1751650</t>
  </si>
  <si>
    <t>pyruvate kinase I/murein lipoprotein</t>
  </si>
  <si>
    <t>pykF || intergenic || 1751650</t>
  </si>
  <si>
    <t>1754702</t>
  </si>
  <si>
    <t>L27I</t>
  </si>
  <si>
    <t>sufS</t>
  </si>
  <si>
    <t>cysteine desulfurase, stimulated by SufE; selenocysteine lyase, PLP‑dependent</t>
  </si>
  <si>
    <t>sufS || L27I || 1754702</t>
  </si>
  <si>
    <t>1770895</t>
  </si>
  <si>
    <t>V351E</t>
  </si>
  <si>
    <t>ydiF</t>
  </si>
  <si>
    <t>putative acetyl‑CoA:acetoacetyl‑CoA transferase: alpha subunit/beta subunit</t>
  </si>
  <si>
    <t>ydiF || V351E || 1770895</t>
  </si>
  <si>
    <t>1782308</t>
  </si>
  <si>
    <t>K203*</t>
  </si>
  <si>
    <t>ppsR || K203* || 1782308</t>
  </si>
  <si>
    <t>1803721</t>
  </si>
  <si>
    <t>E29*</t>
  </si>
  <si>
    <t>yniC</t>
  </si>
  <si>
    <t>2‑deoxyglucose‑6‑P phosphatase</t>
  </si>
  <si>
    <t>yniC || E29* || 1803721</t>
  </si>
  <si>
    <t>1807326</t>
  </si>
  <si>
    <t>D22Y</t>
  </si>
  <si>
    <t>ydjO || D22Y || 1807326</t>
  </si>
  <si>
    <t>1808194</t>
  </si>
  <si>
    <t>P24Q</t>
  </si>
  <si>
    <t>24</t>
  </si>
  <si>
    <t>katE || P24Q || 1808194</t>
  </si>
  <si>
    <t>1813023</t>
  </si>
  <si>
    <t>N228Y</t>
  </si>
  <si>
    <t>chbR</t>
  </si>
  <si>
    <t>repressor of chb operon for N,N'‑diacetylchitobiose utilization</t>
  </si>
  <si>
    <t>chbR || N228Y || 1813023</t>
  </si>
  <si>
    <t>1830151</t>
  </si>
  <si>
    <t>P127Q</t>
  </si>
  <si>
    <t>ynjA</t>
  </si>
  <si>
    <t>carboxymuconolactone decarboxylase family protein</t>
  </si>
  <si>
    <t>ynjA || P127Q || 1830151</t>
  </si>
  <si>
    <t>1833929</t>
  </si>
  <si>
    <t>L69*</t>
  </si>
  <si>
    <t>ynjE</t>
  </si>
  <si>
    <t>molybdopterin synthase sulfurtransferase</t>
  </si>
  <si>
    <t>ynjE || L69* || 1833929</t>
  </si>
  <si>
    <t>1846153</t>
  </si>
  <si>
    <t>R4S</t>
  </si>
  <si>
    <t>pncA</t>
  </si>
  <si>
    <t>nicotinamidase/pyrazinamidase</t>
  </si>
  <si>
    <t>pncA || R4S || 1846153</t>
  </si>
  <si>
    <t>1894055</t>
  </si>
  <si>
    <t>D458Y</t>
  </si>
  <si>
    <t>yoaD</t>
  </si>
  <si>
    <t>putative membrane‑anchored cyclic‑di‑GMP phosphodiesterase, regulator of cellulose production</t>
  </si>
  <si>
    <t>yoaD || D458Y || 1894055</t>
  </si>
  <si>
    <t>1912013</t>
  </si>
  <si>
    <t>D83Y</t>
  </si>
  <si>
    <t>yebT || D83Y || 1912013</t>
  </si>
  <si>
    <t>1932885</t>
  </si>
  <si>
    <t>P327Q</t>
  </si>
  <si>
    <t>pykA || P327Q || 1932885</t>
  </si>
  <si>
    <t>1969119</t>
  </si>
  <si>
    <t>R155S</t>
  </si>
  <si>
    <t>cheA</t>
  </si>
  <si>
    <t>fused chemotactic sensory histidine kinase in two‑component regulatory system with CheB and CheY: sensory histidine kinase/signal sensing protein</t>
  </si>
  <si>
    <t>155</t>
  </si>
  <si>
    <t>cheA || R155S || 1969119</t>
  </si>
  <si>
    <t>1970325</t>
  </si>
  <si>
    <t>R63L</t>
  </si>
  <si>
    <t>motB</t>
  </si>
  <si>
    <t>protein that enables flagellar motor rotation</t>
  </si>
  <si>
    <t>motB || R63L || 1970325</t>
  </si>
  <si>
    <t>2018932</t>
  </si>
  <si>
    <t>dsrA</t>
  </si>
  <si>
    <t>sRNA antisense regulator enhances translation of RpoS, Hfq‑dependent/putative mannosyl‑3‑phosphoglycerate phosphatase</t>
  </si>
  <si>
    <t>dsrA || intergenic || 2018932</t>
  </si>
  <si>
    <t>2029066</t>
  </si>
  <si>
    <t>yedS</t>
  </si>
  <si>
    <t>pseudogene, outer membrane protein homology; putative outer membrane protein/glyoxalase III and Hsp31 molecular chaperone</t>
  </si>
  <si>
    <t>yedS || intergenic || 2029066</t>
  </si>
  <si>
    <t>2049029</t>
  </si>
  <si>
    <t>Y163S</t>
  </si>
  <si>
    <t>amn</t>
  </si>
  <si>
    <t>AMP nucleosidase</t>
  </si>
  <si>
    <t>amn || Y163S || 2049029</t>
  </si>
  <si>
    <t>2093687</t>
  </si>
  <si>
    <t>E355*</t>
  </si>
  <si>
    <t>gnd || E355* || 2093687</t>
  </si>
  <si>
    <t>2101062</t>
  </si>
  <si>
    <t>K250T</t>
  </si>
  <si>
    <t>glf</t>
  </si>
  <si>
    <t>UDP‑galactopyranose mutase, FAD/NAD(P)‑binding</t>
  </si>
  <si>
    <t>glf || K250T || 2101062</t>
  </si>
  <si>
    <t>2112880</t>
  </si>
  <si>
    <t>V254I</t>
  </si>
  <si>
    <t>wzxC</t>
  </si>
  <si>
    <t>putative colanic acid exporter</t>
  </si>
  <si>
    <t>wzxC || V254I || 2112880</t>
  </si>
  <si>
    <t>2140370</t>
  </si>
  <si>
    <t>W218R</t>
  </si>
  <si>
    <t>alkA</t>
  </si>
  <si>
    <t>3‑methyl‑adenine DNA glycosylase II</t>
  </si>
  <si>
    <t>alkA || W218R || 2140370</t>
  </si>
  <si>
    <t>2168635</t>
  </si>
  <si>
    <t>R389L</t>
  </si>
  <si>
    <t>gatZ</t>
  </si>
  <si>
    <t>D‑tagatose 1,6‑bisphosphate aldolase 2, subunit</t>
  </si>
  <si>
    <t>gatZ || R389L || 2168635</t>
  </si>
  <si>
    <t>2189909</t>
  </si>
  <si>
    <t>metG</t>
  </si>
  <si>
    <t>methionyl‑tRNA synthetase/DUF4132 family pseudogene; defective yehI paralog; molybdate metabolism regulator, first fragment; molybdate metabolism regulator, second fragment 2; yehI' molR mutations have phenotypes and the N‑terminal molR fragment of yehI' may be expressed and may have retained or evolved MolR function</t>
  </si>
  <si>
    <t>metG || intergenic || 2189909</t>
  </si>
  <si>
    <t>2200206</t>
  </si>
  <si>
    <t>D345Y</t>
  </si>
  <si>
    <t>yehM || D345Y || 2200206</t>
  </si>
  <si>
    <t>2208111</t>
  </si>
  <si>
    <t>N5Y</t>
  </si>
  <si>
    <t>yehU</t>
  </si>
  <si>
    <t>inner membrane putative sensory kinase in two‑component system with YehT</t>
  </si>
  <si>
    <t>yehU || N5Y || 2208111</t>
  </si>
  <si>
    <t>2222711</t>
  </si>
  <si>
    <t>yohP</t>
  </si>
  <si>
    <t>uncharacterized protein/tRNA‑dihydrouridine synthase C</t>
  </si>
  <si>
    <t>yohP || intergenic || 2222711</t>
  </si>
  <si>
    <t>2271458</t>
  </si>
  <si>
    <t>R87S</t>
  </si>
  <si>
    <t>yejG</t>
  </si>
  <si>
    <t>yejG || R87S || 2271458</t>
  </si>
  <si>
    <t>2289108</t>
  </si>
  <si>
    <t>ccmC</t>
  </si>
  <si>
    <t>heme exporter subunit</t>
  </si>
  <si>
    <t>ccmC || R231L || 2289108</t>
  </si>
  <si>
    <t>2296628</t>
  </si>
  <si>
    <t>C117S</t>
  </si>
  <si>
    <t>napF || C117S || 2296628</t>
  </si>
  <si>
    <t>2301850</t>
  </si>
  <si>
    <t>R82L</t>
  </si>
  <si>
    <t>yojI || R82L || 2301850</t>
  </si>
  <si>
    <t>2308485</t>
  </si>
  <si>
    <t>D507Y</t>
  </si>
  <si>
    <t>rcsD</t>
  </si>
  <si>
    <t>phosphotransfer intermediate protein in two‑component regulatory system with RcsBC</t>
  </si>
  <si>
    <t>507</t>
  </si>
  <si>
    <t>rcsD || D507Y || 2308485</t>
  </si>
  <si>
    <t>2316820</t>
  </si>
  <si>
    <t>atoC</t>
  </si>
  <si>
    <t>fused response regulator of ato operon, in two‑component system with AtoS: response regulator/sigma54 interaction protein/acetyl‑CoA:acetoacetyl‑CoA transferase, alpha subunit</t>
  </si>
  <si>
    <t>atoC || intergenic || 2316820</t>
  </si>
  <si>
    <t>2359350</t>
  </si>
  <si>
    <t>ais</t>
  </si>
  <si>
    <t>putative LPS core heptose(II)‑phosphate phosphatase/uridine 5'‑(beta‑1‑threo‑pentapyranosyl‑4‑ulose diphosphate) aminotransferase, PLP‑dependent</t>
  </si>
  <si>
    <t>ais || intergenic || 2359350</t>
  </si>
  <si>
    <t>2360446</t>
  </si>
  <si>
    <t>W347L</t>
  </si>
  <si>
    <t>347</t>
  </si>
  <si>
    <t>arnB || W347L || 2360446</t>
  </si>
  <si>
    <t>2376307</t>
  </si>
  <si>
    <t>A39E</t>
  </si>
  <si>
    <t>elaD || A39E || 2376307</t>
  </si>
  <si>
    <t>2380356</t>
  </si>
  <si>
    <t>yfbL</t>
  </si>
  <si>
    <t>putative peptidase/DUF1877 family protein</t>
  </si>
  <si>
    <t>yfbL || intergenic || 2380356</t>
  </si>
  <si>
    <t>2396705</t>
  </si>
  <si>
    <t>E207G</t>
  </si>
  <si>
    <t>nuoC</t>
  </si>
  <si>
    <t>NADH:ubiquinone oxidoreductase, fused CD subunit</t>
  </si>
  <si>
    <t>nuoC || E207G || 2396705</t>
  </si>
  <si>
    <t>2400513</t>
  </si>
  <si>
    <t>lrhA || intergenic || 2400513</t>
  </si>
  <si>
    <t>2449673</t>
  </si>
  <si>
    <t>yfcV</t>
  </si>
  <si>
    <t>putative fimbrial‑like adhesin protein/phosphohistidine phosphatase</t>
  </si>
  <si>
    <t>yfcV || intergenic || 2449673</t>
  </si>
  <si>
    <t>2455928</t>
  </si>
  <si>
    <t>R382S</t>
  </si>
  <si>
    <t>382</t>
  </si>
  <si>
    <t>fadL || R382S || 2455928</t>
  </si>
  <si>
    <t>2459305</t>
  </si>
  <si>
    <t>G176C</t>
  </si>
  <si>
    <t>yfdC</t>
  </si>
  <si>
    <t>putative inner membrane protein</t>
  </si>
  <si>
    <t>yfdC || G176C || 2459305</t>
  </si>
  <si>
    <t>2558656</t>
  </si>
  <si>
    <t>L259F</t>
  </si>
  <si>
    <t>yffS</t>
  </si>
  <si>
    <t>CPZ‑55 prophage; uncharacterized protein</t>
  </si>
  <si>
    <t>yffS || L259F || 2558656</t>
  </si>
  <si>
    <t>2559232</t>
  </si>
  <si>
    <t>N338Y</t>
  </si>
  <si>
    <t>338</t>
  </si>
  <si>
    <t>eutA || N338Y || 2559232</t>
  </si>
  <si>
    <t>2560210</t>
  </si>
  <si>
    <t>D12Y</t>
  </si>
  <si>
    <t>eutA || D12Y || 2560210</t>
  </si>
  <si>
    <t>2569696</t>
  </si>
  <si>
    <t>D681Y</t>
  </si>
  <si>
    <t>681</t>
  </si>
  <si>
    <t>maeB || D681Y || 2569696</t>
  </si>
  <si>
    <t>2583977</t>
  </si>
  <si>
    <t>M1008I</t>
  </si>
  <si>
    <t>acrD</t>
  </si>
  <si>
    <t>aminoglycoside/multidrug efflux system</t>
  </si>
  <si>
    <t>1008</t>
  </si>
  <si>
    <t>acrD || M1008I || 2583977</t>
  </si>
  <si>
    <t>2590080</t>
  </si>
  <si>
    <t>R6L</t>
  </si>
  <si>
    <t>ypfJ</t>
  </si>
  <si>
    <t>putative neutral zinc metallopeptidase</t>
  </si>
  <si>
    <t>ypfJ || R6L || 2590080</t>
  </si>
  <si>
    <t>2638413</t>
  </si>
  <si>
    <t>D758Y</t>
  </si>
  <si>
    <t>pbpC</t>
  </si>
  <si>
    <t>penicillin‑insensitive murein repair transglycosylase; inactive transpeptidase domain</t>
  </si>
  <si>
    <t>758</t>
  </si>
  <si>
    <t>pbpC || D758Y || 2638413</t>
  </si>
  <si>
    <t>2656520</t>
  </si>
  <si>
    <t>D55Y</t>
  </si>
  <si>
    <t>trmJ || D55Y || 2656520</t>
  </si>
  <si>
    <t>2662256</t>
  </si>
  <si>
    <t>hcaR</t>
  </si>
  <si>
    <t>hca operon transcriptional regulator/3‑phenylpropionate dioxygenase, large (alpha) subunit</t>
  </si>
  <si>
    <t>hcaR || intergenic || 2662256</t>
  </si>
  <si>
    <t>2716034</t>
  </si>
  <si>
    <t>pka</t>
  </si>
  <si>
    <t>protein lysine acetyltransferase/phosphatidylserine synthase (CDP‑diacylglycerol‑serine O‑phosphatidyltransferase)</t>
  </si>
  <si>
    <t>pka || intergenic || 2716034</t>
  </si>
  <si>
    <t>2726466</t>
  </si>
  <si>
    <t>R356L</t>
  </si>
  <si>
    <t>clpB</t>
  </si>
  <si>
    <t>protein disaggregation chaperone</t>
  </si>
  <si>
    <t>clpB || R356L || 2726466</t>
  </si>
  <si>
    <t>JC JC</t>
  </si>
  <si>
    <t>2752305</t>
  </si>
  <si>
    <t>IS5 (+) +4 bp</t>
  </si>
  <si>
    <t>alpA</t>
  </si>
  <si>
    <t>CP4‑57 prophage; DNA‑binding transcriptional activator/CP4‑57 prophage; uncharacterized protein</t>
  </si>
  <si>
    <t>alpA || intergenic || 2752305</t>
  </si>
  <si>
    <t>2772092</t>
  </si>
  <si>
    <t>Y1332N</t>
  </si>
  <si>
    <t>ypjA</t>
  </si>
  <si>
    <t>adhesin‑like autotransporter</t>
  </si>
  <si>
    <t>1332</t>
  </si>
  <si>
    <t>ypjA || Y1332N || 2772092</t>
  </si>
  <si>
    <t>2794941</t>
  </si>
  <si>
    <t>nrdE</t>
  </si>
  <si>
    <t>ribonucleoside‑diphosphate reductase 2, alpha subunit</t>
  </si>
  <si>
    <t>nrdE || R79S || 2794941</t>
  </si>
  <si>
    <t>2796192</t>
  </si>
  <si>
    <t>L496I</t>
  </si>
  <si>
    <t>496</t>
  </si>
  <si>
    <t>nrdE || L496I || 2796192</t>
  </si>
  <si>
    <t>2801467</t>
  </si>
  <si>
    <t>L326Q</t>
  </si>
  <si>
    <t>proX</t>
  </si>
  <si>
    <t>glycine betaine transporter subunit</t>
  </si>
  <si>
    <t>326</t>
  </si>
  <si>
    <t>proX || L326Q || 2801467</t>
  </si>
  <si>
    <t>2802481</t>
  </si>
  <si>
    <t>ygaY</t>
  </si>
  <si>
    <t>pseudogene, major facilitator transporter superfamily;putative transport; Not classified; putative transport protein</t>
  </si>
  <si>
    <t>ygaY || pseudogene || 2802481</t>
  </si>
  <si>
    <t>2825770</t>
  </si>
  <si>
    <t>norR</t>
  </si>
  <si>
    <t>anaerobic nitric oxide reductase DNA‑binding transcriptional activator/anaerobic nitric oxide reductase flavorubredoxin</t>
  </si>
  <si>
    <t>norR || intergenic || 2825770</t>
  </si>
  <si>
    <t>2826961</t>
  </si>
  <si>
    <t>R376L</t>
  </si>
  <si>
    <t>norV</t>
  </si>
  <si>
    <t>anaerobic nitric oxide reductase flavorubredoxin</t>
  </si>
  <si>
    <t>norV || R376L || 2826961</t>
  </si>
  <si>
    <t>2837311</t>
  </si>
  <si>
    <t>A87S</t>
  </si>
  <si>
    <t>hycG</t>
  </si>
  <si>
    <t>hydrogenase 3 and formate hydrogenase complex, HycG subunit</t>
  </si>
  <si>
    <t>hycG || A87S || 2837311</t>
  </si>
  <si>
    <t>2843887</t>
  </si>
  <si>
    <t>hycA</t>
  </si>
  <si>
    <t>regulator of the transcriptional regulator FhlA/protein involved in nickel insertion into hydrogenases 3</t>
  </si>
  <si>
    <t>hycA || intergenic || 2843887</t>
  </si>
  <si>
    <t>2910147</t>
  </si>
  <si>
    <t>D578Y</t>
  </si>
  <si>
    <t>barA</t>
  </si>
  <si>
    <t>hybrid sensory histidine kinase, in two‑component regulatory system with UvrY</t>
  </si>
  <si>
    <t>barA || D578Y || 2910147</t>
  </si>
  <si>
    <t>2927130</t>
  </si>
  <si>
    <t>fucA</t>
  </si>
  <si>
    <t>L‑fuculose‑1‑phosphate aldolase/L‑fucose transporter</t>
  </si>
  <si>
    <t>fucA || intergenic || 2927130</t>
  </si>
  <si>
    <t>2933734</t>
  </si>
  <si>
    <t>A290E</t>
  </si>
  <si>
    <t>rlmM</t>
  </si>
  <si>
    <t>23S rRNA C2498 2'‑O‑ribose methyltransferase, SAM‑dependent</t>
  </si>
  <si>
    <t>290</t>
  </si>
  <si>
    <t>rlmM || A290E || 2933734</t>
  </si>
  <si>
    <t>2934411</t>
  </si>
  <si>
    <t>L64F</t>
  </si>
  <si>
    <t>rlmM || L64F || 2934411</t>
  </si>
  <si>
    <t>2940410</t>
  </si>
  <si>
    <t>L43Q</t>
  </si>
  <si>
    <t>mltA || L43Q || 2940410</t>
  </si>
  <si>
    <t>2964801</t>
  </si>
  <si>
    <t>A58S</t>
  </si>
  <si>
    <t>ygdR</t>
  </si>
  <si>
    <t>DUF903 family verified lipoprotein</t>
  </si>
  <si>
    <t>ygdR || A58S || 2964801</t>
  </si>
  <si>
    <t>2969529</t>
  </si>
  <si>
    <t>omrA</t>
  </si>
  <si>
    <t>sRNA antisense regulator downregulates OM proteins and curli; positively regulated by OmpR/EnvZ, Hfq‑dependent</t>
  </si>
  <si>
    <t>omrA || noncoding || 2969529</t>
  </si>
  <si>
    <t>2982425</t>
  </si>
  <si>
    <t>V189F</t>
  </si>
  <si>
    <t>yqeI</t>
  </si>
  <si>
    <t>yqeI || V189F || 2982425</t>
  </si>
  <si>
    <t>2984626</t>
  </si>
  <si>
    <t>ygeF</t>
  </si>
  <si>
    <t>pseudogene/SycD‑like chaperone family TPR‑repeat‑containing protein</t>
  </si>
  <si>
    <t>ygeF || intergenic || 2984626</t>
  </si>
  <si>
    <t>2989172</t>
  </si>
  <si>
    <t>ygeN || pseudogene || 2989172</t>
  </si>
  <si>
    <t>3010727</t>
  </si>
  <si>
    <t>H437N</t>
  </si>
  <si>
    <t>437</t>
  </si>
  <si>
    <t>ygfK || H437N || 3010727</t>
  </si>
  <si>
    <t>3043595</t>
  </si>
  <si>
    <t>M144I</t>
  </si>
  <si>
    <t>144</t>
  </si>
  <si>
    <t>gcvT || M144I || 3043595</t>
  </si>
  <si>
    <t>3051950</t>
  </si>
  <si>
    <t>serA</t>
  </si>
  <si>
    <t>D‑3‑phosphoglycerate dehydrogenase/ribose 5‑phosphate isomerase, constitutive</t>
  </si>
  <si>
    <t>serA || intergenic || 3051950</t>
  </si>
  <si>
    <t>3052921</t>
  </si>
  <si>
    <t>yqfE</t>
  </si>
  <si>
    <t>pseudogene, LysR family</t>
  </si>
  <si>
    <t>yqfE || pseudogene || 3052921</t>
  </si>
  <si>
    <t>3072828</t>
  </si>
  <si>
    <t>cmtB</t>
  </si>
  <si>
    <t>putative mannitol‑specific enzyme IIA component of PTS/transketolase 1, thiamine triphosphate‑binding</t>
  </si>
  <si>
    <t>cmtB || intergenic || 3072828</t>
  </si>
  <si>
    <t>3094141</t>
  </si>
  <si>
    <t>ansB || intergenic || 3094141</t>
  </si>
  <si>
    <t>3112936</t>
  </si>
  <si>
    <t>yghJ</t>
  </si>
  <si>
    <t>DUF4092 family putative lipoprotein peptidase/glycolate transporter</t>
  </si>
  <si>
    <t>yghJ || intergenic || 3112936</t>
  </si>
  <si>
    <t>3161135</t>
  </si>
  <si>
    <t>ygiS</t>
  </si>
  <si>
    <t>putative inner membrane ABC superfamily transporter permease/antitoxin for MqsR toxin; transcriptional repressor</t>
  </si>
  <si>
    <t>ygiS || intergenic || 3161135</t>
  </si>
  <si>
    <t>3201408</t>
  </si>
  <si>
    <t>R9L</t>
  </si>
  <si>
    <t>ttdT</t>
  </si>
  <si>
    <t>L‑tartrate/succinate antiporte</t>
  </si>
  <si>
    <t>ttdT || R9L || 3201408</t>
  </si>
  <si>
    <t>3226614</t>
  </si>
  <si>
    <t>E531*</t>
  </si>
  <si>
    <t>fadH || E531* || 3226614</t>
  </si>
  <si>
    <t>3249743</t>
  </si>
  <si>
    <t>N90Y</t>
  </si>
  <si>
    <t>yhaM</t>
  </si>
  <si>
    <t>putative L‑serine dehydratase alpha chain</t>
  </si>
  <si>
    <t>yhaM || N90Y || 3249743</t>
  </si>
  <si>
    <t>3259401</t>
  </si>
  <si>
    <t>tdcB</t>
  </si>
  <si>
    <t>L‑threonine dehydratase, catabolic/tdc operon transcriptional activator</t>
  </si>
  <si>
    <t>tdcB || intergenic || 3259401</t>
  </si>
  <si>
    <t>3259951</t>
  </si>
  <si>
    <t>M158I</t>
  </si>
  <si>
    <t>tdcA</t>
  </si>
  <si>
    <t>tdc operon transcriptional activator</t>
  </si>
  <si>
    <t>158</t>
  </si>
  <si>
    <t>tdcA || M158I || 3259951</t>
  </si>
  <si>
    <t>3281689</t>
  </si>
  <si>
    <t>L81F</t>
  </si>
  <si>
    <t>yraI</t>
  </si>
  <si>
    <t>yraI || L81F || 3281689</t>
  </si>
  <si>
    <t>3288249</t>
  </si>
  <si>
    <t>L497F</t>
  </si>
  <si>
    <t>497</t>
  </si>
  <si>
    <t>lpoA || L497F || 3288249</t>
  </si>
  <si>
    <t>3301304</t>
  </si>
  <si>
    <t>yrbN</t>
  </si>
  <si>
    <t>uncharacterized protein/lipoprotein involved in osmotic sensitivity and filamentation</t>
  </si>
  <si>
    <t>yrbN || intergenic || 3301304</t>
  </si>
  <si>
    <t>3331265</t>
  </si>
  <si>
    <t>mlaC</t>
  </si>
  <si>
    <t>ABC transporter maintaining OM lipid asymmetry, periplasmic binding protein/ABC transporter maintaining OM lipid asymmetry, anchored periplasmic binding protein</t>
  </si>
  <si>
    <t>mlaC || intergenic || 3331265</t>
  </si>
  <si>
    <t>3366997</t>
  </si>
  <si>
    <t>nanA</t>
  </si>
  <si>
    <t>N‑acetylneuraminate lyase/transcriptional repressor of the nan operon, induced by sialic acid</t>
  </si>
  <si>
    <t>nanA || intergenic || 3366997</t>
  </si>
  <si>
    <t>3378587</t>
  </si>
  <si>
    <t>argR || intergenic || 3378587</t>
  </si>
  <si>
    <t>3420306</t>
  </si>
  <si>
    <t>rrlD</t>
  </si>
  <si>
    <t>23S ribosomal RNA of rrnD operon/tRNA‑Ala</t>
  </si>
  <si>
    <t>rrlD || intergenic || 3420306</t>
  </si>
  <si>
    <t>3453185</t>
  </si>
  <si>
    <t>gspF</t>
  </si>
  <si>
    <t>gspF || R4S || 3453185</t>
  </si>
  <si>
    <t>3466389</t>
  </si>
  <si>
    <t>fusA || L162Q || 3466389</t>
  </si>
  <si>
    <t>3471277</t>
  </si>
  <si>
    <t>G194C</t>
  </si>
  <si>
    <t>slyD</t>
  </si>
  <si>
    <t>FKBP‑type peptidyl prolyl cis‑trans isomerase (rotamase)</t>
  </si>
  <si>
    <t>slyD || G194C || 3471277</t>
  </si>
  <si>
    <t>3518082</t>
  </si>
  <si>
    <t>P618Q</t>
  </si>
  <si>
    <t>618</t>
  </si>
  <si>
    <t>mrcA || P618Q || 3518082</t>
  </si>
  <si>
    <t>3520164</t>
  </si>
  <si>
    <t>D113Y</t>
  </si>
  <si>
    <t>yrfF || D113Y || 3520164</t>
  </si>
  <si>
    <t>3527338</t>
  </si>
  <si>
    <t>T388S</t>
  </si>
  <si>
    <t>pck</t>
  </si>
  <si>
    <t>phosphoenolpyruvate carboxykinase</t>
  </si>
  <si>
    <t>pck || T388S || 3527338</t>
  </si>
  <si>
    <t>3532592</t>
  </si>
  <si>
    <t>D617Y</t>
  </si>
  <si>
    <t>yhgF</t>
  </si>
  <si>
    <t>putative transcriptional accessory protein</t>
  </si>
  <si>
    <t>617</t>
  </si>
  <si>
    <t>yhgF || D617Y || 3532592</t>
  </si>
  <si>
    <t>3558420</t>
  </si>
  <si>
    <t>D508Y</t>
  </si>
  <si>
    <t>glgP</t>
  </si>
  <si>
    <t>glycogen phosphorylase</t>
  </si>
  <si>
    <t>508</t>
  </si>
  <si>
    <t>glgP || D508Y || 3558420</t>
  </si>
  <si>
    <t>3574806</t>
  </si>
  <si>
    <t>M103I</t>
  </si>
  <si>
    <t>putative acetyltransferase</t>
  </si>
  <si>
    <t>yhhY || M103I || 3574806</t>
  </si>
  <si>
    <t>3610972</t>
  </si>
  <si>
    <t>D200Y</t>
  </si>
  <si>
    <t>nikD</t>
  </si>
  <si>
    <t>nickel transporter subunit</t>
  </si>
  <si>
    <t>nikD || D200Y || 3610972</t>
  </si>
  <si>
    <t>3615913</t>
  </si>
  <si>
    <t>S1121*</t>
  </si>
  <si>
    <t>1121</t>
  </si>
  <si>
    <t>rhsB || S1121* || 3615913</t>
  </si>
  <si>
    <t>3625041</t>
  </si>
  <si>
    <t>C304G</t>
  </si>
  <si>
    <t>yhiJ</t>
  </si>
  <si>
    <t>DUF4049 family protein</t>
  </si>
  <si>
    <t>yhiJ || C304G || 3625041</t>
  </si>
  <si>
    <t>3631760</t>
  </si>
  <si>
    <t>M253I</t>
  </si>
  <si>
    <t>pitA</t>
  </si>
  <si>
    <t>phosphate transporter, low‑affinity; tellurite importer</t>
  </si>
  <si>
    <t>pitA || M253I || 3631760</t>
  </si>
  <si>
    <t>3633111</t>
  </si>
  <si>
    <t>uspB</t>
  </si>
  <si>
    <t>universal stress (ethanol tolerance) protein B/universal stress global response regulator</t>
  </si>
  <si>
    <t>uspB || intergenic || 3633111</t>
  </si>
  <si>
    <t>3635294</t>
  </si>
  <si>
    <t>L358Q</t>
  </si>
  <si>
    <t>dtpB</t>
  </si>
  <si>
    <t>dipeptide and tripeptide permease B</t>
  </si>
  <si>
    <t>358</t>
  </si>
  <si>
    <t>dtpB || L358Q || 3635294</t>
  </si>
  <si>
    <t>3636974</t>
  </si>
  <si>
    <t>E523D</t>
  </si>
  <si>
    <t>prlC</t>
  </si>
  <si>
    <t>oligopeptidase A</t>
  </si>
  <si>
    <t>prlC || E523D || 3636974</t>
  </si>
  <si>
    <t>3640092</t>
  </si>
  <si>
    <t>H145L</t>
  </si>
  <si>
    <t>gor</t>
  </si>
  <si>
    <t>glutathione oxidoreductase</t>
  </si>
  <si>
    <t>145</t>
  </si>
  <si>
    <t>gor || H145L || 3640092</t>
  </si>
  <si>
    <t>3646657</t>
  </si>
  <si>
    <t>yhiS</t>
  </si>
  <si>
    <t>yhiS || pseudogene || 3646657</t>
  </si>
  <si>
    <t>3651079</t>
  </si>
  <si>
    <t>acid‑resistance membrane protein/antisense sRNA ArrS, function unknown</t>
  </si>
  <si>
    <t>hdeD || intergenic || 3651079</t>
  </si>
  <si>
    <t>3653112</t>
  </si>
  <si>
    <t>S174*</t>
  </si>
  <si>
    <t>mdtE</t>
  </si>
  <si>
    <t>mdtE || S174* || 3653112</t>
  </si>
  <si>
    <t>3689335</t>
  </si>
  <si>
    <t>bcsQ</t>
  </si>
  <si>
    <t>involved in cellulose production, minD superfamily (pseudogene)</t>
  </si>
  <si>
    <t>bcsQ || pseudogene || 3689335</t>
  </si>
  <si>
    <t>3712821</t>
  </si>
  <si>
    <t>yiaF</t>
  </si>
  <si>
    <t>barrier effect co‑colonization resistance factor; DUF3053 family lipoprotein/HTH_CROC1 family putative transcriptional regulator</t>
  </si>
  <si>
    <t>yiaF || intergenic || 3712821</t>
  </si>
  <si>
    <t>3731408</t>
  </si>
  <si>
    <t>F184L</t>
  </si>
  <si>
    <t>184</t>
  </si>
  <si>
    <t>malS || F184L || 3731408</t>
  </si>
  <si>
    <t>3732038</t>
  </si>
  <si>
    <t>F394L</t>
  </si>
  <si>
    <t>malS || F394L || 3732038</t>
  </si>
  <si>
    <t>3732963</t>
  </si>
  <si>
    <t>alpha‑amylase/valine‑pyruvate aminotransferase 1</t>
  </si>
  <si>
    <t>malS || intergenic || 3732963</t>
  </si>
  <si>
    <t>3741428</t>
  </si>
  <si>
    <t>S329C</t>
  </si>
  <si>
    <t>lyxK</t>
  </si>
  <si>
    <t>L‑xylulose kinase</t>
  </si>
  <si>
    <t>329</t>
  </si>
  <si>
    <t>lyxK || S329C || 3741428</t>
  </si>
  <si>
    <t>3778461</t>
  </si>
  <si>
    <t>yibN</t>
  </si>
  <si>
    <t>putative rhodanese‑related sulfurtransferase/phosphoglycero mutase III, cofactor‑independent</t>
  </si>
  <si>
    <t>yibN || intergenic || 3778461</t>
  </si>
  <si>
    <t>3782754</t>
  </si>
  <si>
    <t>N230Y</t>
  </si>
  <si>
    <t>230</t>
  </si>
  <si>
    <t>waaH || N230Y || 3782754</t>
  </si>
  <si>
    <t>3783096</t>
  </si>
  <si>
    <t>D116Y</t>
  </si>
  <si>
    <t>waaH || D116Y || 3783096</t>
  </si>
  <si>
    <t>3793662</t>
  </si>
  <si>
    <t>F222I</t>
  </si>
  <si>
    <t>waaY</t>
  </si>
  <si>
    <t>lipopolysaccharide core biosynthesis protein</t>
  </si>
  <si>
    <t>waaY || F222I || 3793662</t>
  </si>
  <si>
    <t>3796126</t>
  </si>
  <si>
    <t>R98L</t>
  </si>
  <si>
    <t>waaR</t>
  </si>
  <si>
    <t>UDP‑D‑galactose:(glucosyl)lipopolysaccharide‑ alpha‑1,3‑D‑galactosyltransferase</t>
  </si>
  <si>
    <t>waaR || R98L || 3796126</t>
  </si>
  <si>
    <t>3820718</t>
  </si>
  <si>
    <t>recG</t>
  </si>
  <si>
    <t>ATP‑dependent DNA helicase/glutamate transporter</t>
  </si>
  <si>
    <t>recG || intergenic || 3820718</t>
  </si>
  <si>
    <t>3829777</t>
  </si>
  <si>
    <t>selC</t>
  </si>
  <si>
    <t>tRNA‑Sec/pseudogene</t>
  </si>
  <si>
    <t>selC || intergenic || 3829777</t>
  </si>
  <si>
    <t>3829918</t>
  </si>
  <si>
    <t>yicT</t>
  </si>
  <si>
    <t>pseudogene/putative arabinose efflux transporter</t>
  </si>
  <si>
    <t>yicT || intergenic || 3829918</t>
  </si>
  <si>
    <t>3830193</t>
  </si>
  <si>
    <t>yicT || intergenic || 3830193</t>
  </si>
  <si>
    <t>3886905</t>
  </si>
  <si>
    <t>Q261K</t>
  </si>
  <si>
    <t>yidZ</t>
  </si>
  <si>
    <t>yidZ || Q261K || 3886905</t>
  </si>
  <si>
    <t>3888452</t>
  </si>
  <si>
    <t>F147L</t>
  </si>
  <si>
    <t>chrR</t>
  </si>
  <si>
    <t>chromate reductase, Class I, flavoprotein</t>
  </si>
  <si>
    <t>chrR || F147L || 3888452</t>
  </si>
  <si>
    <t>3910452</t>
  </si>
  <si>
    <t>P95Q</t>
  </si>
  <si>
    <t>atpD</t>
  </si>
  <si>
    <t>F1 sector of membrane‑bound ATP synthase, beta subunit</t>
  </si>
  <si>
    <t>atpD || P95Q || 3910452</t>
  </si>
  <si>
    <t>3917319</t>
  </si>
  <si>
    <t>I559L</t>
  </si>
  <si>
    <t>mnmG</t>
  </si>
  <si>
    <t>5‑methylaminomethyl‑2‑thiouridine modification at tRNA U34</t>
  </si>
  <si>
    <t>mnmG || I559L || 3917319</t>
  </si>
  <si>
    <t>3932328</t>
  </si>
  <si>
    <t>A248S</t>
  </si>
  <si>
    <t>rbsR</t>
  </si>
  <si>
    <t>transcriptional repressor of ribose metabolism</t>
  </si>
  <si>
    <t>248</t>
  </si>
  <si>
    <t>rbsR || A248S || 3932328</t>
  </si>
  <si>
    <t>3953014</t>
  </si>
  <si>
    <t>R54S</t>
  </si>
  <si>
    <t>ppiC</t>
  </si>
  <si>
    <t>peptidyl‑prolyl cis‑trans isomerase C (rotamase C)</t>
  </si>
  <si>
    <t>ppiC || R54S || 3953014</t>
  </si>
  <si>
    <t>3957993</t>
  </si>
  <si>
    <t>rhlB || L333* || 3957993</t>
  </si>
  <si>
    <t>3967289</t>
  </si>
  <si>
    <t>D108Y</t>
  </si>
  <si>
    <t>rffH</t>
  </si>
  <si>
    <t>rffH || D108Y || 3967289</t>
  </si>
  <si>
    <t>3984184</t>
  </si>
  <si>
    <t>hydroxymethylbilane synthase/adenylate cyclase</t>
  </si>
  <si>
    <t>hemC || intergenic || 3984184</t>
  </si>
  <si>
    <t>4014597</t>
  </si>
  <si>
    <t>R338S</t>
  </si>
  <si>
    <t>ubiB</t>
  </si>
  <si>
    <t>regulator of octaprenylphenol hydroxylation, ubiquinone synthesis; regulator of 2'‑N‑acetyltransferase; putative ABC1 family protein kinase</t>
  </si>
  <si>
    <t>ubiB || R338S || 4014597</t>
  </si>
  <si>
    <t>4040098</t>
  </si>
  <si>
    <t>yihG || intergenic || 4040098</t>
  </si>
  <si>
    <t>4040186</t>
  </si>
  <si>
    <t>yihG || intergenic || 4040186</t>
  </si>
  <si>
    <t>4057624</t>
  </si>
  <si>
    <t>S11Y</t>
  </si>
  <si>
    <t>ompL</t>
  </si>
  <si>
    <t>outer membrane porin L</t>
  </si>
  <si>
    <t>11</t>
  </si>
  <si>
    <t>ompL || S11Y || 4057624</t>
  </si>
  <si>
    <t>4057904</t>
  </si>
  <si>
    <t>L408*</t>
  </si>
  <si>
    <t>yihO</t>
  </si>
  <si>
    <t>408</t>
  </si>
  <si>
    <t>yihO || L408* || 4057904</t>
  </si>
  <si>
    <t>4068985</t>
  </si>
  <si>
    <t>D25Y</t>
  </si>
  <si>
    <t>yihX</t>
  </si>
  <si>
    <t>alpha‑D‑Glucose‑1‑P phosphatase, anomer‑specific</t>
  </si>
  <si>
    <t>yihX || D25Y || 4068985</t>
  </si>
  <si>
    <t>4070847</t>
  </si>
  <si>
    <t>E13D</t>
  </si>
  <si>
    <t>yiiD || E13D || 4070847</t>
  </si>
  <si>
    <t>4091746</t>
  </si>
  <si>
    <t>M43I</t>
  </si>
  <si>
    <t>kdgT</t>
  </si>
  <si>
    <t>2‑keto‑3‑deoxy‑D‑gluconate transporter</t>
  </si>
  <si>
    <t>kdgT || M43I || 4091746</t>
  </si>
  <si>
    <t>4094018</t>
  </si>
  <si>
    <t>R296S</t>
  </si>
  <si>
    <t>296</t>
  </si>
  <si>
    <t>cpxA || R296S || 4094018</t>
  </si>
  <si>
    <t>4115100</t>
  </si>
  <si>
    <t>H547N</t>
  </si>
  <si>
    <t>priA</t>
  </si>
  <si>
    <t>Primosome factor n' (replication factor Y)</t>
  </si>
  <si>
    <t>547</t>
  </si>
  <si>
    <t>priA || H547N || 4115100</t>
  </si>
  <si>
    <t>4126660</t>
  </si>
  <si>
    <t>E209*</t>
  </si>
  <si>
    <t>209</t>
  </si>
  <si>
    <t>yijE || E209* || 4126660</t>
  </si>
  <si>
    <t>4140614</t>
  </si>
  <si>
    <t>D805Y</t>
  </si>
  <si>
    <t>ppc</t>
  </si>
  <si>
    <t>phosphoenolpyruvate carboxylase</t>
  </si>
  <si>
    <t>805</t>
  </si>
  <si>
    <t>ppc || D805Y || 4140614</t>
  </si>
  <si>
    <t>4196205</t>
  </si>
  <si>
    <t>F419Y</t>
  </si>
  <si>
    <t>purH</t>
  </si>
  <si>
    <t>fused IMP cyclohydrolase/phosphoribosylaminoimidazolecarboxamide formyltransferase</t>
  </si>
  <si>
    <t>419</t>
  </si>
  <si>
    <t>purH || F419Y || 4196205</t>
  </si>
  <si>
    <t>4225229</t>
  </si>
  <si>
    <t>Q515P</t>
  </si>
  <si>
    <t>pgi || Q515P || 4225229</t>
  </si>
  <si>
    <t>4238105</t>
  </si>
  <si>
    <t>L69F</t>
  </si>
  <si>
    <t>lamB</t>
  </si>
  <si>
    <t>maltose outer membrane porin (maltoporin)</t>
  </si>
  <si>
    <t>lamB || L69F || 4238105</t>
  </si>
  <si>
    <t>4246603</t>
  </si>
  <si>
    <t>K13N</t>
  </si>
  <si>
    <t>dgkA</t>
  </si>
  <si>
    <t>diacylglycerol kinase</t>
  </si>
  <si>
    <t>dgkA || K13N || 4246603</t>
  </si>
  <si>
    <t>4256722</t>
  </si>
  <si>
    <t>T338K</t>
  </si>
  <si>
    <t>alr</t>
  </si>
  <si>
    <t>alanine racemase, biosynthetic, PLP‑binding</t>
  </si>
  <si>
    <t>alr || T338K || 4256722</t>
  </si>
  <si>
    <t>4309030</t>
  </si>
  <si>
    <t>R132C</t>
  </si>
  <si>
    <t>phnJ</t>
  </si>
  <si>
    <t>carbon‑phosphorus lyase, SAM‑dependent</t>
  </si>
  <si>
    <t>phnJ || R132C || 4309030</t>
  </si>
  <si>
    <t>4320471</t>
  </si>
  <si>
    <t>L51F</t>
  </si>
  <si>
    <t>proline/glycine betaine transporter</t>
  </si>
  <si>
    <t>proP || L51F || 4320471</t>
  </si>
  <si>
    <t>4338775</t>
  </si>
  <si>
    <t>dcuB</t>
  </si>
  <si>
    <t>C4‑dicarboxylate transporter, anaerobic; DcuS co‑sensor/response regulator in two‑component regulatory system with DcuS</t>
  </si>
  <si>
    <t>dcuB || intergenic || 4338775</t>
  </si>
  <si>
    <t>4347354</t>
  </si>
  <si>
    <t>E361*</t>
  </si>
  <si>
    <t>cadA</t>
  </si>
  <si>
    <t>lysine decarboxylase, acid‑inducible</t>
  </si>
  <si>
    <t>cadA || E361* || 4347354</t>
  </si>
  <si>
    <t>4363573</t>
  </si>
  <si>
    <t>L160Q</t>
  </si>
  <si>
    <t>yjeJ</t>
  </si>
  <si>
    <t>160</t>
  </si>
  <si>
    <t>yjeJ || L160Q || 4363573</t>
  </si>
  <si>
    <t>4373978</t>
  </si>
  <si>
    <t>V108E</t>
  </si>
  <si>
    <t>yjeM</t>
  </si>
  <si>
    <t>yjeM || V108E || 4373978</t>
  </si>
  <si>
    <t>4384945</t>
  </si>
  <si>
    <t>D355Y</t>
  </si>
  <si>
    <t>nnr</t>
  </si>
  <si>
    <t>bifunctional NAD(P)H‑hydrate repair enzyme; C‑terminal domain ADP‑dependent (S)‑NAD(P)H‑hydrate dehydratase and N‑terminal domain NAD(P)H‑hydrate epimerase</t>
  </si>
  <si>
    <t>nnr || D355Y || 4384945</t>
  </si>
  <si>
    <t>4410487</t>
  </si>
  <si>
    <t>D231Y</t>
  </si>
  <si>
    <t>ulaA</t>
  </si>
  <si>
    <t>L‑ascorbate‑specific enzyme IIC permease component of PTS</t>
  </si>
  <si>
    <t>ulaA || D231Y || 4410487</t>
  </si>
  <si>
    <t>4419178</t>
  </si>
  <si>
    <t>R143S</t>
  </si>
  <si>
    <t>fklB</t>
  </si>
  <si>
    <t>FKBP‑type peptidyl‑prolyl cis‑trans isomerase (rotamase)</t>
  </si>
  <si>
    <t>fklB || R143S || 4419178</t>
  </si>
  <si>
    <t>4423891</t>
  </si>
  <si>
    <t>qorB</t>
  </si>
  <si>
    <t>NAD(P)H:quinone oxidoreductase/DUF24 family HxlR‑type putative transcriptional regulator</t>
  </si>
  <si>
    <t>qorB || intergenic || 4423891</t>
  </si>
  <si>
    <t>4466871</t>
  </si>
  <si>
    <t>Q540K</t>
  </si>
  <si>
    <t>yjgL</t>
  </si>
  <si>
    <t>540</t>
  </si>
  <si>
    <t>yjgL || Q540K || 4466871</t>
  </si>
  <si>
    <t>4475489</t>
  </si>
  <si>
    <t>Q94K</t>
  </si>
  <si>
    <t>pepA</t>
  </si>
  <si>
    <t>multifunctional aminopeptidase A: a cyteinylglycinase, transcription regulator and site‑specific recombination factor</t>
  </si>
  <si>
    <t>94</t>
  </si>
  <si>
    <t>pepA || Q94K || 4475489</t>
  </si>
  <si>
    <t>4493210</t>
  </si>
  <si>
    <t>Y13*</t>
  </si>
  <si>
    <t>insG</t>
  </si>
  <si>
    <t>IS4 transposase</t>
  </si>
  <si>
    <t>insG || Y13* || 4493210</t>
  </si>
  <si>
    <t>4495113</t>
  </si>
  <si>
    <t>Y4N</t>
  </si>
  <si>
    <t>yjhC</t>
  </si>
  <si>
    <t>yjhC || Y4N || 4495113</t>
  </si>
  <si>
    <t>4498979</t>
  </si>
  <si>
    <t>insO || pseudogene || 4498979</t>
  </si>
  <si>
    <t>4505260</t>
  </si>
  <si>
    <t>P412Q</t>
  </si>
  <si>
    <t>fecA</t>
  </si>
  <si>
    <t>ferric citrate outer membrane transporter</t>
  </si>
  <si>
    <t>fecA || P412Q || 4505260</t>
  </si>
  <si>
    <t>4508860</t>
  </si>
  <si>
    <t>IS1 transposase B;IS, phage, Tn; Transposon‑related functions; extrachromosomal; transposon related</t>
  </si>
  <si>
    <t>insB1 || pseudogene || 4508860</t>
  </si>
  <si>
    <t>4519748</t>
  </si>
  <si>
    <t>A105S</t>
  </si>
  <si>
    <t>sgcC</t>
  </si>
  <si>
    <t>putative PTS system EIIC permease component</t>
  </si>
  <si>
    <t>sgcC || A105S || 4519748</t>
  </si>
  <si>
    <t>4526266</t>
  </si>
  <si>
    <t>yjhR</t>
  </si>
  <si>
    <t>pseudogene, helicase family; putative frameshift suppressor/9‑O‑acetyl N‑acetylneuraminic acid esterase</t>
  </si>
  <si>
    <t>yjhR || intergenic || 4526266</t>
  </si>
  <si>
    <t>4526351</t>
  </si>
  <si>
    <t>yjhR || intergenic || 4526351</t>
  </si>
  <si>
    <t>4545190</t>
  </si>
  <si>
    <t>fructuronate‑inducible hexuronate regulon transcriptional repressor; autorepressor/uncharacterized protein</t>
  </si>
  <si>
    <t>uxuR || intergenic || 4545190</t>
  </si>
  <si>
    <t>4550628</t>
  </si>
  <si>
    <t>yjiH || intergenic || 4550628</t>
  </si>
  <si>
    <t>4573142</t>
  </si>
  <si>
    <t>hsdR || pseudogene || 4573142</t>
  </si>
  <si>
    <t>4581176</t>
  </si>
  <si>
    <t>yjiY</t>
  </si>
  <si>
    <t>putative transporter/methyl‑accepting chemotaxis protein I, serine sensor receptor</t>
  </si>
  <si>
    <t>yjiY || intergenic || 4581176</t>
  </si>
  <si>
    <t>4594368</t>
  </si>
  <si>
    <t>L131*</t>
  </si>
  <si>
    <t>bglJ</t>
  </si>
  <si>
    <t>bgl operon transcriptional activator</t>
  </si>
  <si>
    <t>bglJ || L131* || 4594368</t>
  </si>
  <si>
    <t>4600819</t>
  </si>
  <si>
    <t>*530S</t>
  </si>
  <si>
    <t>peptide chain release factor RF‑3</t>
  </si>
  <si>
    <t>530</t>
  </si>
  <si>
    <t>prfC || *530S || 4600819</t>
  </si>
  <si>
    <t>– || intergenic || 311</t>
  </si>
  <si>
    <t>1133</t>
  </si>
  <si>
    <t>– || intergenic || 1133</t>
  </si>
  <si>
    <t>2632</t>
  </si>
  <si>
    <t>– || intergenic || 2632</t>
  </si>
  <si>
    <t>2717</t>
  </si>
  <si>
    <t>– || intergenic || 2717</t>
  </si>
  <si>
    <t>6329</t>
  </si>
  <si>
    <t>V359E</t>
  </si>
  <si>
    <t>c.necator || V359E || 6329</t>
  </si>
  <si>
    <t>evo_line_indicator</t>
  </si>
  <si>
    <t>mutation_id_0</t>
  </si>
  <si>
    <t>mutation_id_1</t>
  </si>
  <si>
    <t>mutation_id_2</t>
  </si>
  <si>
    <t>mutation_id_3</t>
  </si>
  <si>
    <t>mutation_id_4</t>
  </si>
  <si>
    <t>mutation_id_5</t>
  </si>
  <si>
    <t>mutation_id_6</t>
  </si>
  <si>
    <t>no_present</t>
  </si>
  <si>
    <t>D_E_F_G</t>
  </si>
  <si>
    <t>E_F_G</t>
  </si>
  <si>
    <t>D_E_G</t>
  </si>
  <si>
    <t>D_F_G</t>
  </si>
  <si>
    <t>D_E_F</t>
  </si>
  <si>
    <t>F_G</t>
  </si>
  <si>
    <t>D_F</t>
  </si>
  <si>
    <t>E_G</t>
  </si>
  <si>
    <t>D_G</t>
  </si>
  <si>
    <t>D_E</t>
  </si>
  <si>
    <t>E_F</t>
  </si>
  <si>
    <t>623</t>
  </si>
  <si>
    <t>PHI</t>
  </si>
  <si>
    <t>L‑threonine synthase/DUF2502 family putative periplasmic protein</t>
  </si>
  <si>
    <t>F146L</t>
  </si>
  <si>
    <t>146</t>
  </si>
  <si>
    <t>F17L</t>
  </si>
  <si>
    <t>satP</t>
  </si>
  <si>
    <t>succinate‑acetate transporter</t>
  </si>
  <si>
    <t>17</t>
  </si>
  <si>
    <t>D247N</t>
  </si>
  <si>
    <t>E122*</t>
  </si>
  <si>
    <t>nhaR</t>
  </si>
  <si>
    <t>transcriptional activator of nhaA</t>
  </si>
  <si>
    <t>I5I</t>
  </si>
  <si>
    <t>L21F</t>
  </si>
  <si>
    <t>dihydrodipicolinate reductase</t>
  </si>
  <si>
    <t>G256C</t>
  </si>
  <si>
    <t>256</t>
  </si>
  <si>
    <t>I298I</t>
  </si>
  <si>
    <t>carB</t>
  </si>
  <si>
    <t>carbamoyl‑phosphate synthase large subunit</t>
  </si>
  <si>
    <t>298</t>
  </si>
  <si>
    <t>E474D</t>
  </si>
  <si>
    <t>R615S</t>
  </si>
  <si>
    <t>615</t>
  </si>
  <si>
    <t>I662I</t>
  </si>
  <si>
    <t>662</t>
  </si>
  <si>
    <t>N363T</t>
  </si>
  <si>
    <t>T157S</t>
  </si>
  <si>
    <t>caiA</t>
  </si>
  <si>
    <t>crotonobetaine reductase subunit II, FAD‑binding</t>
  </si>
  <si>
    <t>V325V</t>
  </si>
  <si>
    <t>A6A</t>
  </si>
  <si>
    <t>folA</t>
  </si>
  <si>
    <t>dihydrofolate reductase</t>
  </si>
  <si>
    <t>A104E</t>
  </si>
  <si>
    <t>surA</t>
  </si>
  <si>
    <t>peptidyl‑prolyl cis‑trans isomerase (PPIase)</t>
  </si>
  <si>
    <t>T507K</t>
  </si>
  <si>
    <t>R145S</t>
  </si>
  <si>
    <t>L433R</t>
  </si>
  <si>
    <t>rapA</t>
  </si>
  <si>
    <t>RNA polymerase remodeling/recycling factor ATPase; RNA polymerase‑associated, ATP‑dependent RNA translocase</t>
  </si>
  <si>
    <t>G177G</t>
  </si>
  <si>
    <t>leuC</t>
  </si>
  <si>
    <t>3‑isopropylmalate dehydratase large subunit</t>
  </si>
  <si>
    <t>G25S</t>
  </si>
  <si>
    <t>leuL</t>
  </si>
  <si>
    <t>leu operon leader peptide</t>
  </si>
  <si>
    <t>leu operon leader peptide/global transcription factor</t>
  </si>
  <si>
    <t>I236I</t>
  </si>
  <si>
    <t>global transcription factor</t>
  </si>
  <si>
    <t>T301T</t>
  </si>
  <si>
    <t>mraY</t>
  </si>
  <si>
    <t>phospho‑N‑acetylmuramoyl‑pentapeptide transferase</t>
  </si>
  <si>
    <t>301</t>
  </si>
  <si>
    <t>A25E</t>
  </si>
  <si>
    <t>ftsW</t>
  </si>
  <si>
    <t>lipid II flippase; integral membrane protein involved in stabilizing FstZ ring during cell division</t>
  </si>
  <si>
    <t>A90A</t>
  </si>
  <si>
    <t>murC</t>
  </si>
  <si>
    <t>UDP‑N‑acetylmuramate:L‑alanine ligase</t>
  </si>
  <si>
    <t>I315I</t>
  </si>
  <si>
    <t>ftsZ</t>
  </si>
  <si>
    <t>GTP‑binding tubulin‑like cell division protein</t>
  </si>
  <si>
    <t>V326V</t>
  </si>
  <si>
    <t>D142Y</t>
  </si>
  <si>
    <t>lpxC</t>
  </si>
  <si>
    <t>UDP‑3‑O‑acyl N‑acetylglucosamine deacetylase</t>
  </si>
  <si>
    <t>A124S</t>
  </si>
  <si>
    <t>secM</t>
  </si>
  <si>
    <t>regulator of secA translation</t>
  </si>
  <si>
    <t>mutT</t>
  </si>
  <si>
    <t>nucleoside triphosphate pyrophosphohydrolase, marked preference for dGTP/DNA gyrase inhibitor</t>
  </si>
  <si>
    <t>coding</t>
  </si>
  <si>
    <t>zapD</t>
  </si>
  <si>
    <t>FtsZ stabilizer</t>
  </si>
  <si>
    <t>NaN</t>
  </si>
  <si>
    <t>A259A</t>
  </si>
  <si>
    <t>ampE</t>
  </si>
  <si>
    <t>ampicillin resistance inner membrane protein; putative signaling protein in beta‑lactamase regulation</t>
  </si>
  <si>
    <t>D99Y</t>
  </si>
  <si>
    <t>pdhR</t>
  </si>
  <si>
    <t>pyruvate dehydrogenase complex repressor; autorepressor</t>
  </si>
  <si>
    <t>P11P</t>
  </si>
  <si>
    <t>aceE</t>
  </si>
  <si>
    <t>pyruvate dehydrogenase, decarboxylase component E1, thiamine triphosphate‑binding</t>
  </si>
  <si>
    <t>W102R</t>
  </si>
  <si>
    <t>102</t>
  </si>
  <si>
    <t>A153A</t>
  </si>
  <si>
    <t>S442S</t>
  </si>
  <si>
    <t>gcd</t>
  </si>
  <si>
    <t>glucose dehydrogenase</t>
  </si>
  <si>
    <t>442</t>
  </si>
  <si>
    <t>I214I</t>
  </si>
  <si>
    <t>glucose dehydrogenase/hypoxanthine phosphoribosyltransferase</t>
  </si>
  <si>
    <t>F298Y</t>
  </si>
  <si>
    <t>yadE</t>
  </si>
  <si>
    <t>putative polysaccharide deacetylase lipoprotein</t>
  </si>
  <si>
    <t>I65I</t>
  </si>
  <si>
    <t>panB</t>
  </si>
  <si>
    <t>3‑methyl‑2‑oxobutanoate hydroxymethyltransferase</t>
  </si>
  <si>
    <t>yadN</t>
  </si>
  <si>
    <t>putative fimbrial‑like adhesin protein/2‑amino‑4‑hydroxy‑6‑hydroxymethyldihyropteridine pyrophosphokinase</t>
  </si>
  <si>
    <t>D195Y</t>
  </si>
  <si>
    <t>sfsA</t>
  </si>
  <si>
    <t>sugar fermentation stimulation protein A</t>
  </si>
  <si>
    <t>D78Y</t>
  </si>
  <si>
    <t>ligT</t>
  </si>
  <si>
    <t>2'‑5' RNA ligase</t>
  </si>
  <si>
    <t>G359C</t>
  </si>
  <si>
    <t>hrpB</t>
  </si>
  <si>
    <t>putative ATP‑dependent helicase</t>
  </si>
  <si>
    <t>S133*</t>
  </si>
  <si>
    <t>fhuC</t>
  </si>
  <si>
    <t>iron‑hydroxamate transporter subunit</t>
  </si>
  <si>
    <t>G129G</t>
  </si>
  <si>
    <t>yadS</t>
  </si>
  <si>
    <t>UPF0126 family inner membrane protein</t>
  </si>
  <si>
    <t>D354Y</t>
  </si>
  <si>
    <t>dgt</t>
  </si>
  <si>
    <t>deoxyguanosine triphosphate triphosphohydrolase</t>
  </si>
  <si>
    <t>354</t>
  </si>
  <si>
    <t>R226R</t>
  </si>
  <si>
    <t>dapD</t>
  </si>
  <si>
    <t>2,3,4,5‑tetrahydropyridine‑2‑carboxylate N‑succinyltransferase</t>
  </si>
  <si>
    <t>F201I</t>
  </si>
  <si>
    <t>map</t>
  </si>
  <si>
    <t>methionine aminopeptidase</t>
  </si>
  <si>
    <t>methionine aminopeptidase/novel sRNA, function unknown</t>
  </si>
  <si>
    <t>I806I</t>
  </si>
  <si>
    <t>bamA</t>
  </si>
  <si>
    <t>BamABCDE complex OM biogenesis outer membrane pore‑forming assembly factor</t>
  </si>
  <si>
    <t>806</t>
  </si>
  <si>
    <t>E61D</t>
  </si>
  <si>
    <t>lpxA</t>
  </si>
  <si>
    <t>UDP‑N‑acetylglucosamine acetyltransferase</t>
  </si>
  <si>
    <t>D117V</t>
  </si>
  <si>
    <t>M616I</t>
  </si>
  <si>
    <t>ldcC</t>
  </si>
  <si>
    <t>lysine decarboxylase 2, constitutive</t>
  </si>
  <si>
    <t>616</t>
  </si>
  <si>
    <t>G393G</t>
  </si>
  <si>
    <t>proS</t>
  </si>
  <si>
    <t>prolyl‑tRNA synthetase</t>
  </si>
  <si>
    <t>W74*</t>
  </si>
  <si>
    <t>metI</t>
  </si>
  <si>
    <t>DL‑methionine transporter subunit</t>
  </si>
  <si>
    <t>I59M</t>
  </si>
  <si>
    <t>T175T</t>
  </si>
  <si>
    <t>metN</t>
  </si>
  <si>
    <t>I37I</t>
  </si>
  <si>
    <t>E231K</t>
  </si>
  <si>
    <t>gloB</t>
  </si>
  <si>
    <t>hydroxyacylglutathione hydrolase</t>
  </si>
  <si>
    <t>R26S</t>
  </si>
  <si>
    <t>yafS</t>
  </si>
  <si>
    <t>putative S‑adenosyl‑L‑methionine‑dependent methyltransferase</t>
  </si>
  <si>
    <t>D103Y</t>
  </si>
  <si>
    <t>dnaQ</t>
  </si>
  <si>
    <t>DNA polymerase III epsilon subunit</t>
  </si>
  <si>
    <t>V148E</t>
  </si>
  <si>
    <t>yafV</t>
  </si>
  <si>
    <t>putative NAD(P)‑binding C‑N hydrolase family amidase</t>
  </si>
  <si>
    <t>148</t>
  </si>
  <si>
    <t>V532V</t>
  </si>
  <si>
    <t>532</t>
  </si>
  <si>
    <t>V496V</t>
  </si>
  <si>
    <t>A198A</t>
  </si>
  <si>
    <t>dinB</t>
  </si>
  <si>
    <t>DNA polymerase IV/antitoxin of the YafO‑YafN toxin‑antitoxin system</t>
  </si>
  <si>
    <t>L432Q</t>
  </si>
  <si>
    <t>pepD</t>
  </si>
  <si>
    <t>aminoacyl‑histidine dipeptidase (peptidase D)</t>
  </si>
  <si>
    <t>R281L</t>
  </si>
  <si>
    <t>frsA</t>
  </si>
  <si>
    <t>fermentation‑respiration switch protein; PTS Enzyme IIA(Glc)‑binding protein; pNP‑butyrate esterase activity</t>
  </si>
  <si>
    <t>281</t>
  </si>
  <si>
    <t>T406T</t>
  </si>
  <si>
    <t>406</t>
  </si>
  <si>
    <t>S109T</t>
  </si>
  <si>
    <t>phoE</t>
  </si>
  <si>
    <t>outer membrane phosphoporin protein E</t>
  </si>
  <si>
    <t>C75*</t>
  </si>
  <si>
    <t>yafW</t>
  </si>
  <si>
    <t>CP4‑6 prophage; antitoxin of the YkfI‑YafW toxin‑antitoxin system</t>
  </si>
  <si>
    <t>75</t>
  </si>
  <si>
    <t>D51Y</t>
  </si>
  <si>
    <t>yafY</t>
  </si>
  <si>
    <t>lipoprotein, inner membrane; overproduction stimulates degP expression; CP4‑6 prophage</t>
  </si>
  <si>
    <t>L32*</t>
  </si>
  <si>
    <t>afuB</t>
  </si>
  <si>
    <t>pseudogene, CP4‑6 prophage; ABC transporter permease family;Phage or Prophage Related</t>
  </si>
  <si>
    <t>I141I</t>
  </si>
  <si>
    <t>E297*</t>
  </si>
  <si>
    <t>P17P</t>
  </si>
  <si>
    <t>T137T</t>
  </si>
  <si>
    <t>yagK</t>
  </si>
  <si>
    <t>CP4‑6 prophage; conserved protein</t>
  </si>
  <si>
    <t>D167N</t>
  </si>
  <si>
    <t>yagM</t>
  </si>
  <si>
    <t>yagN</t>
  </si>
  <si>
    <t>CP4‑6 prophage; uncharacterized protein/CP4‑6 prophage; putative phage integrase</t>
  </si>
  <si>
    <t>L617L</t>
  </si>
  <si>
    <t>E573*</t>
  </si>
  <si>
    <t>573</t>
  </si>
  <si>
    <t>V49V</t>
  </si>
  <si>
    <t>ecpE</t>
  </si>
  <si>
    <t>ECP production pilus chaperone</t>
  </si>
  <si>
    <t>P34Q</t>
  </si>
  <si>
    <t>D383Y</t>
  </si>
  <si>
    <t>rclR</t>
  </si>
  <si>
    <t>reactive chlorine species (RCS)‑specific activator of the rcl genes/cysteine‑rich LutA family protein; putative electron transport chain YkgEFG component</t>
  </si>
  <si>
    <t>2 bp→AA</t>
  </si>
  <si>
    <t>R326S</t>
  </si>
  <si>
    <t>ykgF</t>
  </si>
  <si>
    <t>ferridoxin‑like LutB family protein; putative electron transport chain YkgEFG component</t>
  </si>
  <si>
    <t>D445Y</t>
  </si>
  <si>
    <t>445</t>
  </si>
  <si>
    <t>S52S</t>
  </si>
  <si>
    <t>ykgH</t>
  </si>
  <si>
    <t>putative inner membrane protein/choline dehydrogenase, a flavoprotein</t>
  </si>
  <si>
    <t>L258Q</t>
  </si>
  <si>
    <t>yahB</t>
  </si>
  <si>
    <t>putative DNA‑bindng transcriptional regulator</t>
  </si>
  <si>
    <t>A37A</t>
  </si>
  <si>
    <t>yahF</t>
  </si>
  <si>
    <t>putative NAD(P)‑binding succinyl‑CoA synthase</t>
  </si>
  <si>
    <t>N404K</t>
  </si>
  <si>
    <t>yahG</t>
  </si>
  <si>
    <t>DUF1116 family protein</t>
  </si>
  <si>
    <t>E295D</t>
  </si>
  <si>
    <t>yahJ</t>
  </si>
  <si>
    <t>putative metallo‑dependent hydrolase domain deaminase</t>
  </si>
  <si>
    <t>E136D</t>
  </si>
  <si>
    <t>prpB</t>
  </si>
  <si>
    <t>2‑methylisocitrate lyase</t>
  </si>
  <si>
    <t>A524A</t>
  </si>
  <si>
    <t>propionate‑‑CoA ligase</t>
  </si>
  <si>
    <t>524</t>
  </si>
  <si>
    <t>Q156L</t>
  </si>
  <si>
    <t>cynT</t>
  </si>
  <si>
    <t>carbonic anhydrase</t>
  </si>
  <si>
    <t>I165I</t>
  </si>
  <si>
    <t>mhpR</t>
  </si>
  <si>
    <t>mhp operon transcriptional activator</t>
  </si>
  <si>
    <t>Y9N</t>
  </si>
  <si>
    <t>D18Y</t>
  </si>
  <si>
    <t>mhpB</t>
  </si>
  <si>
    <t>2,3‑dihydroxyphenylpropionate 1,2‑dioxygenase</t>
  </si>
  <si>
    <t>R393R</t>
  </si>
  <si>
    <t>mhpT</t>
  </si>
  <si>
    <t>3‑hydroxyphenylpropionic transporter</t>
  </si>
  <si>
    <t>A118A</t>
  </si>
  <si>
    <t>yaiL</t>
  </si>
  <si>
    <t>DUF2058 family protein</t>
  </si>
  <si>
    <t>yaiX</t>
  </si>
  <si>
    <t>pseudogene, interrupted by IS2A, acetyltransferase homolog; nonfunctional; interruped by IS2; putative transferase</t>
  </si>
  <si>
    <t>L197R</t>
  </si>
  <si>
    <t>yaiV</t>
  </si>
  <si>
    <t>Q14Q</t>
  </si>
  <si>
    <t>iraP</t>
  </si>
  <si>
    <t>anti‑RssB factor, RpoS stabilzer during Pi starvation; anti‑adapter protein</t>
  </si>
  <si>
    <t>A253T</t>
  </si>
  <si>
    <t>phoA</t>
  </si>
  <si>
    <t>bacterial alkaline phosphatase</t>
  </si>
  <si>
    <t>V169V</t>
  </si>
  <si>
    <t>proC</t>
  </si>
  <si>
    <t>pyrroline‑5‑carboxylate reductase, NAD(P)‑binding</t>
  </si>
  <si>
    <t>V160V</t>
  </si>
  <si>
    <t>aroL</t>
  </si>
  <si>
    <t>shikimate kinase II</t>
  </si>
  <si>
    <t>mak</t>
  </si>
  <si>
    <t>manno(fructo)kinase</t>
  </si>
  <si>
    <t>L61L</t>
  </si>
  <si>
    <t>sbcC</t>
  </si>
  <si>
    <t>M1M</t>
  </si>
  <si>
    <t>1</t>
  </si>
  <si>
    <t>I69I</t>
  </si>
  <si>
    <t>tgt</t>
  </si>
  <si>
    <t>tRNA‑guanine transglycosylase</t>
  </si>
  <si>
    <t>T61T</t>
  </si>
  <si>
    <t>secF</t>
  </si>
  <si>
    <t>SecYEG protein translocase auxillary subunit</t>
  </si>
  <si>
    <t>yajD</t>
  </si>
  <si>
    <t>HNH nuclease family protein</t>
  </si>
  <si>
    <t>JC</t>
  </si>
  <si>
    <t>+TGAT</t>
  </si>
  <si>
    <t>yajI</t>
  </si>
  <si>
    <t>putative lipoprotein/Nrd regulon repressor</t>
  </si>
  <si>
    <t>P277Q</t>
  </si>
  <si>
    <t>yajO</t>
  </si>
  <si>
    <t>2‑carboxybenzaldehyde reductase</t>
  </si>
  <si>
    <t>S14Y</t>
  </si>
  <si>
    <t>I324S</t>
  </si>
  <si>
    <t>dxs</t>
  </si>
  <si>
    <t>1‑deoxyxylulose‑5‑phosphate synthase, thiamine triphosphate‑binding, FAD‑requiring</t>
  </si>
  <si>
    <t>Q100K</t>
  </si>
  <si>
    <t>100</t>
  </si>
  <si>
    <t>T232T</t>
  </si>
  <si>
    <t>ispA</t>
  </si>
  <si>
    <t>geranyltranstransferase</t>
  </si>
  <si>
    <t>V223E</t>
  </si>
  <si>
    <t>thiI</t>
  </si>
  <si>
    <t>tRNA s(4)U8 sulfurtransferase</t>
  </si>
  <si>
    <t>223</t>
  </si>
  <si>
    <t>R537C</t>
  </si>
  <si>
    <t>cyoB</t>
  </si>
  <si>
    <t>cytochrome o ubiquinol oxidase subunit I</t>
  </si>
  <si>
    <t>537</t>
  </si>
  <si>
    <t>Q233P</t>
  </si>
  <si>
    <t>cytochrome o ubiquinol oxidase subunit II</t>
  </si>
  <si>
    <t>bolA</t>
  </si>
  <si>
    <t>stationary‑phase morphogene, transcriptional repressor for mreB; also regulator for dacA, dacC, and ampC/peptidyl‑prolyl cis/trans isomerase (trigger factor)</t>
  </si>
  <si>
    <t>A60S</t>
  </si>
  <si>
    <t>tig</t>
  </si>
  <si>
    <t>peptidyl‑prolyl cis/trans isomerase (trigger factor)</t>
  </si>
  <si>
    <t>L652Q</t>
  </si>
  <si>
    <t>lon</t>
  </si>
  <si>
    <t>DNA‑binding ATP‑dependent protease La</t>
  </si>
  <si>
    <t>D749Y</t>
  </si>
  <si>
    <t>749</t>
  </si>
  <si>
    <t>R424S</t>
  </si>
  <si>
    <t>ybaE</t>
  </si>
  <si>
    <t>putative ABC superfamily transporter periplasmic‑binding protein</t>
  </si>
  <si>
    <t>424</t>
  </si>
  <si>
    <t>I104I</t>
  </si>
  <si>
    <t>cof</t>
  </si>
  <si>
    <t>thiamine pyrimidine pyrophosphate hydrolase; HMP‑PP phosphatase</t>
  </si>
  <si>
    <t>V281V</t>
  </si>
  <si>
    <t>tesB</t>
  </si>
  <si>
    <t>acyl‑CoA thioesterase 2</t>
  </si>
  <si>
    <t>putative membrane‑anchored cyclic‑di‑GMP phosphodiesterase/DUF1449 family inner membrane protein</t>
  </si>
  <si>
    <t>A120A</t>
  </si>
  <si>
    <t>tomB</t>
  </si>
  <si>
    <t>Hha toxicity attenuator; conjugation‑related protein</t>
  </si>
  <si>
    <t>Q865K</t>
  </si>
  <si>
    <t>acrB</t>
  </si>
  <si>
    <t>multidrug efflux system protein</t>
  </si>
  <si>
    <t>865</t>
  </si>
  <si>
    <t>S336T</t>
  </si>
  <si>
    <t>A206S</t>
  </si>
  <si>
    <t>D86N</t>
  </si>
  <si>
    <t>acrA</t>
  </si>
  <si>
    <t>A151T</t>
  </si>
  <si>
    <t>A256S</t>
  </si>
  <si>
    <t>R53S</t>
  </si>
  <si>
    <t>ybaN</t>
  </si>
  <si>
    <t>DUF454 family inner membrane protein</t>
  </si>
  <si>
    <t>E137V</t>
  </si>
  <si>
    <t>aes</t>
  </si>
  <si>
    <t>acetyl esterase</t>
  </si>
  <si>
    <t>E91*</t>
  </si>
  <si>
    <t>ybaQ</t>
  </si>
  <si>
    <t>E97K</t>
  </si>
  <si>
    <t>cueR</t>
  </si>
  <si>
    <t>copper‑responsive regulon transcriptional regulator</t>
  </si>
  <si>
    <t>A507A</t>
  </si>
  <si>
    <t>P560P</t>
  </si>
  <si>
    <t>A35E</t>
  </si>
  <si>
    <t>rhsD</t>
  </si>
  <si>
    <t>D197N</t>
  </si>
  <si>
    <t>(T)7→8</t>
  </si>
  <si>
    <t>F365L</t>
  </si>
  <si>
    <t>gcl</t>
  </si>
  <si>
    <t>glyoxylate carboligase</t>
  </si>
  <si>
    <t>I157I</t>
  </si>
  <si>
    <t>A47A</t>
  </si>
  <si>
    <t>allE</t>
  </si>
  <si>
    <t>S‑ureidoglycine aminohydrolase</t>
  </si>
  <si>
    <t>Q285K</t>
  </si>
  <si>
    <t>allD</t>
  </si>
  <si>
    <t>ureidoglycolate dehydrogenase</t>
  </si>
  <si>
    <t>fdrA</t>
  </si>
  <si>
    <t>putative NAD(P)‑binding acyl‑CoA synthetase</t>
  </si>
  <si>
    <t>V199V</t>
  </si>
  <si>
    <t>ybcF</t>
  </si>
  <si>
    <t>putative carbonate kinase</t>
  </si>
  <si>
    <t>199</t>
  </si>
  <si>
    <t>lpxH</t>
  </si>
  <si>
    <t>UDP‑2,3‑diacylglucosamine pyrophosphohydrolase/peptidyl‑prolyl cis‑trans isomerase B (rotamase B)</t>
  </si>
  <si>
    <t>R171S</t>
  </si>
  <si>
    <t>ybcI</t>
  </si>
  <si>
    <t>DUF457 family inner membrane protein</t>
  </si>
  <si>
    <t>171</t>
  </si>
  <si>
    <t>D814Y</t>
  </si>
  <si>
    <t>814</t>
  </si>
  <si>
    <t>aaaD</t>
  </si>
  <si>
    <t>pseudogene; DLP12 prophage; tail fiber assembly protein family;Phage or Prophage Related</t>
  </si>
  <si>
    <t>R242S</t>
  </si>
  <si>
    <t>DLP12 prophage; outer membrane protease VII (outer membrane protein 3b)</t>
  </si>
  <si>
    <t>S33R</t>
  </si>
  <si>
    <t>ybcH</t>
  </si>
  <si>
    <t>PRK09936 family protein</t>
  </si>
  <si>
    <t>Q46L</t>
  </si>
  <si>
    <t>cusS</t>
  </si>
  <si>
    <t>sensory histidine kinase in two‑component regulatory system with CusR, senses copper ions</t>
  </si>
  <si>
    <t>A270E</t>
  </si>
  <si>
    <t>cusC</t>
  </si>
  <si>
    <t>copper/silver efflux system, outer membrane component</t>
  </si>
  <si>
    <t>270</t>
  </si>
  <si>
    <t>S312C</t>
  </si>
  <si>
    <t>I331I</t>
  </si>
  <si>
    <t>ybdK</t>
  </si>
  <si>
    <t>weak gamma‑glutamyl:cysteine ligase</t>
  </si>
  <si>
    <t>S7F</t>
  </si>
  <si>
    <t>A339A</t>
  </si>
  <si>
    <t>339</t>
  </si>
  <si>
    <t>A307S</t>
  </si>
  <si>
    <t>fepB</t>
  </si>
  <si>
    <t>iron‑enterobactin transporter subunit</t>
  </si>
  <si>
    <t>307</t>
  </si>
  <si>
    <t>D16Y</t>
  </si>
  <si>
    <t>entB</t>
  </si>
  <si>
    <t>isochorismatase</t>
  </si>
  <si>
    <t>T221T</t>
  </si>
  <si>
    <t>entA</t>
  </si>
  <si>
    <t>2,3‑dihydro‑2,3‑dihydroxybenzoate dehydrogenase</t>
  </si>
  <si>
    <t>entH</t>
  </si>
  <si>
    <t>enterobactin synthesis proofreading thioesterase/carbon starvation protein involved in peptide utilization; APC peptide transporter family protein</t>
  </si>
  <si>
    <t>G5G</t>
  </si>
  <si>
    <t>cstA</t>
  </si>
  <si>
    <t>carbon starvation protein involved in peptide utilization; APC peptide transporter family protein</t>
  </si>
  <si>
    <t>I693I</t>
  </si>
  <si>
    <t>693</t>
  </si>
  <si>
    <t>L65F</t>
  </si>
  <si>
    <t>E27K</t>
  </si>
  <si>
    <t>citC</t>
  </si>
  <si>
    <t>[citrate [pro‑3S]‑lyase] ligase</t>
  </si>
  <si>
    <t>[citrate [pro‑3S]‑lyase] ligase/sensory histidine kinase in two‑component regulatory system with CitB</t>
  </si>
  <si>
    <t>F122L</t>
  </si>
  <si>
    <t>citA</t>
  </si>
  <si>
    <t>sensory histidine kinase in two‑component regulatory system with CitB</t>
  </si>
  <si>
    <t>cspE</t>
  </si>
  <si>
    <t>constitutive cold shock family transcription antitermination protein; negative regulator of cspA transcription; RNA melting protein; ssDNA‑binding protein</t>
  </si>
  <si>
    <t>V11V</t>
  </si>
  <si>
    <t>tatE</t>
  </si>
  <si>
    <t>TatABCE protein translocation system subunit</t>
  </si>
  <si>
    <t>R320S</t>
  </si>
  <si>
    <t>rlpA</t>
  </si>
  <si>
    <t>septal ring protein, suppressor of prc, minor lipoprotein</t>
  </si>
  <si>
    <t>V522V</t>
  </si>
  <si>
    <t>mrdA</t>
  </si>
  <si>
    <t>transpeptidase involved in peptidoglycan synthesis (penicillin‑binding protein 2)</t>
  </si>
  <si>
    <t>522</t>
  </si>
  <si>
    <t>R348L</t>
  </si>
  <si>
    <t>Q99K</t>
  </si>
  <si>
    <t>D781Y</t>
  </si>
  <si>
    <t>leucyl‑tRNA synthetase</t>
  </si>
  <si>
    <t>781</t>
  </si>
  <si>
    <t>I246I</t>
  </si>
  <si>
    <t>246</t>
  </si>
  <si>
    <t>Sel1 family TPR‑like repeat protein/uncharacterized protein</t>
  </si>
  <si>
    <t>F180L</t>
  </si>
  <si>
    <t>gltK</t>
  </si>
  <si>
    <t>glutamate, aspartate ABC transporter permease subunit</t>
  </si>
  <si>
    <t>H299N</t>
  </si>
  <si>
    <t>asnB</t>
  </si>
  <si>
    <t>asparagine synthetase B</t>
  </si>
  <si>
    <t>(T)6→7</t>
  </si>
  <si>
    <t>chiQ</t>
  </si>
  <si>
    <t>chitosugar‑induced verified lipoprotein/ferric iron uptake regulon transcriptional repressor; autorepressor</t>
  </si>
  <si>
    <t>T2T</t>
  </si>
  <si>
    <t>fur</t>
  </si>
  <si>
    <t>ferric iron uptake regulon transcriptional repressor; autorepressorryhB‑regulated fur leader peptide</t>
  </si>
  <si>
    <t>S392C</t>
  </si>
  <si>
    <t>pgm</t>
  </si>
  <si>
    <t>phosphoglucomutase</t>
  </si>
  <si>
    <t>R77R</t>
  </si>
  <si>
    <t>ornithine decarboxylase isozyme, inducible</t>
  </si>
  <si>
    <t>I559I</t>
  </si>
  <si>
    <t>kdpB</t>
  </si>
  <si>
    <t>potassium translocating ATPase, subunit B</t>
  </si>
  <si>
    <t>V110V</t>
  </si>
  <si>
    <t>kdpA</t>
  </si>
  <si>
    <t>potassium translocating ATPase, subunit A</t>
  </si>
  <si>
    <t>DUF2517 family protein/Rhs family putative polymorphic toxin</t>
  </si>
  <si>
    <t>R350L</t>
  </si>
  <si>
    <t>350</t>
  </si>
  <si>
    <t>R75R</t>
  </si>
  <si>
    <t>ybfB</t>
  </si>
  <si>
    <t>putative membrane protein</t>
  </si>
  <si>
    <t>rhsO</t>
  </si>
  <si>
    <t>pseudogene, Rhs family protein</t>
  </si>
  <si>
    <t>V327V</t>
  </si>
  <si>
    <t>phr</t>
  </si>
  <si>
    <t>deoxyribodipyrimidine photolyase, FAD‑binding</t>
  </si>
  <si>
    <t>G126G</t>
  </si>
  <si>
    <t>dtpD</t>
  </si>
  <si>
    <t>dipeptide and tripeptide permease D</t>
  </si>
  <si>
    <t>R214R</t>
  </si>
  <si>
    <t>P93P</t>
  </si>
  <si>
    <t>ybgD</t>
  </si>
  <si>
    <t>I406I</t>
  </si>
  <si>
    <t>citrate synthase</t>
  </si>
  <si>
    <t>Q135H</t>
  </si>
  <si>
    <t>sdhB</t>
  </si>
  <si>
    <t>succinate dehydrogenase, FeS subunit</t>
  </si>
  <si>
    <t>E137D</t>
  </si>
  <si>
    <t>sucA</t>
  </si>
  <si>
    <t>2‑oxoglutarate decarboxylase, thiamine triphosphate‑binding</t>
  </si>
  <si>
    <t>F177L</t>
  </si>
  <si>
    <t>sucC</t>
  </si>
  <si>
    <t>succinyl‑CoA synthetase, beta subunit</t>
  </si>
  <si>
    <t>E162D</t>
  </si>
  <si>
    <t>cydA</t>
  </si>
  <si>
    <t>cytochrome d terminal oxidase, subunit I</t>
  </si>
  <si>
    <t>A67E</t>
  </si>
  <si>
    <t>galM</t>
  </si>
  <si>
    <t>aldose 1‑epimerase; type‑1 mutarotase</t>
  </si>
  <si>
    <t>modF</t>
  </si>
  <si>
    <t>fused molybdate transporter subunits of ABC superfamily: ATP‑binding components</t>
  </si>
  <si>
    <t>V510V</t>
  </si>
  <si>
    <t>510</t>
  </si>
  <si>
    <t>E607D</t>
  </si>
  <si>
    <t>607</t>
  </si>
  <si>
    <t>G124G</t>
  </si>
  <si>
    <t>ybhC</t>
  </si>
  <si>
    <t>acyl‑CoA thioesterase, lipoprotein</t>
  </si>
  <si>
    <t>M77I</t>
  </si>
  <si>
    <t>uvrB</t>
  </si>
  <si>
    <t>excinulease of nucleotide excision repair, DNA damage recognition component</t>
  </si>
  <si>
    <t>R18S</t>
  </si>
  <si>
    <t>ybhM</t>
  </si>
  <si>
    <t>UPF0005 family inner membrane protein</t>
  </si>
  <si>
    <t>T354T</t>
  </si>
  <si>
    <t>ybhR</t>
  </si>
  <si>
    <t>DUF1768 family protein</t>
  </si>
  <si>
    <t>D162Y</t>
  </si>
  <si>
    <t>P213P</t>
  </si>
  <si>
    <t>ybiC</t>
  </si>
  <si>
    <t>putative dehydrogenase</t>
  </si>
  <si>
    <t>mcbA</t>
  </si>
  <si>
    <t>colanic acid mucoidy stimulation protein/23S rRNA m(6)A1618 methyltransferase, SAM‑dependent</t>
  </si>
  <si>
    <t>E179*</t>
  </si>
  <si>
    <t>glnP</t>
  </si>
  <si>
    <t>glutamine transporter subunit</t>
  </si>
  <si>
    <t>W54C</t>
  </si>
  <si>
    <t>glnH</t>
  </si>
  <si>
    <t>P353P</t>
  </si>
  <si>
    <t>ybiR</t>
  </si>
  <si>
    <t>A167A</t>
  </si>
  <si>
    <t>ybiW</t>
  </si>
  <si>
    <t>putative pyruvate formate lyase</t>
  </si>
  <si>
    <t>R33S</t>
  </si>
  <si>
    <t>moeB</t>
  </si>
  <si>
    <t>molybdopterin synthase sulfurylase</t>
  </si>
  <si>
    <t>iaaA</t>
  </si>
  <si>
    <t>Isoaspartyl peptidase</t>
  </si>
  <si>
    <t>S22S</t>
  </si>
  <si>
    <t>M71I</t>
  </si>
  <si>
    <t>D89N</t>
  </si>
  <si>
    <t>ybjG</t>
  </si>
  <si>
    <t>undecaprenyl pyrophosphate phosphatase/multidrug efflux system protein</t>
  </si>
  <si>
    <t>L42I</t>
  </si>
  <si>
    <t>ybjJ</t>
  </si>
  <si>
    <t>potF</t>
  </si>
  <si>
    <t>putrescine transporter subunit: periplasmic‑binding component of ABC superfamily</t>
  </si>
  <si>
    <t>V257L</t>
  </si>
  <si>
    <t>potH</t>
  </si>
  <si>
    <t>putrescine transporter subunit: membrane component of ABC superfamily</t>
  </si>
  <si>
    <t>257</t>
  </si>
  <si>
    <t>I353I</t>
  </si>
  <si>
    <t>S420*</t>
  </si>
  <si>
    <t>cydD</t>
  </si>
  <si>
    <t>fused glutathione, cysteine exporter subunits of ABC superfamily: membrane component/ATP‑binding component</t>
  </si>
  <si>
    <t>420</t>
  </si>
  <si>
    <t>D132Y</t>
  </si>
  <si>
    <t>A297S</t>
  </si>
  <si>
    <t>G221G</t>
  </si>
  <si>
    <t>pflA</t>
  </si>
  <si>
    <t>[formate‑C‑acetyltransferase 1]‑activating enzyme; pyruvate formate‑lyase 1‑activating enzyme</t>
  </si>
  <si>
    <t>aroA</t>
  </si>
  <si>
    <t>5‑enolpyruvylshikimate‑3‑phosphate synthetase/putative peptidase‑related chaperone</t>
  </si>
  <si>
    <t>I419F</t>
  </si>
  <si>
    <t>ycaI</t>
  </si>
  <si>
    <t>ComEC family inner membrane protein</t>
  </si>
  <si>
    <t>S148*</t>
  </si>
  <si>
    <t>ycbC</t>
  </si>
  <si>
    <t>DUF218 superfamily protein</t>
  </si>
  <si>
    <t>T69I</t>
  </si>
  <si>
    <t>A869A</t>
  </si>
  <si>
    <t>869</t>
  </si>
  <si>
    <t>I474I</t>
  </si>
  <si>
    <t>ldtD</t>
  </si>
  <si>
    <t>A23E</t>
  </si>
  <si>
    <t>ssuC</t>
  </si>
  <si>
    <t>putative alkanesulfonate transporter subunit</t>
  </si>
  <si>
    <t>D68Y</t>
  </si>
  <si>
    <t>G128V</t>
  </si>
  <si>
    <t>elfD</t>
  </si>
  <si>
    <t>A206A</t>
  </si>
  <si>
    <t>pyrD</t>
  </si>
  <si>
    <t>dihydro‑orotate oxidase, FMN‑linked</t>
  </si>
  <si>
    <t>D119Y</t>
  </si>
  <si>
    <t>zapC</t>
  </si>
  <si>
    <t>D100Y</t>
  </si>
  <si>
    <t>fabA</t>
  </si>
  <si>
    <t>beta‑hydroxydecanoyl thioester dehydrase/putative peptidase</t>
  </si>
  <si>
    <t>A192A</t>
  </si>
  <si>
    <t>G241G</t>
  </si>
  <si>
    <t>rlmI</t>
  </si>
  <si>
    <t>23S rRNA m(5)C1962 methyltransferase, SAM‑dependent</t>
  </si>
  <si>
    <t>R451S</t>
  </si>
  <si>
    <t>etk</t>
  </si>
  <si>
    <t>tyrosine‑protein kinase, role in O‑antigen capsule formation</t>
  </si>
  <si>
    <t>451</t>
  </si>
  <si>
    <t>Y341D</t>
  </si>
  <si>
    <t>341</t>
  </si>
  <si>
    <t>I22T</t>
  </si>
  <si>
    <t>etp</t>
  </si>
  <si>
    <t>Protein‑tyrosine‑phosphatase, role in O‑antigen capsule formation; dephosphorylates Etk‑P</t>
  </si>
  <si>
    <t>E903*</t>
  </si>
  <si>
    <t>torS</t>
  </si>
  <si>
    <t>hybrid sensory histidine kinase in two‑component regulatory system with TorR</t>
  </si>
  <si>
    <t>903</t>
  </si>
  <si>
    <t>T743K</t>
  </si>
  <si>
    <t>743</t>
  </si>
  <si>
    <t>P726Q</t>
  </si>
  <si>
    <t>726</t>
  </si>
  <si>
    <t>E141*</t>
  </si>
  <si>
    <t>L83L</t>
  </si>
  <si>
    <t>torD</t>
  </si>
  <si>
    <t>TorA‑maturation chaperone</t>
  </si>
  <si>
    <t>TorA‑maturation chaperone/modulator of CbpA co‑chaperone</t>
  </si>
  <si>
    <t>DnaK co‑chaperone; curved DNA‑binding protein/uncharacterized protein</t>
  </si>
  <si>
    <t>wrbA</t>
  </si>
  <si>
    <t>NAD(P)H:quinone oxidoreductase/KGG family protein</t>
  </si>
  <si>
    <t>K71N</t>
  </si>
  <si>
    <t>S624*</t>
  </si>
  <si>
    <t>L404*</t>
  </si>
  <si>
    <t>S272*</t>
  </si>
  <si>
    <t>csgG</t>
  </si>
  <si>
    <t>curli production assembly/transport outer membrane lipoprotein</t>
  </si>
  <si>
    <t>G35G</t>
  </si>
  <si>
    <t>csgA</t>
  </si>
  <si>
    <t>curlin subunit, amyloid curli fibers, cryptic</t>
  </si>
  <si>
    <t>I136I</t>
  </si>
  <si>
    <t>ymdB</t>
  </si>
  <si>
    <t>O‑acetyl‑ADP‑ribose deacetylase; RNase III inhibitor during cold shock; putative cardiolipin synthase C regulatory subunit</t>
  </si>
  <si>
    <t>membrane glycosyltransferase; nutrient‑dependent cell size regulator, FtsZ assembly antagonist/outer membrane integrity lipoprotein</t>
  </si>
  <si>
    <t>I161I</t>
  </si>
  <si>
    <t>yceI</t>
  </si>
  <si>
    <t>secreted protein</t>
  </si>
  <si>
    <t>yceJ</t>
  </si>
  <si>
    <t>putative cytochrome b561</t>
  </si>
  <si>
    <t>bssS</t>
  </si>
  <si>
    <t>biofilm regulator/DNA damage‑inducible protein I</t>
  </si>
  <si>
    <t>dinI</t>
  </si>
  <si>
    <t>DNA damage‑inducible protein I/dihydro‑orotase</t>
  </si>
  <si>
    <t>V50V</t>
  </si>
  <si>
    <t>pyrC</t>
  </si>
  <si>
    <t>dihydro‑orotase</t>
  </si>
  <si>
    <t>yceM</t>
  </si>
  <si>
    <t>I245I</t>
  </si>
  <si>
    <t>flgE</t>
  </si>
  <si>
    <t>flagellar hook protein</t>
  </si>
  <si>
    <t>Q168K</t>
  </si>
  <si>
    <t>flgH</t>
  </si>
  <si>
    <t>flagellar protein of basal‑body outer‑membrane L ring</t>
  </si>
  <si>
    <t>I16I</t>
  </si>
  <si>
    <t>flgL</t>
  </si>
  <si>
    <t>flagellar hook‑filament junction protein</t>
  </si>
  <si>
    <t>R814S</t>
  </si>
  <si>
    <t>rne</t>
  </si>
  <si>
    <t>fused ribonucleaseE: endoribonuclease/RNA‑binding protein/RNA degradosome binding protein</t>
  </si>
  <si>
    <t>R141L</t>
  </si>
  <si>
    <t>T189T</t>
  </si>
  <si>
    <t>3‑oxoacyl‑[acyl‑carrier‑protein] reductase</t>
  </si>
  <si>
    <t>R178L</t>
  </si>
  <si>
    <t>holB</t>
  </si>
  <si>
    <t>DNA polymerase III, delta prime subunit</t>
  </si>
  <si>
    <t>E16*</t>
  </si>
  <si>
    <t>S233*</t>
  </si>
  <si>
    <t>E155*</t>
  </si>
  <si>
    <t>cobB</t>
  </si>
  <si>
    <t>deacetylase of acs and cheY, chemotaxis regulator</t>
  </si>
  <si>
    <t>H190L</t>
  </si>
  <si>
    <t>D69Y</t>
  </si>
  <si>
    <t>H366H</t>
  </si>
  <si>
    <t>366</t>
  </si>
  <si>
    <t>anti‑repressor for YcgE, blue light‑responsive; FAD‑binding; has c‑di‑GMP phosphodiesterase‑like EAL domain, but does not degrade c‑di‑GMP/RcsB connector protein for regulation of biofilm and acid‑resistance</t>
  </si>
  <si>
    <t>I424I</t>
  </si>
  <si>
    <t>ycgG</t>
  </si>
  <si>
    <t>ycgI</t>
  </si>
  <si>
    <t>pseudogene/cell division topological specificity factor</t>
  </si>
  <si>
    <t>R181R</t>
  </si>
  <si>
    <t>minC</t>
  </si>
  <si>
    <t>cell division inhibitor</t>
  </si>
  <si>
    <t>L117*</t>
  </si>
  <si>
    <t>ycgJ</t>
  </si>
  <si>
    <t>D8N</t>
  </si>
  <si>
    <t>ycgN</t>
  </si>
  <si>
    <t>UPF0153 family cysteine cluster protein</t>
  </si>
  <si>
    <t>R291I</t>
  </si>
  <si>
    <t>hlyE</t>
  </si>
  <si>
    <t>hemolysin E</t>
  </si>
  <si>
    <t>C24S</t>
  </si>
  <si>
    <t>umuD</t>
  </si>
  <si>
    <t>DNA polymerase V, subunit D</t>
  </si>
  <si>
    <t>D75Y</t>
  </si>
  <si>
    <t>oxidoreductase that catalyzes reoxidation of DsbA protein disulfide isomerase I/sodium:proton antiporter</t>
  </si>
  <si>
    <t>E88V</t>
  </si>
  <si>
    <t>nhaB</t>
  </si>
  <si>
    <t>sodium:proton antiporter</t>
  </si>
  <si>
    <t>fadR</t>
  </si>
  <si>
    <t>fatty acid metabolism regulon transcriptional regulator/SpoVR family stationary phase protein</t>
  </si>
  <si>
    <t>R728S</t>
  </si>
  <si>
    <t>ycgV</t>
  </si>
  <si>
    <t>728</t>
  </si>
  <si>
    <t>R34S</t>
  </si>
  <si>
    <t>prs</t>
  </si>
  <si>
    <t>phosphoribosylpyrophosphate synthase</t>
  </si>
  <si>
    <t>A87A</t>
  </si>
  <si>
    <t>prmC</t>
  </si>
  <si>
    <t>N5‑glutamine methyltransferase, modifies release factors RF‑1 and RF‑2</t>
  </si>
  <si>
    <t>V274V</t>
  </si>
  <si>
    <t>kdsA</t>
  </si>
  <si>
    <t>3‑deoxy‑D‑manno‑octulosonate 8‑phosphate synthase</t>
  </si>
  <si>
    <t>274</t>
  </si>
  <si>
    <t>D823N</t>
  </si>
  <si>
    <t>narG</t>
  </si>
  <si>
    <t>nitrate reductase 1, alpha subunit</t>
  </si>
  <si>
    <t>823</t>
  </si>
  <si>
    <t>hns</t>
  </si>
  <si>
    <t>global DNA‑binding transcriptional dual regulator H‑NS/thymidine kinase/deoxyuridine kinase</t>
  </si>
  <si>
    <t>insZ</t>
  </si>
  <si>
    <t>pseudogene, transposase homolog</t>
  </si>
  <si>
    <t>H431N</t>
  </si>
  <si>
    <t>oppA</t>
  </si>
  <si>
    <t>431</t>
  </si>
  <si>
    <t>yciC</t>
  </si>
  <si>
    <t>UPF0259 family inner membrane protein/outer membrane protein W</t>
  </si>
  <si>
    <t>yciE</t>
  </si>
  <si>
    <t>putative rubrerythrin/ferritin‑like metal‑binding protein/putative rubrerythrin/ferritin‑like metal‑binding protein</t>
  </si>
  <si>
    <t>T159S</t>
  </si>
  <si>
    <t>btuR</t>
  </si>
  <si>
    <t>cob(I)yrinic acid a,c‑diamide adenosyltransferase</t>
  </si>
  <si>
    <t>T226T</t>
  </si>
  <si>
    <t>topA</t>
  </si>
  <si>
    <t>DNA topoisomerase I, omega subunit</t>
  </si>
  <si>
    <t>P474P</t>
  </si>
  <si>
    <t>D290Y</t>
  </si>
  <si>
    <t>N495Y</t>
  </si>
  <si>
    <t>H181L</t>
  </si>
  <si>
    <t>yciM</t>
  </si>
  <si>
    <t>envelope integrity maintenance protein; EnvC‑interacting protein</t>
  </si>
  <si>
    <t>A18E</t>
  </si>
  <si>
    <t>osmB</t>
  </si>
  <si>
    <t>A428A</t>
  </si>
  <si>
    <t>428</t>
  </si>
  <si>
    <t>fabI</t>
  </si>
  <si>
    <t>enoyl‑[acyl‑carrier‑protein] reductase, NADH‑dependent/DUF559 family endonuclease‑related protein</t>
  </si>
  <si>
    <t>P2T</t>
  </si>
  <si>
    <t>sapC</t>
  </si>
  <si>
    <t>antimicrobial peptide transport ABC transporter permeaseantimicrobial peptide transport ABC transporter permease</t>
  </si>
  <si>
    <t>S159R</t>
  </si>
  <si>
    <t>sapA</t>
  </si>
  <si>
    <t>antimicrobial peptide transport ABC transporter periplasmic binding protein</t>
  </si>
  <si>
    <t>G123C</t>
  </si>
  <si>
    <t>puuB</t>
  </si>
  <si>
    <t>gamma‑glutamylputrescine oxidoreductase</t>
  </si>
  <si>
    <t>D421Y</t>
  </si>
  <si>
    <t>puuE</t>
  </si>
  <si>
    <t>IS5 (–) +4 bp</t>
  </si>
  <si>
    <t>ycjV</t>
  </si>
  <si>
    <t>pseudogene; putative ATP‑binding component of a transport system</t>
  </si>
  <si>
    <t>A275A</t>
  </si>
  <si>
    <t>V179V</t>
  </si>
  <si>
    <t>Q35K</t>
  </si>
  <si>
    <t>ycjY</t>
  </si>
  <si>
    <t>S9 homolog non‑peptidase family protein</t>
  </si>
  <si>
    <t>R308L</t>
  </si>
  <si>
    <t>mppA</t>
  </si>
  <si>
    <t>murein tripeptide (L‑ala‑gamma‑D‑glutamyl‑meso‑DAP) transporter subunit</t>
  </si>
  <si>
    <t>308</t>
  </si>
  <si>
    <t>R110S</t>
  </si>
  <si>
    <t>ynaI</t>
  </si>
  <si>
    <t>mechanosensitive channel protein, very small conductance</t>
  </si>
  <si>
    <t>S49S</t>
  </si>
  <si>
    <t>abgB</t>
  </si>
  <si>
    <t>p‑aminobenzoyl‑glutamate hydrolase, B subunit</t>
  </si>
  <si>
    <t>N34K</t>
  </si>
  <si>
    <t>Rac prophage; inhibitor of ftsZ, killing protein</t>
  </si>
  <si>
    <t>P69P</t>
  </si>
  <si>
    <t>S310*</t>
  </si>
  <si>
    <t>310</t>
  </si>
  <si>
    <t>R127R</t>
  </si>
  <si>
    <t>tfaR</t>
  </si>
  <si>
    <t>Rac prophage; putative tail fiber assembly protein</t>
  </si>
  <si>
    <t>IS2 (–) +5 bp</t>
  </si>
  <si>
    <t>S93*</t>
  </si>
  <si>
    <t>ompN</t>
  </si>
  <si>
    <t>outer membrane pore protein N, non‑specific</t>
  </si>
  <si>
    <t>S737S</t>
  </si>
  <si>
    <t>ydbH</t>
  </si>
  <si>
    <t>putative membrane‑anchored protein, function unknown</t>
  </si>
  <si>
    <t>737</t>
  </si>
  <si>
    <t>G21C</t>
  </si>
  <si>
    <t>T246S</t>
  </si>
  <si>
    <t>paaE</t>
  </si>
  <si>
    <t>ring 1,2‑phenylacetyl‑CoA epoxidase, NAD(P)H oxidoreductase component</t>
  </si>
  <si>
    <t>G472C</t>
  </si>
  <si>
    <t>paaH</t>
  </si>
  <si>
    <t>3‑hydroxyadipyl‑CoA dehydrogenase, NAD+‑dependent</t>
  </si>
  <si>
    <t>472</t>
  </si>
  <si>
    <t>phenylacetyl‑CoA ligase/transcriptional repressor of phenylacetic acid degradation paa operon, phenylacetyl‑CoA inducer</t>
  </si>
  <si>
    <t>Q320L</t>
  </si>
  <si>
    <t>ydbD</t>
  </si>
  <si>
    <t>PF10971 family putative periplasmic methylglyoxal resistance protein</t>
  </si>
  <si>
    <t>V351V</t>
  </si>
  <si>
    <t>PF10971 family putative periplasmic methylglyoxal resistance protein/inner membrane protein</t>
  </si>
  <si>
    <t>V251V</t>
  </si>
  <si>
    <t>ynbB</t>
  </si>
  <si>
    <t>putative CDP‑diglyceride synthase</t>
  </si>
  <si>
    <t>E552K</t>
  </si>
  <si>
    <t>hrpA</t>
  </si>
  <si>
    <t>552</t>
  </si>
  <si>
    <t>D806Y</t>
  </si>
  <si>
    <t>I82I</t>
  </si>
  <si>
    <t>ydcF</t>
  </si>
  <si>
    <t>DUF218 superfamily protein, SAM‑binding</t>
  </si>
  <si>
    <t>A324A</t>
  </si>
  <si>
    <t>D223Y</t>
  </si>
  <si>
    <t>ydcK</t>
  </si>
  <si>
    <t>uncharacterized protein/potassium‑tellurite ethidium and proflavin transporter</t>
  </si>
  <si>
    <t>L20L</t>
  </si>
  <si>
    <t>yncJ</t>
  </si>
  <si>
    <t>F198L</t>
  </si>
  <si>
    <t>ydcU</t>
  </si>
  <si>
    <t>putative spermidine/putrescine transporter subunit</t>
  </si>
  <si>
    <t>T363T</t>
  </si>
  <si>
    <t>patD</t>
  </si>
  <si>
    <t>gamma‑aminobutyraldehyde dehydrogenase</t>
  </si>
  <si>
    <t>E298D</t>
  </si>
  <si>
    <t>curcumin/dihydrocurcumin reductase, NADPH‑dependent</t>
  </si>
  <si>
    <t>E114K</t>
  </si>
  <si>
    <t>mcbR</t>
  </si>
  <si>
    <t>colanic acid and biofilm gene transcriptional regulator, MqsR‑controlled</t>
  </si>
  <si>
    <t>K297*</t>
  </si>
  <si>
    <t>rhsE</t>
  </si>
  <si>
    <t>uncharacterized protein/pseudogene</t>
  </si>
  <si>
    <t>R180S</t>
  </si>
  <si>
    <t>narW</t>
  </si>
  <si>
    <t>nitrate reductase 2 (NRZ), delta subunit (assembly subunit)</t>
  </si>
  <si>
    <t>H1019Q</t>
  </si>
  <si>
    <t>1019</t>
  </si>
  <si>
    <t>V813V</t>
  </si>
  <si>
    <t>813</t>
  </si>
  <si>
    <t>L171*</t>
  </si>
  <si>
    <t>narU</t>
  </si>
  <si>
    <t>T282T</t>
  </si>
  <si>
    <t>fdnG</t>
  </si>
  <si>
    <t>formate dehydrogenase‑N, alpha subunit, nitrate‑inducible</t>
  </si>
  <si>
    <t>T925T</t>
  </si>
  <si>
    <t>925</t>
  </si>
  <si>
    <t>S16*</t>
  </si>
  <si>
    <t>adhP</t>
  </si>
  <si>
    <t>ethanol‑active dehydrogenase/acetaldehyde‑active reductase/malate dehydrogenase, (decarboxylating, NAD‑requiring) (malic enzyme)</t>
  </si>
  <si>
    <t>D216Y</t>
  </si>
  <si>
    <t>ddpD</t>
  </si>
  <si>
    <t>A209A</t>
  </si>
  <si>
    <t>R436S</t>
  </si>
  <si>
    <t>dosP</t>
  </si>
  <si>
    <t>oxygen sensor, c‑di‑GMP phosphodiesterase, heme‑regulated; cold‑ and stationary phase‑induced bioflim regulator</t>
  </si>
  <si>
    <t>436</t>
  </si>
  <si>
    <t>H491N</t>
  </si>
  <si>
    <t>gadC</t>
  </si>
  <si>
    <t>glutamate:gamma‑aminobutyric acid antiporter</t>
  </si>
  <si>
    <t>S269L</t>
  </si>
  <si>
    <t>gadB</t>
  </si>
  <si>
    <t>glutamate decarboxylase B, PLP‑dependent</t>
  </si>
  <si>
    <t>269</t>
  </si>
  <si>
    <t>pqqL</t>
  </si>
  <si>
    <t>putative periplasmic M16 family zinc metalloendopeptidase/putative TonB‑dependent outer membrane receptor</t>
  </si>
  <si>
    <t>I483I</t>
  </si>
  <si>
    <t>yddB</t>
  </si>
  <si>
    <t>putative TonB‑dependent outer membrane receptor</t>
  </si>
  <si>
    <t>483</t>
  </si>
  <si>
    <t>D351Y</t>
  </si>
  <si>
    <t>T149T</t>
  </si>
  <si>
    <t>A73A</t>
  </si>
  <si>
    <t>L175F</t>
  </si>
  <si>
    <t>F481L</t>
  </si>
  <si>
    <t>481</t>
  </si>
  <si>
    <t>N153Y</t>
  </si>
  <si>
    <t>Q206L</t>
  </si>
  <si>
    <t>putative oxidoreductase/putative fimbrial‑like adhesin protein</t>
  </si>
  <si>
    <t>S197R</t>
  </si>
  <si>
    <t>P90Q</t>
  </si>
  <si>
    <t>yneE</t>
  </si>
  <si>
    <t>bestrophin family putative inner membrane protein/altronate oxidoreductase, NAD‑dependent</t>
  </si>
  <si>
    <t>S111S</t>
  </si>
  <si>
    <t>yneK</t>
  </si>
  <si>
    <t>111</t>
  </si>
  <si>
    <t>E87*</t>
  </si>
  <si>
    <t>I137I</t>
  </si>
  <si>
    <t>Q226P</t>
  </si>
  <si>
    <t>dipeptidyl carboxypeptidase II</t>
  </si>
  <si>
    <t>G110E</t>
  </si>
  <si>
    <t>ydfO</t>
  </si>
  <si>
    <t>Qin prophage; uncharacterized protein/Qin prophage; multicopy suppressor of secG(Cs) and fabA6(Ts)</t>
  </si>
  <si>
    <t>V7V</t>
  </si>
  <si>
    <t>ydfX</t>
  </si>
  <si>
    <t>pseudogene, Qin prophage;Phage or Prophage Related</t>
  </si>
  <si>
    <t>A19A</t>
  </si>
  <si>
    <t>dicC</t>
  </si>
  <si>
    <t>Qin prophage; DNA‑binding transcriptional regulator for DicB</t>
  </si>
  <si>
    <t>Qin prophage; DNA‑binding transcriptional regulator for DicB/Qin prophage; putative regulator for DicB</t>
  </si>
  <si>
    <t>V158V</t>
  </si>
  <si>
    <t>ynfF</t>
  </si>
  <si>
    <t>S‑ and N‑oxide reductase, A subunit, periplasmic</t>
  </si>
  <si>
    <t>L181Q</t>
  </si>
  <si>
    <t>dmsD</t>
  </si>
  <si>
    <t>twin‑argninine leader‑binding protein for DmsA and TorA</t>
  </si>
  <si>
    <t>mlc</t>
  </si>
  <si>
    <t>glucosamine anaerobic growth regulon transcriptional repressor; autorepressor</t>
  </si>
  <si>
    <t>I72I</t>
  </si>
  <si>
    <t>F342L</t>
  </si>
  <si>
    <t>342</t>
  </si>
  <si>
    <t>sensory histidine kinase of RstAB two‑component system, low Mg‑responsive via PhoQP/inhibitor of replication at Ter, DNA‑binding protein</t>
  </si>
  <si>
    <t>E68D</t>
  </si>
  <si>
    <t>mannose‑6‑phosphate isomerase/DUF945 family protein</t>
  </si>
  <si>
    <t>E383D</t>
  </si>
  <si>
    <t>D289Y</t>
  </si>
  <si>
    <t>malI</t>
  </si>
  <si>
    <t>transcriptional repressor of Mal regulon</t>
  </si>
  <si>
    <t>289</t>
  </si>
  <si>
    <t>E41D</t>
  </si>
  <si>
    <t>add</t>
  </si>
  <si>
    <t>adenosine deaminase</t>
  </si>
  <si>
    <t>L119*</t>
  </si>
  <si>
    <t>DUF2569 family inner membrane protein</t>
  </si>
  <si>
    <t>L69L</t>
  </si>
  <si>
    <t>R60L</t>
  </si>
  <si>
    <t>tyrS</t>
  </si>
  <si>
    <t>tyrosyl‑tRNA synthetase</t>
  </si>
  <si>
    <t>R28Q</t>
  </si>
  <si>
    <t>nemR</t>
  </si>
  <si>
    <t>transcriptional repressor for the nemRA‑gloA operon, quinone‑, glyoxal‑, and HOCl‑activated</t>
  </si>
  <si>
    <t>lhr</t>
  </si>
  <si>
    <t>I1143I</t>
  </si>
  <si>
    <t>1143</t>
  </si>
  <si>
    <t>ydhZ</t>
  </si>
  <si>
    <t>uncharacterized protein/pyruvate kinase I</t>
  </si>
  <si>
    <t>L303H</t>
  </si>
  <si>
    <t>I367F</t>
  </si>
  <si>
    <t>sufD</t>
  </si>
  <si>
    <t>component of SufBCD Fe‑S cluster assembly scaffold</t>
  </si>
  <si>
    <t>I747I</t>
  </si>
  <si>
    <t>ydiJ</t>
  </si>
  <si>
    <t>putative FAD‑linked oxidoreductase</t>
  </si>
  <si>
    <t>747</t>
  </si>
  <si>
    <t>A207A</t>
  </si>
  <si>
    <t>ydiK</t>
  </si>
  <si>
    <t>UPF0118 family inner membrane protein</t>
  </si>
  <si>
    <t>D274Y</t>
  </si>
  <si>
    <t>S215*</t>
  </si>
  <si>
    <t>ydiB</t>
  </si>
  <si>
    <t>quinate/shikimate 5‑dehydrogenase, NAD(P)‑binding</t>
  </si>
  <si>
    <t>aroD</t>
  </si>
  <si>
    <t>3‑dehydroquinate dehydratase/putative acetyl‑CoA:acetoacetyl‑CoA transferase: alpha subunit/beta subunit</t>
  </si>
  <si>
    <t>D146E</t>
  </si>
  <si>
    <t>I396I</t>
  </si>
  <si>
    <t>A55E</t>
  </si>
  <si>
    <t>fadK</t>
  </si>
  <si>
    <t>short chain acyl‑CoA synthetase, anaerobic</t>
  </si>
  <si>
    <t>E134*</t>
  </si>
  <si>
    <t>aroH</t>
  </si>
  <si>
    <t>3‑deoxy‑D‑arabino‑heptulosonate‑7‑phosphate synthase, tryptophan repressible</t>
  </si>
  <si>
    <t>T7T</t>
  </si>
  <si>
    <t>btuE</t>
  </si>
  <si>
    <t>glutathione peroxidase</t>
  </si>
  <si>
    <t>P142P</t>
  </si>
  <si>
    <t>pheT</t>
  </si>
  <si>
    <t>phenylalanine tRNA synthetase, beta subunit</t>
  </si>
  <si>
    <t>D243Y</t>
  </si>
  <si>
    <t>thrS</t>
  </si>
  <si>
    <t>threonyl‑tRNA synthetase</t>
  </si>
  <si>
    <t>L80R</t>
  </si>
  <si>
    <t>ydiY</t>
  </si>
  <si>
    <t>acid‑inducible putative outer membrane protein</t>
  </si>
  <si>
    <t>W71*</t>
  </si>
  <si>
    <t>ydiZ</t>
  </si>
  <si>
    <t>uncharacterized protein/fructosamine kinase family protein</t>
  </si>
  <si>
    <t>A128T</t>
  </si>
  <si>
    <t>yniB</t>
  </si>
  <si>
    <t>F152F</t>
  </si>
  <si>
    <t>chbF</t>
  </si>
  <si>
    <t>phospho‑chitobiase; general 6‑phospho‑beta‑glucosidase activity</t>
  </si>
  <si>
    <t>C98F</t>
  </si>
  <si>
    <t>astE</t>
  </si>
  <si>
    <t>succinylglutamate desuccinylase</t>
  </si>
  <si>
    <t>L274Q</t>
  </si>
  <si>
    <t>astB</t>
  </si>
  <si>
    <t>succinylarginine dihydrolase</t>
  </si>
  <si>
    <t>D346Y</t>
  </si>
  <si>
    <t>succinylornithine transaminase, PLP‑dependent</t>
  </si>
  <si>
    <t>346</t>
  </si>
  <si>
    <t>A159A</t>
  </si>
  <si>
    <t>I85I</t>
  </si>
  <si>
    <t>ydjZ</t>
  </si>
  <si>
    <t>TVP38/TMEM64 family inner membrane protein</t>
  </si>
  <si>
    <t>L315L</t>
  </si>
  <si>
    <t>R3S</t>
  </si>
  <si>
    <t>I123I</t>
  </si>
  <si>
    <t>I67I</t>
  </si>
  <si>
    <t>sppA</t>
  </si>
  <si>
    <t>protease IV (signal peptide peptidase)</t>
  </si>
  <si>
    <t>D273Y</t>
  </si>
  <si>
    <t>V418F</t>
  </si>
  <si>
    <t>ydjL</t>
  </si>
  <si>
    <t>putative Zn‑dependent NAD(P)‑binding oxidoreductase/DUF1315 family protein</t>
  </si>
  <si>
    <t>A254A</t>
  </si>
  <si>
    <t>yeaE</t>
  </si>
  <si>
    <t>aldo‑keto reductase, methylglyoxal to acetol, NADPH‑dependent</t>
  </si>
  <si>
    <t>R183S</t>
  </si>
  <si>
    <t>mipA</t>
  </si>
  <si>
    <t>scaffolding protein for murein synthesizing machinery</t>
  </si>
  <si>
    <t>P268P</t>
  </si>
  <si>
    <t>yeaG</t>
  </si>
  <si>
    <t>protein kinase, endogenous substrate unidentified; autokinase</t>
  </si>
  <si>
    <t>P120Q</t>
  </si>
  <si>
    <t>R261R</t>
  </si>
  <si>
    <t>putative membrane‑anchored diguanylate cyclase/putative diguanylate cyclase</t>
  </si>
  <si>
    <t>H272N</t>
  </si>
  <si>
    <t>yeaN</t>
  </si>
  <si>
    <t>E28V</t>
  </si>
  <si>
    <t>P183P</t>
  </si>
  <si>
    <t>D54Y</t>
  </si>
  <si>
    <t>leuE</t>
  </si>
  <si>
    <t>leucine efflux protein</t>
  </si>
  <si>
    <t>V31V</t>
  </si>
  <si>
    <t>leucine efflux protein/transcriptional activator of dmlA</t>
  </si>
  <si>
    <t>D202Y</t>
  </si>
  <si>
    <t>R628S</t>
  </si>
  <si>
    <t>yoaA</t>
  </si>
  <si>
    <t>putative ATP‑dependent helicase, DinG family</t>
  </si>
  <si>
    <t>628</t>
  </si>
  <si>
    <t>I256I</t>
  </si>
  <si>
    <t>V149V</t>
  </si>
  <si>
    <t>yobD</t>
  </si>
  <si>
    <t>UPF0266 family inner membrane protein</t>
  </si>
  <si>
    <t>E150D</t>
  </si>
  <si>
    <t>proQ</t>
  </si>
  <si>
    <t>RNA chaperone, putative ProP translation regulator</t>
  </si>
  <si>
    <t>V205V</t>
  </si>
  <si>
    <t>205</t>
  </si>
  <si>
    <t>P210Q</t>
  </si>
  <si>
    <t>znuB</t>
  </si>
  <si>
    <t>zinc transporter subunit: membrane component of ABC superfamily</t>
  </si>
  <si>
    <t>yobI</t>
  </si>
  <si>
    <t>uncharacterized protein/DUF830 family protein</t>
  </si>
  <si>
    <t>L201L</t>
  </si>
  <si>
    <t>aspS</t>
  </si>
  <si>
    <t>aspartyl‑tRNA synthetase</t>
  </si>
  <si>
    <t>T352T</t>
  </si>
  <si>
    <t>torY</t>
  </si>
  <si>
    <t>TMAO reductase III (TorYZ), cytochrome c‑type subunit</t>
  </si>
  <si>
    <t>352</t>
  </si>
  <si>
    <t>P76P</t>
  </si>
  <si>
    <t>yecM</t>
  </si>
  <si>
    <t>putative metal‑binding enzyme</t>
  </si>
  <si>
    <t>P178P</t>
  </si>
  <si>
    <t>flhB</t>
  </si>
  <si>
    <t>flagellin export apparatus, substrate specificity protein</t>
  </si>
  <si>
    <t>M233I</t>
  </si>
  <si>
    <t>chemotaxis regulator, protein‑glutamate methyltransferase</t>
  </si>
  <si>
    <t>I97I</t>
  </si>
  <si>
    <t>N97Y</t>
  </si>
  <si>
    <t>araH</t>
  </si>
  <si>
    <t>fused L‑arabinose transporter subunits of ABC superfamily: membrane components</t>
  </si>
  <si>
    <t>T38T</t>
  </si>
  <si>
    <t>yecA</t>
  </si>
  <si>
    <t>UPF0149 family protein</t>
  </si>
  <si>
    <t>N4Y</t>
  </si>
  <si>
    <t>pgsA</t>
  </si>
  <si>
    <t>phosphatidylglycerophosphate synthetase</t>
  </si>
  <si>
    <t>E113*</t>
  </si>
  <si>
    <t>fliY</t>
  </si>
  <si>
    <t>cystine transporter subunit</t>
  </si>
  <si>
    <t>fliC</t>
  </si>
  <si>
    <t>flagellar filament structural protein (flagellin)/flagellar filament capping protein</t>
  </si>
  <si>
    <t>fliT</t>
  </si>
  <si>
    <t>putative flagellar synthesis and assembly chaperone/cytoplasmic alpha‑amylase</t>
  </si>
  <si>
    <t>E66*</t>
  </si>
  <si>
    <t>amyA</t>
  </si>
  <si>
    <t>cytoplasmic alpha‑amylase</t>
  </si>
  <si>
    <t>L199L</t>
  </si>
  <si>
    <t>yedE</t>
  </si>
  <si>
    <t>UPF0394 family sulfur transport domain‑containing inner membrane protein</t>
  </si>
  <si>
    <t>T151T</t>
  </si>
  <si>
    <t>yedL</t>
  </si>
  <si>
    <t>putative acyl transferase</t>
  </si>
  <si>
    <t>T103T</t>
  </si>
  <si>
    <t>fliG</t>
  </si>
  <si>
    <t>Q52L</t>
  </si>
  <si>
    <t>fliM</t>
  </si>
  <si>
    <t>T141S</t>
  </si>
  <si>
    <t>rcsA</t>
  </si>
  <si>
    <t>transcriptional regulator of colanic acid capsular biosynthesis</t>
  </si>
  <si>
    <t>yedQ</t>
  </si>
  <si>
    <t>Q79K</t>
  </si>
  <si>
    <t>zinT</t>
  </si>
  <si>
    <t>zinc and cadmium binding protein, periplasmic</t>
  </si>
  <si>
    <t>cytochrome b561 homolog/tRNA‑Ser</t>
  </si>
  <si>
    <t>G824G</t>
  </si>
  <si>
    <t>824</t>
  </si>
  <si>
    <t>I976I</t>
  </si>
  <si>
    <t>976</t>
  </si>
  <si>
    <t>pseudogene, glycosyltransferase homology</t>
  </si>
  <si>
    <t>T190T</t>
  </si>
  <si>
    <t>yoeG</t>
  </si>
  <si>
    <t>pseudogene, CP4‑44 putative prophage remnant;Phage or Prophage Related</t>
  </si>
  <si>
    <t>W22R</t>
  </si>
  <si>
    <t>sbmC</t>
  </si>
  <si>
    <t>DNA gyrase inhibitor</t>
  </si>
  <si>
    <t>N326Y</t>
  </si>
  <si>
    <t>sbcB</t>
  </si>
  <si>
    <t>exodeoxyribonuclease I; exonuclease I</t>
  </si>
  <si>
    <t>plaP</t>
  </si>
  <si>
    <t>putrescine importer, low affinity</t>
  </si>
  <si>
    <t>A42A</t>
  </si>
  <si>
    <t>hisC</t>
  </si>
  <si>
    <t>histidinol‑phosphate aminotransferase</t>
  </si>
  <si>
    <t>F258F</t>
  </si>
  <si>
    <t>wbbK</t>
  </si>
  <si>
    <t>lipopolysaccharide biosynthesis protein</t>
  </si>
  <si>
    <t>G182*</t>
  </si>
  <si>
    <t>E385A</t>
  </si>
  <si>
    <t>wzxB</t>
  </si>
  <si>
    <t>putative polisoprenol‑linked O‑antigen transporter</t>
  </si>
  <si>
    <t>385</t>
  </si>
  <si>
    <t>S225S</t>
  </si>
  <si>
    <t>L28F</t>
  </si>
  <si>
    <t>L44L</t>
  </si>
  <si>
    <t>(A)7→8</t>
  </si>
  <si>
    <t>wcaM</t>
  </si>
  <si>
    <t>colanic acid biosynthesis protein</t>
  </si>
  <si>
    <t>T88I</t>
  </si>
  <si>
    <t>wcaL</t>
  </si>
  <si>
    <t>L42Q</t>
  </si>
  <si>
    <t>wcaJ</t>
  </si>
  <si>
    <t>colanic biosynthesis UDP‑glucose lipid carrier transferase</t>
  </si>
  <si>
    <t>A64A</t>
  </si>
  <si>
    <t>wcaG</t>
  </si>
  <si>
    <t>bifunctional GDP‑fucose synthetase: GDP‑4‑dehydro‑6‑deoxy‑D‑mannose epimerase/ GDP‑4‑dehydro‑6‑L‑deoxygalactose reductase</t>
  </si>
  <si>
    <t>T119T</t>
  </si>
  <si>
    <t>wcaF</t>
  </si>
  <si>
    <t>S35*</t>
  </si>
  <si>
    <t>A227T</t>
  </si>
  <si>
    <t>227</t>
  </si>
  <si>
    <t>W160*</t>
  </si>
  <si>
    <t>K336*</t>
  </si>
  <si>
    <t>P100P</t>
  </si>
  <si>
    <t>dcd</t>
  </si>
  <si>
    <t>2'‑deoxycytidine 5'‑triphosphate deaminase</t>
  </si>
  <si>
    <t>R1055L</t>
  </si>
  <si>
    <t>1055</t>
  </si>
  <si>
    <t>3‑methyl‑adenine DNA glycosylase II/Hsp70 chaperone family protein</t>
  </si>
  <si>
    <t>yegI</t>
  </si>
  <si>
    <t>protein kinase‑related putative non‑specific DNA‑binding protein/uncharacterized protein</t>
  </si>
  <si>
    <t>mdtA</t>
  </si>
  <si>
    <t>multidrug efflux system, subunit A</t>
  </si>
  <si>
    <t>E287V</t>
  </si>
  <si>
    <t>A193E</t>
  </si>
  <si>
    <t>G191G</t>
  </si>
  <si>
    <t>yegS</t>
  </si>
  <si>
    <t>phosphatidylglycerol kinase, metal‑dependent</t>
  </si>
  <si>
    <t>V230V</t>
  </si>
  <si>
    <t>gatC</t>
  </si>
  <si>
    <t>galactitol PTS permease ‑ GatC subunit</t>
  </si>
  <si>
    <t>D336Y</t>
  </si>
  <si>
    <t>T50T</t>
  </si>
  <si>
    <t>gatY</t>
  </si>
  <si>
    <t>D‑tagatose 1,6‑bisphosphate aldolase 2, catalytic subunit</t>
  </si>
  <si>
    <t>A24E</t>
  </si>
  <si>
    <t>transcriptional repressor of rcnA</t>
  </si>
  <si>
    <t>N83N</t>
  </si>
  <si>
    <t>yehA</t>
  </si>
  <si>
    <t>L313Q</t>
  </si>
  <si>
    <t>yehI</t>
  </si>
  <si>
    <t>DUF4132 domain‑containing protein</t>
  </si>
  <si>
    <t>E564D</t>
  </si>
  <si>
    <t>564</t>
  </si>
  <si>
    <t>S90Y</t>
  </si>
  <si>
    <t>yehL</t>
  </si>
  <si>
    <t>M522I</t>
  </si>
  <si>
    <t>I9I</t>
  </si>
  <si>
    <t>yohO</t>
  </si>
  <si>
    <t>A251E</t>
  </si>
  <si>
    <t>yehX</t>
  </si>
  <si>
    <t>I211I</t>
  </si>
  <si>
    <t>dld</t>
  </si>
  <si>
    <t>D‑lactate dehydrogenase, FAD‑binding, NADH independent</t>
  </si>
  <si>
    <t>E110*</t>
  </si>
  <si>
    <t>pbpG</t>
  </si>
  <si>
    <t>D‑alanyl‑D‑alanine endopeptidase</t>
  </si>
  <si>
    <t>N299Y</t>
  </si>
  <si>
    <t>tRNA‑dihydrouridine synthase C</t>
  </si>
  <si>
    <t>W206*</t>
  </si>
  <si>
    <t>G231G</t>
  </si>
  <si>
    <t>yohK</t>
  </si>
  <si>
    <t>LrgB family inner membrane protein</t>
  </si>
  <si>
    <t>C378*</t>
  </si>
  <si>
    <t>preA</t>
  </si>
  <si>
    <t>dihydropyrimidine dehydrogenase, NADH‑dependent, subunit C</t>
  </si>
  <si>
    <t>galS</t>
  </si>
  <si>
    <t>galactose‑ and fucose‑inducible galactose regulon transcriptional isorepressor; mgl operon transcriptional repressor; autorepressor</t>
  </si>
  <si>
    <t>H12N</t>
  </si>
  <si>
    <t>I264L</t>
  </si>
  <si>
    <t>264</t>
  </si>
  <si>
    <t>S70C</t>
  </si>
  <si>
    <t>nupX</t>
  </si>
  <si>
    <t>nucleoside permease</t>
  </si>
  <si>
    <t>K3N</t>
  </si>
  <si>
    <t>rihB</t>
  </si>
  <si>
    <t>ribonucleoside hydrolase 2</t>
  </si>
  <si>
    <t>ribonucleoside hydrolase 2/putative transcriptional regulator</t>
  </si>
  <si>
    <t>P108P</t>
  </si>
  <si>
    <t>elongation factor P‑like protein</t>
  </si>
  <si>
    <t>lpxT</t>
  </si>
  <si>
    <t>lipid A 1‑diphosphate synthase; undecaprenyl pyrophosphate:lipid A 1‑phosphate phosphotransferase/murein DD‑endopeptidase, space‑maker hydrolase, mutational suppressor of prc thermosensitivity, outer membrane lipoprotein</t>
  </si>
  <si>
    <t>murein DD‑endopeptidase, space‑maker hydrolase, mutational suppressor of prc thermosensitivity, outer membrane lipoprotein/resistance protein for phages lambda and N4, putative membrane‑anchored cyclic‑di‑GMP phosphodiesterase</t>
  </si>
  <si>
    <t>S185S</t>
  </si>
  <si>
    <t>ccmF</t>
  </si>
  <si>
    <t>heme lyase, CcmF subunit</t>
  </si>
  <si>
    <t>W8L</t>
  </si>
  <si>
    <t>ccmD</t>
  </si>
  <si>
    <t>cytochrome c biogenesis protein</t>
  </si>
  <si>
    <t>V142V</t>
  </si>
  <si>
    <t>I457I</t>
  </si>
  <si>
    <t>457</t>
  </si>
  <si>
    <t>Q272P</t>
  </si>
  <si>
    <t>ada</t>
  </si>
  <si>
    <t>fused DNA‑binding transcriptional dual regulator/O6‑methylguanine‑DNA methyltransferase</t>
  </si>
  <si>
    <t>apbE</t>
  </si>
  <si>
    <t>putative thiamine‑synthetic flavin transferase lipoprotein/outer membrane porin protein C</t>
  </si>
  <si>
    <t>Y365C</t>
  </si>
  <si>
    <t>ompC</t>
  </si>
  <si>
    <t>outer membrane porin protein C</t>
  </si>
  <si>
    <t>S22*</t>
  </si>
  <si>
    <t>rcsB</t>
  </si>
  <si>
    <t>response regulator in two‑component regulatory system with RcsC and YojN</t>
  </si>
  <si>
    <t>I827I</t>
  </si>
  <si>
    <t>827</t>
  </si>
  <si>
    <t>V197V</t>
  </si>
  <si>
    <t>atoE</t>
  </si>
  <si>
    <t>short chain fatty acid transporter</t>
  </si>
  <si>
    <t>N55K</t>
  </si>
  <si>
    <t>W223L</t>
  </si>
  <si>
    <t>yfaQ</t>
  </si>
  <si>
    <t>tandem DUF2300 domain protein, putative host defense protein</t>
  </si>
  <si>
    <t>D800Y</t>
  </si>
  <si>
    <t>gyrA</t>
  </si>
  <si>
    <t>DNA gyrase (type II topoisomerase), subunit A</t>
  </si>
  <si>
    <t>800</t>
  </si>
  <si>
    <t>inaA</t>
  </si>
  <si>
    <t>acid‑inducible Kdo/WaaP family putative kinase</t>
  </si>
  <si>
    <t>V384E</t>
  </si>
  <si>
    <t>glpB</t>
  </si>
  <si>
    <t>sn‑glycerol‑3‑phosphate dehydrogenase (anaerobic), membrane anchor subunit</t>
  </si>
  <si>
    <t>yfaZ</t>
  </si>
  <si>
    <t>outer membrane protein, putative porin/nucleoside triphosphatase</t>
  </si>
  <si>
    <t>I153I</t>
  </si>
  <si>
    <t>putative LPS core heptose(II)‑phosphate phosphatase</t>
  </si>
  <si>
    <t>M89I</t>
  </si>
  <si>
    <t>A289G</t>
  </si>
  <si>
    <t>menD</t>
  </si>
  <si>
    <t>2‑succinyl‑5‑enolpyruvyl‑6‑hydroxy‑3‑ cyclohexene‑1‑carboxylate synthase; SEPHCHC synthase/isochorismate synthase 2</t>
  </si>
  <si>
    <t>N256N</t>
  </si>
  <si>
    <t>S247F</t>
  </si>
  <si>
    <t>R363L</t>
  </si>
  <si>
    <t>nuoN</t>
  </si>
  <si>
    <t>NADH:ubiquinone oxidoreductase, membrane subunit N</t>
  </si>
  <si>
    <t>A268A</t>
  </si>
  <si>
    <t>N142N</t>
  </si>
  <si>
    <t>nuoE</t>
  </si>
  <si>
    <t>NADH:ubiquinone oxidoreductase, chain E</t>
  </si>
  <si>
    <t>S304*</t>
  </si>
  <si>
    <t>transcriptional repressor of flagellar, motility and chemotaxis genes</t>
  </si>
  <si>
    <t>H403N</t>
  </si>
  <si>
    <t>alaA</t>
  </si>
  <si>
    <t>valine‑pyruvate aminotransferase 2</t>
  </si>
  <si>
    <t>403</t>
  </si>
  <si>
    <t>A20A</t>
  </si>
  <si>
    <t>yfbS</t>
  </si>
  <si>
    <t>Q43P</t>
  </si>
  <si>
    <t>yfbU</t>
  </si>
  <si>
    <t>UPF0304 family protein</t>
  </si>
  <si>
    <t>I238I</t>
  </si>
  <si>
    <t>yfcD</t>
  </si>
  <si>
    <t>putative NUDIX hydrolase</t>
  </si>
  <si>
    <t>E123*</t>
  </si>
  <si>
    <t>yfcH</t>
  </si>
  <si>
    <t>putative NAD‑dependent nucleotide‑sugar epimerase</t>
  </si>
  <si>
    <t>putative NAD‑dependent nucleotide‑sugar epimerase/transposase_31 family protein</t>
  </si>
  <si>
    <t>D293Y</t>
  </si>
  <si>
    <t>293</t>
  </si>
  <si>
    <t>D57N</t>
  </si>
  <si>
    <t>colicin V production membrane protein</t>
  </si>
  <si>
    <t>P47P</t>
  </si>
  <si>
    <t>accD</t>
  </si>
  <si>
    <t>acetyl‑CoA carboxylase, beta (carboxyltransferase) subunit</t>
  </si>
  <si>
    <t>V190V</t>
  </si>
  <si>
    <t>truA</t>
  </si>
  <si>
    <t>tRNA pseudouridine(38‑40) synthase</t>
  </si>
  <si>
    <t>sixA</t>
  </si>
  <si>
    <t>phosphohistidine phosphatase/fused enoyl‑CoA hydratase and epimerase and isomerase/3‑hydroxyacyl‑CoA dehydrogenase</t>
  </si>
  <si>
    <t>P62Q</t>
  </si>
  <si>
    <t>fadJ</t>
  </si>
  <si>
    <t>fused enoyl‑CoA hydratase and epimerase and isomerase/3‑hydroxyacyl‑CoA dehydrogenase</t>
  </si>
  <si>
    <t>E39D</t>
  </si>
  <si>
    <t>yfcZ</t>
  </si>
  <si>
    <t>UPF0381 family protein</t>
  </si>
  <si>
    <t>S72Y</t>
  </si>
  <si>
    <t>yfdF</t>
  </si>
  <si>
    <t>uncharacterized protein/ABC transporter maintaining OM lipid asymmetry, OM lipoprotein component</t>
  </si>
  <si>
    <t>argW</t>
  </si>
  <si>
    <t>tRNA‑Arg/CPS‑53 (KpLE1) prophage; putative prophage CPS‑53 integrase</t>
  </si>
  <si>
    <t>Q435K</t>
  </si>
  <si>
    <t>S413*</t>
  </si>
  <si>
    <t>413</t>
  </si>
  <si>
    <t>emrK</t>
  </si>
  <si>
    <t>EmrKY‑TolC multidrug resistance efflux pump, membrane fusion protein component</t>
  </si>
  <si>
    <t>Q535K</t>
  </si>
  <si>
    <t>S225*</t>
  </si>
  <si>
    <t>yfdE</t>
  </si>
  <si>
    <t>acetyl‑CoA:oxalate CoA‑transferase</t>
  </si>
  <si>
    <t>P80P</t>
  </si>
  <si>
    <t>ypdI</t>
  </si>
  <si>
    <t>putative lipoprotein involved in colanic acid biosynthesis</t>
  </si>
  <si>
    <t>P89P</t>
  </si>
  <si>
    <t>E296D</t>
  </si>
  <si>
    <t>L7I</t>
  </si>
  <si>
    <t>D182Y</t>
  </si>
  <si>
    <t>Q280L</t>
  </si>
  <si>
    <t>mntH</t>
  </si>
  <si>
    <t>manganese/divalent cation transporter</t>
  </si>
  <si>
    <t>280</t>
  </si>
  <si>
    <t>I116I</t>
  </si>
  <si>
    <t>yfeH</t>
  </si>
  <si>
    <t>putative inorganic ion transporter</t>
  </si>
  <si>
    <t>A179A</t>
  </si>
  <si>
    <t>zipA</t>
  </si>
  <si>
    <t>I128I</t>
  </si>
  <si>
    <t>murR</t>
  </si>
  <si>
    <t>repressor for murPQ, MurNAc 6‑P inducible</t>
  </si>
  <si>
    <t>I389M</t>
  </si>
  <si>
    <t>E9D</t>
  </si>
  <si>
    <t>ypeA</t>
  </si>
  <si>
    <t>L28L</t>
  </si>
  <si>
    <t>intZ</t>
  </si>
  <si>
    <t>CPZ‑55 prophage; putative phage integrase/CPZ‑55 prophage; uncharacterized protein</t>
  </si>
  <si>
    <t>eutT</t>
  </si>
  <si>
    <t>cobalamin adenosyltransferase involved in ethanolamine utilization</t>
  </si>
  <si>
    <t>I196I</t>
  </si>
  <si>
    <t>eutQ</t>
  </si>
  <si>
    <t>RmlC‑like cupin domain protein</t>
  </si>
  <si>
    <t>A33T</t>
  </si>
  <si>
    <t>eutP</t>
  </si>
  <si>
    <t>putative P‑loop NTPase ethanolamine utilization protein</t>
  </si>
  <si>
    <t>A609E</t>
  </si>
  <si>
    <t>609</t>
  </si>
  <si>
    <t>E171D</t>
  </si>
  <si>
    <t>nudK</t>
  </si>
  <si>
    <t>GDP‑mannose pyrophosphatase</t>
  </si>
  <si>
    <t>G158C</t>
  </si>
  <si>
    <t>narQ</t>
  </si>
  <si>
    <t>sensory histidine kinase in two‑component regulatory system with NarP (NarL)</t>
  </si>
  <si>
    <t>ypfH</t>
  </si>
  <si>
    <t>palmitoyl‑CoA esterase activity, uncertain physiological substrate</t>
  </si>
  <si>
    <t>A408S</t>
  </si>
  <si>
    <t>T55I</t>
  </si>
  <si>
    <t>R365S</t>
  </si>
  <si>
    <t>hyfB</t>
  </si>
  <si>
    <t>L666R</t>
  </si>
  <si>
    <t>666</t>
  </si>
  <si>
    <t>D147Y</t>
  </si>
  <si>
    <t>hyfG</t>
  </si>
  <si>
    <t>hydrogenase 4, subunit</t>
  </si>
  <si>
    <t>D420Y</t>
  </si>
  <si>
    <t>hyfR</t>
  </si>
  <si>
    <t>hydrogenase‑4 transcriptional activator</t>
  </si>
  <si>
    <t>bepA</t>
  </si>
  <si>
    <t>periplasmic metalloprotease and chaperone for OM protein maintenance and assembly/putative oxidoreductase</t>
  </si>
  <si>
    <t>upp</t>
  </si>
  <si>
    <t>uracil phosphoribosyltransferase</t>
  </si>
  <si>
    <t>ppx</t>
  </si>
  <si>
    <t>exopolyphosphatase</t>
  </si>
  <si>
    <t>E550*</t>
  </si>
  <si>
    <t>yfgF</t>
  </si>
  <si>
    <t>cyclic‑di‑GMP phosphodiesterase, anaerobic</t>
  </si>
  <si>
    <t>550</t>
  </si>
  <si>
    <t>V43V</t>
  </si>
  <si>
    <t>I347I</t>
  </si>
  <si>
    <t>guaB</t>
  </si>
  <si>
    <t>IMP dehydrogenase</t>
  </si>
  <si>
    <t>BamABCDE complex OM biogenesis lipoprotein/putative anti‑RcsB factor</t>
  </si>
  <si>
    <t>hisS</t>
  </si>
  <si>
    <t>histidyl tRNA synthetase</t>
  </si>
  <si>
    <t>A523A</t>
  </si>
  <si>
    <t>D771Y</t>
  </si>
  <si>
    <t>yfhM</t>
  </si>
  <si>
    <t>bacterial alpha2‑macroglobulin colonization factor ECAM; anti‑host protease defense factor; periplasmic inner membrane‑anchored lipoprotein</t>
  </si>
  <si>
    <t>771</t>
  </si>
  <si>
    <t>pepB</t>
  </si>
  <si>
    <t>aminopeptidase B/Iron binding protein associated with IscS; putative molecular adaptor of IscS function</t>
  </si>
  <si>
    <t>G210G</t>
  </si>
  <si>
    <t>L267L</t>
  </si>
  <si>
    <t>csiE</t>
  </si>
  <si>
    <t>stationary phase inducible protein</t>
  </si>
  <si>
    <t>E130D</t>
  </si>
  <si>
    <t>hcaF</t>
  </si>
  <si>
    <t>3‑phenylpropionate dioxygenase, small (beta) subunit</t>
  </si>
  <si>
    <t>hcaD</t>
  </si>
  <si>
    <t>phenylpropionate dioxygenase, ferredoxin reductase subunit</t>
  </si>
  <si>
    <t>A69A</t>
  </si>
  <si>
    <t>yphD</t>
  </si>
  <si>
    <t>yphE</t>
  </si>
  <si>
    <t>putative sugar transporter subunit of ABC superfamily, ATP‑binding component</t>
  </si>
  <si>
    <t>D1035Y</t>
  </si>
  <si>
    <t>1035</t>
  </si>
  <si>
    <t>Q97L</t>
  </si>
  <si>
    <t>glrR</t>
  </si>
  <si>
    <t>response regulator regulating glmY sRNA in two‑component system with sensor protein GlrK</t>
  </si>
  <si>
    <t>R210L</t>
  </si>
  <si>
    <t>P299P</t>
  </si>
  <si>
    <t>I36I</t>
  </si>
  <si>
    <t>mltF</t>
  </si>
  <si>
    <t>membrane‑bound lytic transglycosylase F, murein hydrolase</t>
  </si>
  <si>
    <t>A2A</t>
  </si>
  <si>
    <t>H226N</t>
  </si>
  <si>
    <t>yfhH</t>
  </si>
  <si>
    <t>pdxJ</t>
  </si>
  <si>
    <t>pyridoxine 5'‑phosphate synthase</t>
  </si>
  <si>
    <t>P368P</t>
  </si>
  <si>
    <t>lepA</t>
  </si>
  <si>
    <t>back‑translocating elongation factor EF4, GTPase</t>
  </si>
  <si>
    <t>368</t>
  </si>
  <si>
    <t>N202Y</t>
  </si>
  <si>
    <t>grcA</t>
  </si>
  <si>
    <t>autonomous glycyl radical cofactor</t>
  </si>
  <si>
    <t>D45Y</t>
  </si>
  <si>
    <t>yfiF</t>
  </si>
  <si>
    <t>putative methyltransferase</t>
  </si>
  <si>
    <t>E778*</t>
  </si>
  <si>
    <t>protein lysine acetyltransferase</t>
  </si>
  <si>
    <t>778</t>
  </si>
  <si>
    <t>kgtP</t>
  </si>
  <si>
    <t>alpha‑ketoglutarate transporter/5S ribosomal RNA of rrnG operon</t>
  </si>
  <si>
    <t>R596S</t>
  </si>
  <si>
    <t>596</t>
  </si>
  <si>
    <t>A249A</t>
  </si>
  <si>
    <t>L39L</t>
  </si>
  <si>
    <t>E253K</t>
  </si>
  <si>
    <t>aroF</t>
  </si>
  <si>
    <t>3‑deoxy‑D‑arabino‑heptulosonate‑7‑phosphate synthase, tyrosine‑repressible</t>
  </si>
  <si>
    <t>R325S</t>
  </si>
  <si>
    <t>yfiN</t>
  </si>
  <si>
    <t>putative membrane‑anchored diguanylate cyclase with an N‑terminal periplasmic domain</t>
  </si>
  <si>
    <t>yfjD</t>
  </si>
  <si>
    <t>UPF0053 family inner membrane protein/heat shock protein</t>
  </si>
  <si>
    <t>T134T</t>
  </si>
  <si>
    <t>yfjH</t>
  </si>
  <si>
    <t>yfjQ</t>
  </si>
  <si>
    <t>CP4‑57 prophage; uncharacterized protein/CP4‑57 prophage; putative DNA‑binding transcriptional regulator</t>
  </si>
  <si>
    <t>ypjF</t>
  </si>
  <si>
    <t>CP4‑57 prophage; toxin of the YpjF‑YfjZ toxin‑antitoxin system/adhesin‑like autotransporter</t>
  </si>
  <si>
    <t>ypjC</t>
  </si>
  <si>
    <t>pseudogene/tRNA‑Ile</t>
  </si>
  <si>
    <t>V103V</t>
  </si>
  <si>
    <t>ygaU</t>
  </si>
  <si>
    <t>K8*</t>
  </si>
  <si>
    <t>proV</t>
  </si>
  <si>
    <t>E298*</t>
  </si>
  <si>
    <t>gshA</t>
  </si>
  <si>
    <t>glutamate‑cysteine ligase</t>
  </si>
  <si>
    <t>F68L</t>
  </si>
  <si>
    <t>T611T</t>
  </si>
  <si>
    <t>611</t>
  </si>
  <si>
    <t>E127*</t>
  </si>
  <si>
    <t>hydN</t>
  </si>
  <si>
    <t>formate dehydrogenase‑H, [4Fe‑4S] ferredoxin subunit</t>
  </si>
  <si>
    <t>E232V</t>
  </si>
  <si>
    <t>asc operon transcriptional repressor; prpBC operon repressor</t>
  </si>
  <si>
    <t>I390I</t>
  </si>
  <si>
    <t>ascF</t>
  </si>
  <si>
    <t>fused cellobiose/arbutin/salicin‑specific PTS enzymes: IIB component/IC component</t>
  </si>
  <si>
    <t>P249Q</t>
  </si>
  <si>
    <t>ascB</t>
  </si>
  <si>
    <t>cryptic 6‑phospho‑beta‑glucosidase</t>
  </si>
  <si>
    <t>I84I</t>
  </si>
  <si>
    <t>hycH</t>
  </si>
  <si>
    <t>hydrogenase 3 maturation protein</t>
  </si>
  <si>
    <t>D131Y</t>
  </si>
  <si>
    <t>hycF</t>
  </si>
  <si>
    <t>formate hydrogenlyase complex iron‑sulfur protein</t>
  </si>
  <si>
    <t>A519A</t>
  </si>
  <si>
    <t>519</t>
  </si>
  <si>
    <t>I206I</t>
  </si>
  <si>
    <t>hypD</t>
  </si>
  <si>
    <t>hydrogenase maturation protein</t>
  </si>
  <si>
    <t>C102*</t>
  </si>
  <si>
    <t>fhlA</t>
  </si>
  <si>
    <t>formate hydrogenlyase transcriptional activator</t>
  </si>
  <si>
    <t>I113I</t>
  </si>
  <si>
    <t>mutS</t>
  </si>
  <si>
    <t>methyl‑directed mismatch repair protein</t>
  </si>
  <si>
    <t>I597I</t>
  </si>
  <si>
    <t>597</t>
  </si>
  <si>
    <t>P801P</t>
  </si>
  <si>
    <t>801</t>
  </si>
  <si>
    <t>I295I</t>
  </si>
  <si>
    <t>ygbJ</t>
  </si>
  <si>
    <t>cysD</t>
  </si>
  <si>
    <t>sulfate adenylyltransferase, subunit 2/aminopeptidase in alkaline phosphatase isozyme conversion</t>
  </si>
  <si>
    <t>aminopeptidase in alkaline phosphatase isozyme conversion</t>
  </si>
  <si>
    <t>V15V</t>
  </si>
  <si>
    <t>ygbT</t>
  </si>
  <si>
    <t>multifunctional endonuclease Cas1, CRISPR adaptation protein; DNA repair enzyme</t>
  </si>
  <si>
    <t>G246G</t>
  </si>
  <si>
    <t>R35L</t>
  </si>
  <si>
    <t>V637V</t>
  </si>
  <si>
    <t>ygcB</t>
  </si>
  <si>
    <t>R‑loop helicase‑annealase Cas3 needed for Cascade anti‑viral activity</t>
  </si>
  <si>
    <t>637</t>
  </si>
  <si>
    <t>S377*</t>
  </si>
  <si>
    <t>377</t>
  </si>
  <si>
    <t>C31R</t>
  </si>
  <si>
    <t>sokX</t>
  </si>
  <si>
    <t>sok‑related sRNA, function unknown</t>
  </si>
  <si>
    <t>L4L</t>
  </si>
  <si>
    <t>cysH</t>
  </si>
  <si>
    <t>phosphoadenosine phosphosulfate reductase; PAPS reductase, thioredoxin dependent</t>
  </si>
  <si>
    <t>V291V</t>
  </si>
  <si>
    <t>I185I</t>
  </si>
  <si>
    <t>ygcQ</t>
  </si>
  <si>
    <t>putative flavoprotein</t>
  </si>
  <si>
    <t>A4S</t>
  </si>
  <si>
    <t>K63*</t>
  </si>
  <si>
    <t>ygcW</t>
  </si>
  <si>
    <t>Y453N</t>
  </si>
  <si>
    <t>relA</t>
  </si>
  <si>
    <t>(p)ppGpp synthetase I/GTP pyrophosphokinase</t>
  </si>
  <si>
    <t>453</t>
  </si>
  <si>
    <t>A363S</t>
  </si>
  <si>
    <t>A116S</t>
  </si>
  <si>
    <t>yqcA</t>
  </si>
  <si>
    <t>short‑chain flavodoxin, FMN‑binding</t>
  </si>
  <si>
    <t>P75P</t>
  </si>
  <si>
    <t>syd</t>
  </si>
  <si>
    <t>SecY‑interacting protein</t>
  </si>
  <si>
    <t>D86Y</t>
  </si>
  <si>
    <t>ygdH</t>
  </si>
  <si>
    <t>UPF0717 family protein</t>
  </si>
  <si>
    <t>UPF0717 family protein/putative serine transporter</t>
  </si>
  <si>
    <t>N307K</t>
  </si>
  <si>
    <t>fucK</t>
  </si>
  <si>
    <t>L‑fuculokinase</t>
  </si>
  <si>
    <t>R37C</t>
  </si>
  <si>
    <t>fucR</t>
  </si>
  <si>
    <t>l‑fucose operon activator</t>
  </si>
  <si>
    <t>H50N</t>
  </si>
  <si>
    <t>ygdD</t>
  </si>
  <si>
    <t>UPF0382 family inner membrane protein</t>
  </si>
  <si>
    <t>csdA</t>
  </si>
  <si>
    <t>cysteine sulfinate desulfinase</t>
  </si>
  <si>
    <t>L343L</t>
  </si>
  <si>
    <t>amiC</t>
  </si>
  <si>
    <t>N‑acetylmuramoyl‑L‑alanine amidase</t>
  </si>
  <si>
    <t>G172A</t>
  </si>
  <si>
    <t>recD</t>
  </si>
  <si>
    <t>exonuclease V (RecBCD complex), alpha chain</t>
  </si>
  <si>
    <t>I131I</t>
  </si>
  <si>
    <t>rppH</t>
  </si>
  <si>
    <t>RNA pyrophosphohydrolase/methyl‑directed mismatch repair protein</t>
  </si>
  <si>
    <t>ygeA</t>
  </si>
  <si>
    <t>Asp/Glu_racemase family protein/arabinose transporter</t>
  </si>
  <si>
    <t>putative transporter/putative LuxR family transcriptional regulator</t>
  </si>
  <si>
    <t>D41Y</t>
  </si>
  <si>
    <t>SycD‑like chaperone family TPR‑repeat‑containing protein/putative transcriptional regulator</t>
  </si>
  <si>
    <t>I144I</t>
  </si>
  <si>
    <t>L200F</t>
  </si>
  <si>
    <t>pseudogene; putative 2‑component transcriptional regulator</t>
  </si>
  <si>
    <t>V14L</t>
  </si>
  <si>
    <t>ygeR</t>
  </si>
  <si>
    <t>LysM domain‑containing M23 family putative peptidase; septation lipoprotein</t>
  </si>
  <si>
    <t>LysM domain‑containing M23 family putative peptidase; septation lipoprotein/xanthine dehydrogenase, molybdenum binding subunit</t>
  </si>
  <si>
    <t>D476Y</t>
  </si>
  <si>
    <t>476</t>
  </si>
  <si>
    <t>D69E</t>
  </si>
  <si>
    <t>ygeW</t>
  </si>
  <si>
    <t>putative carbamoyltransferase</t>
  </si>
  <si>
    <t>CTP:molybdopterin cytidylyltransferase/putative Fe‑S subunit oxidoreductase subunit</t>
  </si>
  <si>
    <t>R266S</t>
  </si>
  <si>
    <t>D871Y</t>
  </si>
  <si>
    <t>putative hypoxanthine oxidase, molybdopterin‑binding/Fe‑S binding</t>
  </si>
  <si>
    <t>871</t>
  </si>
  <si>
    <t>A279S</t>
  </si>
  <si>
    <t>xanQ</t>
  </si>
  <si>
    <t>xanthine permease</t>
  </si>
  <si>
    <t>G577R</t>
  </si>
  <si>
    <t>ygfT</t>
  </si>
  <si>
    <t>putative oxidoreductase, Fe‑S subunit/nucleotide‑binding subunit</t>
  </si>
  <si>
    <t>577</t>
  </si>
  <si>
    <t>V70V</t>
  </si>
  <si>
    <t>G86G</t>
  </si>
  <si>
    <t>uacT</t>
  </si>
  <si>
    <t>uric acid permease</t>
  </si>
  <si>
    <t>H429N</t>
  </si>
  <si>
    <t>429</t>
  </si>
  <si>
    <t>A900S</t>
  </si>
  <si>
    <t>900</t>
  </si>
  <si>
    <t>I360I</t>
  </si>
  <si>
    <t>360</t>
  </si>
  <si>
    <t>aminomethyltransferase, tetrahydrofolate‑dependent, subunit (T protein) of glycine cleavage complex/2‑octaprenylphenol hydroxylase, FAD‑dependent</t>
  </si>
  <si>
    <t>L16L</t>
  </si>
  <si>
    <t>R84R</t>
  </si>
  <si>
    <t>zapA</t>
  </si>
  <si>
    <t>L47L</t>
  </si>
  <si>
    <t>fau</t>
  </si>
  <si>
    <t>5‑formyltetrahydrofolate cyclo‑ligase family protein</t>
  </si>
  <si>
    <t>I203I</t>
  </si>
  <si>
    <t>scpC</t>
  </si>
  <si>
    <t>propionyl‑CoA:succinate CoA transferase</t>
  </si>
  <si>
    <t>ygfI</t>
  </si>
  <si>
    <t>putative DNA‑binding transcriptional regulator/oxidative stress defense protein</t>
  </si>
  <si>
    <t>I356I</t>
  </si>
  <si>
    <t>pgk</t>
  </si>
  <si>
    <t>phosphoglycerate kinase</t>
  </si>
  <si>
    <t>G287S</t>
  </si>
  <si>
    <t>V284V</t>
  </si>
  <si>
    <t>yggF</t>
  </si>
  <si>
    <t>fructose 1,6 bisphosphatase isozyme</t>
  </si>
  <si>
    <t>A135E</t>
  </si>
  <si>
    <t>transketolase 1, thiamine triphosphate‑binding</t>
  </si>
  <si>
    <t>speB</t>
  </si>
  <si>
    <t>agmatinase</t>
  </si>
  <si>
    <t>D657Y</t>
  </si>
  <si>
    <t>657</t>
  </si>
  <si>
    <t>V185E</t>
  </si>
  <si>
    <t>S‑adenosylmethionine synthetase</t>
  </si>
  <si>
    <t>L102L</t>
  </si>
  <si>
    <t>rsmE</t>
  </si>
  <si>
    <t>16S rRNA m(3)U1498 methyltransferase, SAM‑dependent</t>
  </si>
  <si>
    <t>V125V</t>
  </si>
  <si>
    <t>yggR</t>
  </si>
  <si>
    <t>putative PilT family AAA+ ATPase</t>
  </si>
  <si>
    <t>F297F</t>
  </si>
  <si>
    <t>mutY</t>
  </si>
  <si>
    <t>adenine DNA glycosylase</t>
  </si>
  <si>
    <t>E217*</t>
  </si>
  <si>
    <t>mltC</t>
  </si>
  <si>
    <t>membrane‑bound lytic murein transglycosylase C</t>
  </si>
  <si>
    <t>S51Y</t>
  </si>
  <si>
    <t>yghG</t>
  </si>
  <si>
    <t>secretin (GspDbeta) OM localization lipoprotein pilotin</t>
  </si>
  <si>
    <t>A753A</t>
  </si>
  <si>
    <t>DUF4092 family putative lipoprotein peptidase</t>
  </si>
  <si>
    <t>753</t>
  </si>
  <si>
    <t>R574L</t>
  </si>
  <si>
    <t>574</t>
  </si>
  <si>
    <t>A346A</t>
  </si>
  <si>
    <t>glcD</t>
  </si>
  <si>
    <t>glycolate oxidase subunit, FAD‑linked</t>
  </si>
  <si>
    <t>L242F</t>
  </si>
  <si>
    <t>glcC</t>
  </si>
  <si>
    <t>glycolate‑inducible glc operon transcriptional repressor; autorepressor</t>
  </si>
  <si>
    <t>yghO</t>
  </si>
  <si>
    <t>hybD</t>
  </si>
  <si>
    <t>maturation protease for hydrogenase 2</t>
  </si>
  <si>
    <t>L55I</t>
  </si>
  <si>
    <t>yqhA</t>
  </si>
  <si>
    <t>UPF0114 family putative inner membrane protein</t>
  </si>
  <si>
    <t>R130S</t>
  </si>
  <si>
    <t>qseC</t>
  </si>
  <si>
    <t>quorum sensing sensory histidine kinase in two‑component regulatory system with QseB</t>
  </si>
  <si>
    <t>A189A</t>
  </si>
  <si>
    <t>ygiB</t>
  </si>
  <si>
    <t>DUF1190 family protein</t>
  </si>
  <si>
    <t>zupT</t>
  </si>
  <si>
    <t>zinc transporter/3,4‑dihydroxy‑2‑butanone‑4‑phosphate synthase</t>
  </si>
  <si>
    <t>S74Y</t>
  </si>
  <si>
    <t>yqiI</t>
  </si>
  <si>
    <t>fimbrial protein</t>
  </si>
  <si>
    <t>ttdR</t>
  </si>
  <si>
    <t>transcriptional activator of ttdABT/L‑tartrate dehydratase, alpha subunit</t>
  </si>
  <si>
    <t>F160L</t>
  </si>
  <si>
    <t>ttdB</t>
  </si>
  <si>
    <t>L‑tartrate dehydratase, beta subunit</t>
  </si>
  <si>
    <t>H433L</t>
  </si>
  <si>
    <t>ebgA</t>
  </si>
  <si>
    <t>evolved beta‑D‑galactosidase, alpha subunit</t>
  </si>
  <si>
    <t>alpha‑glucosidase/2,4‑dienoyl‑CoA reductase, NADH and FMN‑linked</t>
  </si>
  <si>
    <t>A63G</t>
  </si>
  <si>
    <t>ygjR</t>
  </si>
  <si>
    <t>putative NAD(P)‑dependent dehydrogenase</t>
  </si>
  <si>
    <t>Q227P</t>
  </si>
  <si>
    <t>uxaC</t>
  </si>
  <si>
    <t>uronate isomerase/hexuronate transporter</t>
  </si>
  <si>
    <t>L62L</t>
  </si>
  <si>
    <t>yhaH</t>
  </si>
  <si>
    <t>DUF805 family inner membrane protein</t>
  </si>
  <si>
    <t>tdcG</t>
  </si>
  <si>
    <t>L‑serine dehydratase 3, anaerobic</t>
  </si>
  <si>
    <t>V342V</t>
  </si>
  <si>
    <t>tdcE</t>
  </si>
  <si>
    <t>pyruvate formate‑lyase 4/2‑ketobutyrate formate‑lyase</t>
  </si>
  <si>
    <t>L173I</t>
  </si>
  <si>
    <t>L‑threonine dehydratase, catabolic</t>
  </si>
  <si>
    <t>L391H</t>
  </si>
  <si>
    <t>yhaC</t>
  </si>
  <si>
    <t>pentapetide repeats‑related protein</t>
  </si>
  <si>
    <t>391</t>
  </si>
  <si>
    <t>pentapetide repeats‑related protein/RNase P, M1 RNA component</t>
  </si>
  <si>
    <t>garL</t>
  </si>
  <si>
    <t>alpha‑dehydro‑beta‑deoxy‑D‑glucarate aldolase</t>
  </si>
  <si>
    <t>garP</t>
  </si>
  <si>
    <t>putative (D)‑galactarate transporter/(D)‑galactarate dehydrogenase</t>
  </si>
  <si>
    <t>T145P</t>
  </si>
  <si>
    <t>yhaV</t>
  </si>
  <si>
    <t>toxin of the SohB(PrlF)‑YhaV toxin‑antitoxin system</t>
  </si>
  <si>
    <t>R176R</t>
  </si>
  <si>
    <t>yraQ</t>
  </si>
  <si>
    <t>putative inner membrane permease</t>
  </si>
  <si>
    <t>Q22K</t>
  </si>
  <si>
    <t>yhbV</t>
  </si>
  <si>
    <t>U32 peptidase family protein</t>
  </si>
  <si>
    <t>A255A</t>
  </si>
  <si>
    <t>mtr</t>
  </si>
  <si>
    <t>tryptophan transporter of high affinity/ATP‑dependent RNA helicase</t>
  </si>
  <si>
    <t>S86*</t>
  </si>
  <si>
    <t>nlpI</t>
  </si>
  <si>
    <t>lipoprotein involved in osmotic sensitivity and filamentation</t>
  </si>
  <si>
    <t>G20G</t>
  </si>
  <si>
    <t>argG</t>
  </si>
  <si>
    <t>argininosuccinate synthetase</t>
  </si>
  <si>
    <t>A35S</t>
  </si>
  <si>
    <t>yhbX</t>
  </si>
  <si>
    <t>putative EptAB family phosphoethanolamine transferase, inner membrane protein</t>
  </si>
  <si>
    <t>A594A</t>
  </si>
  <si>
    <t>ftsH</t>
  </si>
  <si>
    <t>protease, ATP‑dependent zinc‑metallo</t>
  </si>
  <si>
    <t>594</t>
  </si>
  <si>
    <t>I27I</t>
  </si>
  <si>
    <t>dacB</t>
  </si>
  <si>
    <t>D‑alanyl‑D‑alanine carboxypeptidase</t>
  </si>
  <si>
    <t>A154A</t>
  </si>
  <si>
    <t>mlaF</t>
  </si>
  <si>
    <t>ABC transporter maintaining OM lipid asymmetry, ATP‑binding protein</t>
  </si>
  <si>
    <t>S277R</t>
  </si>
  <si>
    <t>yrbG</t>
  </si>
  <si>
    <t>putative calcium/sodium:proton antiporter</t>
  </si>
  <si>
    <t>A21A</t>
  </si>
  <si>
    <t>kdsD</t>
  </si>
  <si>
    <t>D‑arabinose 5‑phosphate isomerase</t>
  </si>
  <si>
    <t>I34I</t>
  </si>
  <si>
    <t>ptsN</t>
  </si>
  <si>
    <t>sugar‑specific enzyme IIA component of PTS</t>
  </si>
  <si>
    <t>arcZ</t>
  </si>
  <si>
    <t>sRNA positive antisense regulator of rpoS; binds Hfq</t>
  </si>
  <si>
    <t>T860T</t>
  </si>
  <si>
    <t>gltB</t>
  </si>
  <si>
    <t>glutamate synthase, large subunit</t>
  </si>
  <si>
    <t>860</t>
  </si>
  <si>
    <t>E1189D</t>
  </si>
  <si>
    <t>1189</t>
  </si>
  <si>
    <t>gltD</t>
  </si>
  <si>
    <t>glutamate synthase, 4Fe‑4S protein, small subunit/periplasmic protein</t>
  </si>
  <si>
    <t>I109I</t>
  </si>
  <si>
    <t>nanT</t>
  </si>
  <si>
    <t>sialic acid transporter</t>
  </si>
  <si>
    <t>yhcM</t>
  </si>
  <si>
    <t>putative AFG1‑like family P‑loop ATPase/DUF1043 family inner membrane‑anchored protein</t>
  </si>
  <si>
    <t>yhcB</t>
  </si>
  <si>
    <t>DUF1043 family inner membrane‑anchored protein/serine endoprotease, periplasmic</t>
  </si>
  <si>
    <t>D387Y</t>
  </si>
  <si>
    <t>degQ</t>
  </si>
  <si>
    <t>serine endoprotease, periplasmic</t>
  </si>
  <si>
    <t>T181T</t>
  </si>
  <si>
    <t>aaeA</t>
  </si>
  <si>
    <t>p‑hydroxybenzoic acid efflux system component</t>
  </si>
  <si>
    <t>R204S</t>
  </si>
  <si>
    <t>csrD</t>
  </si>
  <si>
    <t>targeting factor for csrBC sRNA degradation</t>
  </si>
  <si>
    <t>acuI</t>
  </si>
  <si>
    <t>putative acryloyl‑CoA reductase</t>
  </si>
  <si>
    <t>prmA</t>
  </si>
  <si>
    <t>methyltransferase for 50S ribosomal subunit protein L11/tRNA‑dihydrouridine synthase B</t>
  </si>
  <si>
    <t>R141S</t>
  </si>
  <si>
    <t>dusB</t>
  </si>
  <si>
    <t>tRNA‑dihydrouridine synthase B</t>
  </si>
  <si>
    <t>acrS</t>
  </si>
  <si>
    <t>acrAB operon transcriptional repressor/cytoplasmic membrane lipoprotein</t>
  </si>
  <si>
    <t>N249K</t>
  </si>
  <si>
    <t>acrE</t>
  </si>
  <si>
    <t>cytoplasmic membrane lipoprotein</t>
  </si>
  <si>
    <t>T489P</t>
  </si>
  <si>
    <t>acrF</t>
  </si>
  <si>
    <t>489</t>
  </si>
  <si>
    <t>E953D</t>
  </si>
  <si>
    <t>953</t>
  </si>
  <si>
    <t>V44V</t>
  </si>
  <si>
    <t>yrdA</t>
  </si>
  <si>
    <t>bacterial transferase hexapeptide domain protein</t>
  </si>
  <si>
    <t>T138S</t>
  </si>
  <si>
    <t>tsaC</t>
  </si>
  <si>
    <t>tRNA(ANN) t(6)A37 threonylcarbamoyladenosine modification protein, threonine‑dependent ADP‑forming ATPase</t>
  </si>
  <si>
    <t>I31I</t>
  </si>
  <si>
    <t>rpsN</t>
  </si>
  <si>
    <t>30S ribosomal subunit protein S14</t>
  </si>
  <si>
    <t>S118S</t>
  </si>
  <si>
    <t>rplE</t>
  </si>
  <si>
    <t>50S ribosomal subunit protein L5</t>
  </si>
  <si>
    <t>N99D</t>
  </si>
  <si>
    <t>rplX</t>
  </si>
  <si>
    <t>50S ribosomal subunit protein L24</t>
  </si>
  <si>
    <t>R79L</t>
  </si>
  <si>
    <t>rplD</t>
  </si>
  <si>
    <t>50S ribosomal subunit protein L4</t>
  </si>
  <si>
    <t>I135I</t>
  </si>
  <si>
    <t>gspG</t>
  </si>
  <si>
    <t>pseudopilin, cryptic, general secretion pathway</t>
  </si>
  <si>
    <t>W138R</t>
  </si>
  <si>
    <t>I55I</t>
  </si>
  <si>
    <t>gspJ</t>
  </si>
  <si>
    <t>putative general secretory pathway component, cryptic</t>
  </si>
  <si>
    <t>I76I</t>
  </si>
  <si>
    <t>fkpA</t>
  </si>
  <si>
    <t>G51D</t>
  </si>
  <si>
    <t>I276I</t>
  </si>
  <si>
    <t>kefB</t>
  </si>
  <si>
    <t>potassium:proton antiporter</t>
  </si>
  <si>
    <t>S203Y</t>
  </si>
  <si>
    <t>yheS</t>
  </si>
  <si>
    <t>A372A</t>
  </si>
  <si>
    <t>372</t>
  </si>
  <si>
    <t>E97D</t>
  </si>
  <si>
    <t>crp</t>
  </si>
  <si>
    <t>cAMP‑activated global transcription factor, mediator of catabolite repression</t>
  </si>
  <si>
    <t>A123S</t>
  </si>
  <si>
    <t>ppiA</t>
  </si>
  <si>
    <t>peptidyl‑prolyl cis‑trans isomerase A (rotamase A)</t>
  </si>
  <si>
    <t>tsgA</t>
  </si>
  <si>
    <t>putative transporter/nitrite reductase, large subunit, NAD(P)H‑binding</t>
  </si>
  <si>
    <t>A533P</t>
  </si>
  <si>
    <t>nirB</t>
  </si>
  <si>
    <t>nitrite reductase, large subunit, NAD(P)H‑binding</t>
  </si>
  <si>
    <t>533</t>
  </si>
  <si>
    <t>F676L</t>
  </si>
  <si>
    <t>676</t>
  </si>
  <si>
    <t>G127C</t>
  </si>
  <si>
    <t>php</t>
  </si>
  <si>
    <t>phosphotriesterase homology protein</t>
  </si>
  <si>
    <t>yhfX</t>
  </si>
  <si>
    <t>putative pyridoxal 5'‑phosphate binding protein</t>
  </si>
  <si>
    <t>H224N</t>
  </si>
  <si>
    <t>rpe</t>
  </si>
  <si>
    <t>D‑ribulose‑5‑phosphate 3‑epimerase</t>
  </si>
  <si>
    <t>224</t>
  </si>
  <si>
    <t>S57R</t>
  </si>
  <si>
    <t>dam</t>
  </si>
  <si>
    <t>DNA adenine methyltransferase</t>
  </si>
  <si>
    <t>V213V</t>
  </si>
  <si>
    <t>hofQ</t>
  </si>
  <si>
    <t>DNA catabolic putative fimbrial transporter</t>
  </si>
  <si>
    <t>L107L</t>
  </si>
  <si>
    <t>adenosine nucleotide hydrolase; substrates include Ap3A, Ap2A, ADP‑ribose, NADH</t>
  </si>
  <si>
    <t>phosphoenolpyruvate carboxykinase/sensory histidine kinase in two‑component regulatory system with OmpR</t>
  </si>
  <si>
    <t>I274I</t>
  </si>
  <si>
    <t>envZ</t>
  </si>
  <si>
    <t>sensory histidine kinase in two‑component regulatory system with OmpR</t>
  </si>
  <si>
    <t>S535R</t>
  </si>
  <si>
    <t>feoB</t>
  </si>
  <si>
    <t>fused ferrous iron transporter, protein B: GTP‑binding protein/membrane protein</t>
  </si>
  <si>
    <t>A625E</t>
  </si>
  <si>
    <t>malP</t>
  </si>
  <si>
    <t>maltodextrin phosphorylase</t>
  </si>
  <si>
    <t>625</t>
  </si>
  <si>
    <t>L252L</t>
  </si>
  <si>
    <t>W372L</t>
  </si>
  <si>
    <t>glgC</t>
  </si>
  <si>
    <t>glucose‑1‑phosphate adenylyltransferase</t>
  </si>
  <si>
    <t>1,4‑alpha‑glucan branching enzyme/aspartate‑semialdehyde dehydrogenase, NAD(P)‑binding</t>
  </si>
  <si>
    <t>E312*</t>
  </si>
  <si>
    <t>gntR</t>
  </si>
  <si>
    <t>d‑gluconate inducible gluconate regulon transcriptional repressor</t>
  </si>
  <si>
    <t>P194Q</t>
  </si>
  <si>
    <t>ugpE</t>
  </si>
  <si>
    <t>glycerol‑3‑phosphate transporter subunit</t>
  </si>
  <si>
    <t>A156A</t>
  </si>
  <si>
    <t>Y95*</t>
  </si>
  <si>
    <t>leucine transporter subunit</t>
  </si>
  <si>
    <t>A5A</t>
  </si>
  <si>
    <t>V354V</t>
  </si>
  <si>
    <t>livJ</t>
  </si>
  <si>
    <t>M180I</t>
  </si>
  <si>
    <t>rpoH</t>
  </si>
  <si>
    <t>RNA polymerase, sigma 32 (sigma H) factor</t>
  </si>
  <si>
    <t>RNA polymerase, sigma 32 (sigma H) factor/inner membrane putative ABC superfamily transporter permease</t>
  </si>
  <si>
    <t>T446T</t>
  </si>
  <si>
    <t>ftsY</t>
  </si>
  <si>
    <t>Signal Recognition Particle (SRP) receptor</t>
  </si>
  <si>
    <t>yhhL</t>
  </si>
  <si>
    <t>DUF1145 family protein</t>
  </si>
  <si>
    <t>A162A</t>
  </si>
  <si>
    <t>putative arabinose efflux transporter</t>
  </si>
  <si>
    <t>I28I</t>
  </si>
  <si>
    <t>nikA</t>
  </si>
  <si>
    <t>nickel‑binding, heme‑binding periplasmic protein</t>
  </si>
  <si>
    <t>R263S</t>
  </si>
  <si>
    <t>nikE</t>
  </si>
  <si>
    <t>nikR</t>
  </si>
  <si>
    <t>transcriptional repressor, Ni‑binding</t>
  </si>
  <si>
    <t>R267R</t>
  </si>
  <si>
    <t>yhhI</t>
  </si>
  <si>
    <t>putative transposase</t>
  </si>
  <si>
    <t>D281Y</t>
  </si>
  <si>
    <t>rbbA</t>
  </si>
  <si>
    <t>ribosome‑associated ATPase: ATP‑binding protein/ATP‑binding membrane protein</t>
  </si>
  <si>
    <t>yhiM</t>
  </si>
  <si>
    <t>acid resistance protein, inner membrane/putative oxidoreductase</t>
  </si>
  <si>
    <t>oligopeptidase A/23S rRNA m(6)A2030 methyltransferase, SAM‑dependent</t>
  </si>
  <si>
    <t>P165P</t>
  </si>
  <si>
    <t>rlmJ</t>
  </si>
  <si>
    <t>23S rRNA m(6)A2030 methyltransferase, SAM‑dependent</t>
  </si>
  <si>
    <t>S125T</t>
  </si>
  <si>
    <t>arsC</t>
  </si>
  <si>
    <t>arsenate reductase</t>
  </si>
  <si>
    <t>arsenate reductase/pseudogene</t>
  </si>
  <si>
    <t>E102*</t>
  </si>
  <si>
    <t>stress response protein acid‑resistance protein</t>
  </si>
  <si>
    <t>E806*</t>
  </si>
  <si>
    <t>P202S</t>
  </si>
  <si>
    <t>gadW</t>
  </si>
  <si>
    <t>transcriptional activator of gadA and gadBC; repressor of gadX</t>
  </si>
  <si>
    <t>F313L</t>
  </si>
  <si>
    <t>yhjA</t>
  </si>
  <si>
    <t>putative cytochrome C peroxidase</t>
  </si>
  <si>
    <t>putative cytochrome C peroxidase/cytoplasmic trehalase</t>
  </si>
  <si>
    <t>yhjD</t>
  </si>
  <si>
    <t>inner membrane putative BrbK family alternate lipid exporter/MFS superfamily sugar transport 1 family protein</t>
  </si>
  <si>
    <t>Q1078P</t>
  </si>
  <si>
    <t>bcsC</t>
  </si>
  <si>
    <t>cellulose synthase subunit</t>
  </si>
  <si>
    <t>1078</t>
  </si>
  <si>
    <t>M1070I</t>
  </si>
  <si>
    <t>1070</t>
  </si>
  <si>
    <t>H542N</t>
  </si>
  <si>
    <t>542</t>
  </si>
  <si>
    <t>R751L</t>
  </si>
  <si>
    <t>bcsA</t>
  </si>
  <si>
    <t>cellulose synthase, catalytic subunit</t>
  </si>
  <si>
    <t>751</t>
  </si>
  <si>
    <t>F474Y</t>
  </si>
  <si>
    <t>bcsG</t>
  </si>
  <si>
    <t>DUF3260 family inner membrane protein associated with cellulose production</t>
  </si>
  <si>
    <t>F92L</t>
  </si>
  <si>
    <t>dppB</t>
  </si>
  <si>
    <t>P297P</t>
  </si>
  <si>
    <t>glyQ</t>
  </si>
  <si>
    <t>glycine tRNA synthetase, alpha subunit</t>
  </si>
  <si>
    <t>xylH</t>
  </si>
  <si>
    <t>D‑xylose ABC transporter permease subunit</t>
  </si>
  <si>
    <t>T329T</t>
  </si>
  <si>
    <t>yiaK</t>
  </si>
  <si>
    <t>2,3‑diketo‑L‑gulonate reductase, NADH‑dependent</t>
  </si>
  <si>
    <t>P90T</t>
  </si>
  <si>
    <t>yiaN</t>
  </si>
  <si>
    <t>2,3‑diketo‑L‑gulonate TRAP transporter large permease protein</t>
  </si>
  <si>
    <t>2,3‑diketo‑L‑gulonate TRAP transporter large permease protein/2,3‑diketo‑L‑gulonate‑binding periplasmic protein</t>
  </si>
  <si>
    <t>S18*</t>
  </si>
  <si>
    <t>putative Fe‑containing alcohol dehydrogenase, Pfam00465 family</t>
  </si>
  <si>
    <t>D454Y</t>
  </si>
  <si>
    <t>mtlA</t>
  </si>
  <si>
    <t>fused mannitol‑specific PTS enzymes: IIA components/IIB components/IIC components</t>
  </si>
  <si>
    <t>454</t>
  </si>
  <si>
    <t>V590V</t>
  </si>
  <si>
    <t>590</t>
  </si>
  <si>
    <t>S258*</t>
  </si>
  <si>
    <t>lldP</t>
  </si>
  <si>
    <t>L‑lactate permease</t>
  </si>
  <si>
    <t>L15I</t>
  </si>
  <si>
    <t>waaC</t>
  </si>
  <si>
    <t>ADP‑heptose:LPS heptosyl transferase I</t>
  </si>
  <si>
    <t>L16Q</t>
  </si>
  <si>
    <t>waaA</t>
  </si>
  <si>
    <t>3‑deoxy‑D‑manno‑octulosonic‑acid transferase (KDO transferase)</t>
  </si>
  <si>
    <t>yicC</t>
  </si>
  <si>
    <t>UPF0701 family protein</t>
  </si>
  <si>
    <t>S10S</t>
  </si>
  <si>
    <t>gmk</t>
  </si>
  <si>
    <t>guanylate kinase</t>
  </si>
  <si>
    <t>H281L</t>
  </si>
  <si>
    <t>spoT</t>
  </si>
  <si>
    <t>bifunctional (p)ppGpp synthetase II/ guanosine‑3',5'‑bis pyrophosphate 3'‑pyrophosphohydrolase</t>
  </si>
  <si>
    <t>V615V</t>
  </si>
  <si>
    <t>H46N</t>
  </si>
  <si>
    <t>trmH</t>
  </si>
  <si>
    <t>tRNA mG18‑2'‑O‑methyltransferase, SAM‑dependent</t>
  </si>
  <si>
    <t>K732N</t>
  </si>
  <si>
    <t>732</t>
  </si>
  <si>
    <t>S362C</t>
  </si>
  <si>
    <t>yicJ</t>
  </si>
  <si>
    <t>362</t>
  </si>
  <si>
    <t>F169L</t>
  </si>
  <si>
    <t>setC</t>
  </si>
  <si>
    <t>D244Y</t>
  </si>
  <si>
    <t>uhpT</t>
  </si>
  <si>
    <t>hexose phosphate transporter</t>
  </si>
  <si>
    <t>(CCAGCAA)1→2</t>
  </si>
  <si>
    <t>P33P</t>
  </si>
  <si>
    <t>ibpB</t>
  </si>
  <si>
    <t>heat shock chaperone</t>
  </si>
  <si>
    <t>heat shock chaperone/heat shock chaperone</t>
  </si>
  <si>
    <t>E44*</t>
  </si>
  <si>
    <t>ibpA</t>
  </si>
  <si>
    <t>G373C</t>
  </si>
  <si>
    <t>yidR</t>
  </si>
  <si>
    <t>DUF3748 family protein</t>
  </si>
  <si>
    <t>373</t>
  </si>
  <si>
    <t>cbrA</t>
  </si>
  <si>
    <t>colicin M resistance protein; FAD‑binding protein, putative oxidoreductase</t>
  </si>
  <si>
    <t>dgoT</t>
  </si>
  <si>
    <t>D‑galactonate transporter/galactonate dehydratase</t>
  </si>
  <si>
    <t>T166S</t>
  </si>
  <si>
    <t>dgoD</t>
  </si>
  <si>
    <t>galactonate dehydratase</t>
  </si>
  <si>
    <t>166</t>
  </si>
  <si>
    <t>S492C</t>
  </si>
  <si>
    <t>492</t>
  </si>
  <si>
    <t>A178A</t>
  </si>
  <si>
    <t>F32Y</t>
  </si>
  <si>
    <t>P150P</t>
  </si>
  <si>
    <t>yieK</t>
  </si>
  <si>
    <t>putative 6‑phosphogluconolactonase</t>
  </si>
  <si>
    <t>bglG</t>
  </si>
  <si>
    <t>transcriptional antiterminator of the bgl operon</t>
  </si>
  <si>
    <t>P104P</t>
  </si>
  <si>
    <t>pstB</t>
  </si>
  <si>
    <t>phosphate transporter subunit</t>
  </si>
  <si>
    <t>P111P</t>
  </si>
  <si>
    <t>pstS</t>
  </si>
  <si>
    <t>periplasmic phosphate binding protein, high‑affinity</t>
  </si>
  <si>
    <t>I215I</t>
  </si>
  <si>
    <t>R107L</t>
  </si>
  <si>
    <t>V96V</t>
  </si>
  <si>
    <t>M244I</t>
  </si>
  <si>
    <t>atpG</t>
  </si>
  <si>
    <t>F1 sector of membrane‑bound ATP synthase, gamma subunit</t>
  </si>
  <si>
    <t>atpI</t>
  </si>
  <si>
    <t>ATP synthase, membrane‑bound accessory factor/16S rRNA m(7)G527 methyltransferase, SAM‑dependent; glucose‑inhibited cell‑division protein</t>
  </si>
  <si>
    <t>D71Y</t>
  </si>
  <si>
    <t>rsmG</t>
  </si>
  <si>
    <t>16S rRNA m(7)G527 methyltransferase, SAM‑dependent; glucose‑inhibited cell‑division protein</t>
  </si>
  <si>
    <t>L480L</t>
  </si>
  <si>
    <t>ravA</t>
  </si>
  <si>
    <t>hexameric AAA+ MoxR family ATPase, putative molecular chaperone</t>
  </si>
  <si>
    <t>S382S</t>
  </si>
  <si>
    <t>kup</t>
  </si>
  <si>
    <t>potassium transporter</t>
  </si>
  <si>
    <t>rbsD</t>
  </si>
  <si>
    <t>putative cytoplasmic sugar‑binding protein</t>
  </si>
  <si>
    <t>E279*</t>
  </si>
  <si>
    <t>rbsA</t>
  </si>
  <si>
    <t>fused D‑ribose transporter subunits of ABC superfamily: ATP‑binding components</t>
  </si>
  <si>
    <t>P38P</t>
  </si>
  <si>
    <t>rbsC</t>
  </si>
  <si>
    <t>A123E</t>
  </si>
  <si>
    <t>yieP</t>
  </si>
  <si>
    <t>putative transcriptional regulator/16S ribosomal RNA of rrnC operon</t>
  </si>
  <si>
    <t>P399Q</t>
  </si>
  <si>
    <t>yifB</t>
  </si>
  <si>
    <t>bifunctional magnesium chelatase family protein and putative transcriptional regulator</t>
  </si>
  <si>
    <t>ilvG</t>
  </si>
  <si>
    <t>pseudogene, acetolactate synthase 2 large subunit, valine‑insensitive; acetolactate synthase II, large subunit, cryptic, interrupted</t>
  </si>
  <si>
    <t>*422K</t>
  </si>
  <si>
    <t>422</t>
  </si>
  <si>
    <t>P77P</t>
  </si>
  <si>
    <t>trxA</t>
  </si>
  <si>
    <t>thioredoxin 1</t>
  </si>
  <si>
    <t>R87H</t>
  </si>
  <si>
    <t>rho</t>
  </si>
  <si>
    <t>transcription termination factor</t>
  </si>
  <si>
    <t>rffG</t>
  </si>
  <si>
    <t>dTDP‑glucose 4,6‑dehydratase</t>
  </si>
  <si>
    <t>A169A</t>
  </si>
  <si>
    <t>G25C</t>
  </si>
  <si>
    <t>E112D</t>
  </si>
  <si>
    <t>wzyE</t>
  </si>
  <si>
    <t>putative ECA polysaccharide chain elongation protein</t>
  </si>
  <si>
    <t>A26A</t>
  </si>
  <si>
    <t>wecG</t>
  </si>
  <si>
    <t>UDP‑N‑acetyl‑D‑mannosaminuronic acid transferase</t>
  </si>
  <si>
    <t>P377Q</t>
  </si>
  <si>
    <t>V65E</t>
  </si>
  <si>
    <t>yifL</t>
  </si>
  <si>
    <t>putative lipoprotein</t>
  </si>
  <si>
    <t>M119I</t>
  </si>
  <si>
    <t>xerC</t>
  </si>
  <si>
    <t>A538A</t>
  </si>
  <si>
    <t>538</t>
  </si>
  <si>
    <t>L114*</t>
  </si>
  <si>
    <t>yigE</t>
  </si>
  <si>
    <t>DUF2233 family protein</t>
  </si>
  <si>
    <t>V57E</t>
  </si>
  <si>
    <t>I70F</t>
  </si>
  <si>
    <t>yigG</t>
  </si>
  <si>
    <t>PRK11371 family inner membrane protein</t>
  </si>
  <si>
    <t>D72Y</t>
  </si>
  <si>
    <t>ysgA</t>
  </si>
  <si>
    <t>putative carboxymethylenebutenolidase/uridine phosphorylase</t>
  </si>
  <si>
    <t>mobA</t>
  </si>
  <si>
    <t>molybdopterin‑guanine dinucleotide synthase/DUF1040 protein YihD</t>
  </si>
  <si>
    <t>K256N</t>
  </si>
  <si>
    <t>F138I</t>
  </si>
  <si>
    <t>I106I</t>
  </si>
  <si>
    <t>I71I</t>
  </si>
  <si>
    <t>yihQ</t>
  </si>
  <si>
    <t>S267R</t>
  </si>
  <si>
    <t>yihU</t>
  </si>
  <si>
    <t>gamma‑hydroxybutyrate dehydrogenase, NADH‑dependent</t>
  </si>
  <si>
    <t>G60G</t>
  </si>
  <si>
    <t>yihW</t>
  </si>
  <si>
    <t>DeoR family putative transcriptional regulator</t>
  </si>
  <si>
    <t>dtd</t>
  </si>
  <si>
    <t>D‑tyr‑tRNA(Tyr) deacylase</t>
  </si>
  <si>
    <t>fdhE</t>
  </si>
  <si>
    <t>formate dehydrogenase formation protein</t>
  </si>
  <si>
    <t>D296Y</t>
  </si>
  <si>
    <t>fdoH</t>
  </si>
  <si>
    <t>formate dehydrogenase‑O, Fe‑S subunit</t>
  </si>
  <si>
    <t>frvA</t>
  </si>
  <si>
    <t>putative enzyme IIA component of PTS/L‑rhamnose mutarotase</t>
  </si>
  <si>
    <t>R93S</t>
  </si>
  <si>
    <t>rhaR</t>
  </si>
  <si>
    <t>transcriptional activator of rhaSR</t>
  </si>
  <si>
    <t>W181L</t>
  </si>
  <si>
    <t>fieF</t>
  </si>
  <si>
    <t>ferrous iron and zinc transporter/6‑phosphofructokinase I</t>
  </si>
  <si>
    <t>E115*</t>
  </si>
  <si>
    <t>glpF</t>
  </si>
  <si>
    <t>glycerol facilitator/FtsZ stabilizer; septal ring assembly factor, stimulates cell division</t>
  </si>
  <si>
    <t>yiiX</t>
  </si>
  <si>
    <t>putative lipid binding hydrolase, DUF830 family protein</t>
  </si>
  <si>
    <t>metL</t>
  </si>
  <si>
    <t>Bifunctional aspartokinase/homoserine dehydrogenase 2/5,10‑methylenetetrahydrofolate reductase</t>
  </si>
  <si>
    <t>H208N</t>
  </si>
  <si>
    <t>H549N</t>
  </si>
  <si>
    <t>549</t>
  </si>
  <si>
    <t>E188D</t>
  </si>
  <si>
    <t>yijF</t>
  </si>
  <si>
    <t>DUF1287 family protein</t>
  </si>
  <si>
    <t>V416L</t>
  </si>
  <si>
    <t>pflD</t>
  </si>
  <si>
    <t>putative glycine radical domain‑containing pyruvate formate‑lyase</t>
  </si>
  <si>
    <t>S222Y</t>
  </si>
  <si>
    <t>sthA</t>
  </si>
  <si>
    <t>pyridine nucleotide transhydrogenase, soluble</t>
  </si>
  <si>
    <t>I445I</t>
  </si>
  <si>
    <t>rpoB</t>
  </si>
  <si>
    <t>RNA polymerase, beta subunit</t>
  </si>
  <si>
    <t>Q658L</t>
  </si>
  <si>
    <t>658</t>
  </si>
  <si>
    <t>P669P</t>
  </si>
  <si>
    <t>669</t>
  </si>
  <si>
    <t>D516Y</t>
  </si>
  <si>
    <t>rpoC</t>
  </si>
  <si>
    <t>RNA polymerase, beta prime subunit</t>
  </si>
  <si>
    <t>516</t>
  </si>
  <si>
    <t>R1231L</t>
  </si>
  <si>
    <t>1231</t>
  </si>
  <si>
    <t>I291I</t>
  </si>
  <si>
    <t>thiC</t>
  </si>
  <si>
    <t>phosphomethylpyrimidine synthase</t>
  </si>
  <si>
    <t>L143L</t>
  </si>
  <si>
    <t>nudC</t>
  </si>
  <si>
    <t>NADH pyrophosphatase</t>
  </si>
  <si>
    <t>D111Y</t>
  </si>
  <si>
    <t>zraR</t>
  </si>
  <si>
    <t>fused DNA‑binding response regulator in two‑component regulatory system with ZraS: response regulator/sigma54 interaction protein</t>
  </si>
  <si>
    <t>M172I</t>
  </si>
  <si>
    <t>aceA</t>
  </si>
  <si>
    <t>isocitrate lyase</t>
  </si>
  <si>
    <t>E555*</t>
  </si>
  <si>
    <t>arpA</t>
  </si>
  <si>
    <t>ankyrin repeat protein</t>
  </si>
  <si>
    <t>555</t>
  </si>
  <si>
    <t>S280R</t>
  </si>
  <si>
    <t>P205S</t>
  </si>
  <si>
    <t>T270S</t>
  </si>
  <si>
    <t>metH</t>
  </si>
  <si>
    <t>homocysteine‑N5‑methyltetrahydrofolate transmethylase, B12‑dependent</t>
  </si>
  <si>
    <t>E352*</t>
  </si>
  <si>
    <t>glucosephosphate isomerase/extracellular polysaccharide production threonine‑rich protein</t>
  </si>
  <si>
    <t>K3T</t>
  </si>
  <si>
    <t>yjbE</t>
  </si>
  <si>
    <t>extracellular polysaccharide production threonine‑rich protein</t>
  </si>
  <si>
    <t>W424R</t>
  </si>
  <si>
    <t>xylE</t>
  </si>
  <si>
    <t>D‑xylose transporter</t>
  </si>
  <si>
    <t>A160E</t>
  </si>
  <si>
    <t>malE</t>
  </si>
  <si>
    <t>maltose transporter subunit</t>
  </si>
  <si>
    <t>N144K</t>
  </si>
  <si>
    <t>maltose transporter subunit/fused maltose transport subunit, ATP‑binding component of ABC superfamily/regulatory protein</t>
  </si>
  <si>
    <t>L26F</t>
  </si>
  <si>
    <t>ubiC</t>
  </si>
  <si>
    <t>chorismate‑‑pyruvate lyase</t>
  </si>
  <si>
    <t>N286K</t>
  </si>
  <si>
    <t>plsB</t>
  </si>
  <si>
    <t>glycerol‑3‑phosphate O‑acyltransferase</t>
  </si>
  <si>
    <t>A52E</t>
  </si>
  <si>
    <t>dinF</t>
  </si>
  <si>
    <t>oxidative stress resistance protein; putative MATE family efflux pump; UV and mitomycin C inducible protein</t>
  </si>
  <si>
    <t>oxidative stress resistance protein; putative MATE family efflux pump; UV and mitomycin C inducible protein/stress‑induced protein, UPF0337 family</t>
  </si>
  <si>
    <t>V256V</t>
  </si>
  <si>
    <t>dnaB</t>
  </si>
  <si>
    <t>replicative DNA helicase</t>
  </si>
  <si>
    <t>tyrB</t>
  </si>
  <si>
    <t>tyrosine aminotransferase, tyrosine‑repressible, PLP‑dependent/uncharacterized protein</t>
  </si>
  <si>
    <t>yjcB</t>
  </si>
  <si>
    <t>putative inner membrane protein/putative membrane‑anchored cyclic‑di‑GMP phosphodiesterase</t>
  </si>
  <si>
    <t>S270S</t>
  </si>
  <si>
    <t>yjcC</t>
  </si>
  <si>
    <t>R307L</t>
  </si>
  <si>
    <t>I72M</t>
  </si>
  <si>
    <t>yjcH</t>
  </si>
  <si>
    <t>DUF485 family inner membrane protein</t>
  </si>
  <si>
    <t>DUF485 family inner membrane protein/acetyl‑CoA synthetase</t>
  </si>
  <si>
    <t>acs</t>
  </si>
  <si>
    <t>acetyl‑CoA synthetase</t>
  </si>
  <si>
    <t>T467T</t>
  </si>
  <si>
    <t>F366L</t>
  </si>
  <si>
    <t>fdhF</t>
  </si>
  <si>
    <t>formate dehydrogenase‑H, selenopolypeptide subunit</t>
  </si>
  <si>
    <t>mdtP</t>
  </si>
  <si>
    <t>outer membrane factor of efflux pump</t>
  </si>
  <si>
    <t>G44G</t>
  </si>
  <si>
    <t>alsK</t>
  </si>
  <si>
    <t>D‑allose kinase</t>
  </si>
  <si>
    <t>M150I</t>
  </si>
  <si>
    <t>alsE</t>
  </si>
  <si>
    <t>allulose‑6‑phosphate 3‑epimerase</t>
  </si>
  <si>
    <t>*150R</t>
  </si>
  <si>
    <t>rpiB</t>
  </si>
  <si>
    <t>ribose 5‑phosphate isomerase B/allose 6‑phosphate isomerase</t>
  </si>
  <si>
    <t>T522T</t>
  </si>
  <si>
    <t>crfC</t>
  </si>
  <si>
    <t>clamp‑binding sister replication fork colocalization protein, dynamin‑related</t>
  </si>
  <si>
    <t>D189Y</t>
  </si>
  <si>
    <t>adiA</t>
  </si>
  <si>
    <t>arginine decarboxylase</t>
  </si>
  <si>
    <t>(T)5→4</t>
  </si>
  <si>
    <t>arginine decarboxylase/melibiose operon transcriptional regulator; autoregulator</t>
  </si>
  <si>
    <t>V337V</t>
  </si>
  <si>
    <t>C4‑dicarboxylate transporter, anaerobic; DcuS co‑sensor</t>
  </si>
  <si>
    <t>Y153N</t>
  </si>
  <si>
    <t>dcuS</t>
  </si>
  <si>
    <t>sensory histidine kinase in two‑component regulatory system with DcuR, regulator of anaerobic fumarate respiration</t>
  </si>
  <si>
    <t>A510V</t>
  </si>
  <si>
    <t>cadC</t>
  </si>
  <si>
    <t>cadBA operon transcriptional activator</t>
  </si>
  <si>
    <t>aspA</t>
  </si>
  <si>
    <t>aspartate ammonia‑lyase/suppressor of F exclusion of phage T7</t>
  </si>
  <si>
    <t>R147L</t>
  </si>
  <si>
    <t>fxsA</t>
  </si>
  <si>
    <t>suppressor of F exclusion of phage T7</t>
  </si>
  <si>
    <t>yjeI</t>
  </si>
  <si>
    <t>DUF4156 family lipoprotein</t>
  </si>
  <si>
    <t>EF‑P‑Lys34 lysylation protein; weak lysine 2,3‑aminomutase/polyproline‑specific translation elongation factor EF‑P</t>
  </si>
  <si>
    <t>ecnA</t>
  </si>
  <si>
    <t>entericidin A membrane lipoprotein, antidote entericidin B/entericidin B membrane lipoprotein</t>
  </si>
  <si>
    <t>E1004*</t>
  </si>
  <si>
    <t>1004</t>
  </si>
  <si>
    <t>S137*</t>
  </si>
  <si>
    <t>orn</t>
  </si>
  <si>
    <t>oligoribonuclease</t>
  </si>
  <si>
    <t>glyV</t>
  </si>
  <si>
    <t>tRNA‑Gly</t>
  </si>
  <si>
    <t>A558A</t>
  </si>
  <si>
    <t>mutL</t>
  </si>
  <si>
    <t>558</t>
  </si>
  <si>
    <t>A124A</t>
  </si>
  <si>
    <t>purA</t>
  </si>
  <si>
    <t>adenylosuccinate synthetase</t>
  </si>
  <si>
    <t>E43V</t>
  </si>
  <si>
    <t>rnr</t>
  </si>
  <si>
    <t>exoribonuclease R, RNase R</t>
  </si>
  <si>
    <t>L2L</t>
  </si>
  <si>
    <t>yjfC</t>
  </si>
  <si>
    <t>ATP‑Grasp family ATPase</t>
  </si>
  <si>
    <t>DNA alkylation damage repair protein; flavin‑containing DNA binding protein, weak isovaleryl CoA dehydrogenase/DUF1471 family periplasmic protein</t>
  </si>
  <si>
    <t>R12L</t>
  </si>
  <si>
    <t>bsmA</t>
  </si>
  <si>
    <t>bioflm peroxide resistance protein</t>
  </si>
  <si>
    <t>ulaG</t>
  </si>
  <si>
    <t>L‑ascorbate 6‑phosphate lactonase/L‑ascorbate‑specific enzyme IIC permease component of PTS</t>
  </si>
  <si>
    <t>I390L</t>
  </si>
  <si>
    <t>ulaE</t>
  </si>
  <si>
    <t>L‑xylulose 5‑phosphate 3‑epimerase</t>
  </si>
  <si>
    <t>R40S</t>
  </si>
  <si>
    <t>yjfZ</t>
  </si>
  <si>
    <t>D42N</t>
  </si>
  <si>
    <t>ytfI</t>
  </si>
  <si>
    <t>G190V</t>
  </si>
  <si>
    <t>P111H</t>
  </si>
  <si>
    <t>T40S</t>
  </si>
  <si>
    <t>mpl</t>
  </si>
  <si>
    <t>UDP‑N‑acetylmuramate:L‑alanyl‑gamma‑D‑glutamyl‑ meso‑diaminopimelate ligase</t>
  </si>
  <si>
    <t>I277I</t>
  </si>
  <si>
    <t>treR</t>
  </si>
  <si>
    <t>trehalose 6‑phosphate‑inducible trehalose regulon transcriptional repressor</t>
  </si>
  <si>
    <t>R20S</t>
  </si>
  <si>
    <t>mgtA</t>
  </si>
  <si>
    <t>magnesium transporter</t>
  </si>
  <si>
    <t>V271V</t>
  </si>
  <si>
    <t>D390Y</t>
  </si>
  <si>
    <t>D503Y</t>
  </si>
  <si>
    <t>503</t>
  </si>
  <si>
    <t>L228*</t>
  </si>
  <si>
    <t>argI</t>
  </si>
  <si>
    <t>ornithine carbamoyltransferase 1/protein inhibitor of RNase E</t>
  </si>
  <si>
    <t>A2T</t>
  </si>
  <si>
    <t>M157I</t>
  </si>
  <si>
    <t>R928S</t>
  </si>
  <si>
    <t>928</t>
  </si>
  <si>
    <t>P575P</t>
  </si>
  <si>
    <t>575</t>
  </si>
  <si>
    <t>A273E</t>
  </si>
  <si>
    <t>idnR</t>
  </si>
  <si>
    <t>transcriptional repressor, 5‑gluconate‑binding</t>
  </si>
  <si>
    <t>IS4 transposase/putative transporter</t>
  </si>
  <si>
    <t>A283T</t>
  </si>
  <si>
    <t>yjhB</t>
  </si>
  <si>
    <t>D252E</t>
  </si>
  <si>
    <t>R452S</t>
  </si>
  <si>
    <t>K407*</t>
  </si>
  <si>
    <t>yjhG</t>
  </si>
  <si>
    <t>putative dehydratase</t>
  </si>
  <si>
    <t>G256G</t>
  </si>
  <si>
    <t>sgcX</t>
  </si>
  <si>
    <t>putative endoglucanase with Zn‑dependent exopeptidase domain</t>
  </si>
  <si>
    <t>yjhP</t>
  </si>
  <si>
    <t>putative methyltransferase/putative acetyltransferase</t>
  </si>
  <si>
    <t>pseudogene, helicase family; putative frameshift suppressor</t>
  </si>
  <si>
    <t>I124F</t>
  </si>
  <si>
    <t>R177I</t>
  </si>
  <si>
    <t>I167I</t>
  </si>
  <si>
    <t>D97Y</t>
  </si>
  <si>
    <t>hypT</t>
  </si>
  <si>
    <t>hypochlorite‑responsive transcription factor</t>
  </si>
  <si>
    <t>A171E</t>
  </si>
  <si>
    <t>yjiM</t>
  </si>
  <si>
    <t>putative 2‑hydroxyglutaryl‑CoA dehydratase</t>
  </si>
  <si>
    <t>yjiS</t>
  </si>
  <si>
    <t>DUF1127 family protein/pseudogene</t>
  </si>
  <si>
    <t>I166I</t>
  </si>
  <si>
    <t>Q71K</t>
  </si>
  <si>
    <t>hsdS</t>
  </si>
  <si>
    <t>specificity determinant for hsdM and hsdR</t>
  </si>
  <si>
    <t>S16F</t>
  </si>
  <si>
    <t>Y116N</t>
  </si>
  <si>
    <t>hsdM</t>
  </si>
  <si>
    <t>DNA methyltransferase M</t>
  </si>
  <si>
    <t>L95L</t>
  </si>
  <si>
    <t>yjjL</t>
  </si>
  <si>
    <t>L‑galactonate transporter</t>
  </si>
  <si>
    <t>I53I</t>
  </si>
  <si>
    <t>*305K</t>
  </si>
  <si>
    <t>yjjM</t>
  </si>
  <si>
    <t>yjjMN operon transcriptional activator</t>
  </si>
  <si>
    <t>305</t>
  </si>
  <si>
    <t>S111T</t>
  </si>
  <si>
    <t>N330Y</t>
  </si>
  <si>
    <t>yjjN</t>
  </si>
  <si>
    <t>L‑galactonate oxidoreductase</t>
  </si>
  <si>
    <t>330</t>
  </si>
  <si>
    <t>S360*</t>
  </si>
  <si>
    <t>opgB</t>
  </si>
  <si>
    <t>phosphoglycerol transferases I and II</t>
  </si>
  <si>
    <t>I43I</t>
  </si>
  <si>
    <t>dnaT</t>
  </si>
  <si>
    <t>DNA biosynthesis protein (primosomal protein I)</t>
  </si>
  <si>
    <t>leuP</t>
  </si>
  <si>
    <t>tRNA‑Leu/tRNA‑Leu</t>
  </si>
  <si>
    <t>leuQ</t>
  </si>
  <si>
    <t>tRNA‑Leu/16S rRNA m(2)G1207 methyltransferase, SAM‑dependent</t>
  </si>
  <si>
    <t>E73D</t>
  </si>
  <si>
    <t>radA</t>
  </si>
  <si>
    <t>DNA repair protein</t>
  </si>
  <si>
    <t>F70L</t>
  </si>
  <si>
    <t>right oriC‑binding transcriptional activator, AraC family/putative periplasmic protein</t>
  </si>
  <si>
    <t>T4T</t>
  </si>
  <si>
    <t>yjtD</t>
  </si>
  <si>
    <t>2 bp→TT</t>
  </si>
  <si>
    <t>2 bp→GC</t>
  </si>
  <si>
    <t>H165N</t>
  </si>
  <si>
    <t>fluxes</t>
  </si>
  <si>
    <t>reaction_id</t>
  </si>
  <si>
    <t>gene_id_0</t>
  </si>
  <si>
    <t>gene_id_1</t>
  </si>
  <si>
    <t>gene_id_2</t>
  </si>
  <si>
    <t>gene_id_3</t>
  </si>
  <si>
    <t>gene_id_4</t>
  </si>
  <si>
    <t>gene_id_5</t>
  </si>
  <si>
    <t>gene_id_6</t>
  </si>
  <si>
    <t>gene_id_7</t>
  </si>
  <si>
    <t>gene_id_8</t>
  </si>
  <si>
    <t>gene_id_9</t>
  </si>
  <si>
    <t>gene_0</t>
  </si>
  <si>
    <t>enzyme_name_0</t>
  </si>
  <si>
    <t>gene_1</t>
  </si>
  <si>
    <t>enzyme_name_1</t>
  </si>
  <si>
    <t>gene_2</t>
  </si>
  <si>
    <t>enzyme_name_2</t>
  </si>
  <si>
    <t>gene_3</t>
  </si>
  <si>
    <t>enzyme_name_3</t>
  </si>
  <si>
    <t>gene_4</t>
  </si>
  <si>
    <t>enzyme_name_4</t>
  </si>
  <si>
    <t>gene_5</t>
  </si>
  <si>
    <t>enzyme_name_5</t>
  </si>
  <si>
    <t>gene_6</t>
  </si>
  <si>
    <t>enzyme_name_6</t>
  </si>
  <si>
    <t>gene_7</t>
  </si>
  <si>
    <t>enzyme_name_7</t>
  </si>
  <si>
    <t>gene_8</t>
  </si>
  <si>
    <t>enzyme_name_8</t>
  </si>
  <si>
    <t>gene_9</t>
  </si>
  <si>
    <t>enzyme_name_9</t>
  </si>
  <si>
    <t>reaction_short</t>
  </si>
  <si>
    <t>reaction_full</t>
  </si>
  <si>
    <t>ACALD</t>
  </si>
  <si>
    <t>b1241</t>
  </si>
  <si>
    <t>b0351</t>
  </si>
  <si>
    <t xml:space="preserve"> aldehyde-alcohol dehydrogenase</t>
  </si>
  <si>
    <t>mhpF</t>
  </si>
  <si>
    <t xml:space="preserve"> acetaldehyde dehydrogenase (acylating)</t>
  </si>
  <si>
    <t>acald_c + coa_c + nad_c &lt;=&gt; accoa_c + h_c + nadh_c</t>
  </si>
  <si>
    <t>Acetaldehyde + Coenzyme A + Nicotinamide adenine dinucleotide &lt;=&gt; Acetyl-CoA + H+ + Nicotinamide adenine dinucleotide - reduced</t>
  </si>
  <si>
    <t>ACALDt</t>
  </si>
  <si>
    <t>s0001</t>
  </si>
  <si>
    <t>acald_e &lt;=&gt; acald_c</t>
  </si>
  <si>
    <t>Acetaldehyde &lt;=&gt; Acetaldehyde</t>
  </si>
  <si>
    <t>ACKr</t>
  </si>
  <si>
    <t>b1849</t>
  </si>
  <si>
    <t>b3115</t>
  </si>
  <si>
    <t>b2296</t>
  </si>
  <si>
    <t>purT</t>
  </si>
  <si>
    <t xml:space="preserve"> phosphoribosylglycinamide formyltransferase 2</t>
  </si>
  <si>
    <t>tdcD</t>
  </si>
  <si>
    <t xml:space="preserve"> propionate kinase</t>
  </si>
  <si>
    <t>ackA</t>
  </si>
  <si>
    <t xml:space="preserve"> acetate kinase</t>
  </si>
  <si>
    <t>ac_c + atp_c &lt;=&gt; actp_c + adp_c</t>
  </si>
  <si>
    <t>Acetate + ATP C10H12N5O13P3 &lt;=&gt; Acetyl phosphate + ADP C10H12N5O10P2</t>
  </si>
  <si>
    <t>ACONTa</t>
  </si>
  <si>
    <t>b0118</t>
  </si>
  <si>
    <t>b1276</t>
  </si>
  <si>
    <t>acnB</t>
  </si>
  <si>
    <t xml:space="preserve"> hypothetical protein</t>
  </si>
  <si>
    <t xml:space="preserve"> aconitate hydratase 1</t>
  </si>
  <si>
    <t>cit_c &lt;=&gt; acon_C_c + h2o_c</t>
  </si>
  <si>
    <t>Citrate &lt;=&gt; Cis-Aconitate + H2O H2O</t>
  </si>
  <si>
    <t>ACONTb</t>
  </si>
  <si>
    <t>acon_C_c + h2o_c &lt;=&gt; icit_c</t>
  </si>
  <si>
    <t>Cis-Aconitate + H2O H2O &lt;=&gt; Isocitrate</t>
  </si>
  <si>
    <t>ACt2r</t>
  </si>
  <si>
    <t>ac_e + h_e &lt;=&gt; ac_c + h_c</t>
  </si>
  <si>
    <t>Acetate + H+ &lt;=&gt; Acetate + H+</t>
  </si>
  <si>
    <t>ADK1</t>
  </si>
  <si>
    <t>b0474</t>
  </si>
  <si>
    <t>adk</t>
  </si>
  <si>
    <t xml:space="preserve"> adenylate kinase</t>
  </si>
  <si>
    <t>amp_c + atp_c &lt;=&gt; 2.0 adp_c</t>
  </si>
  <si>
    <t>AMP C10H12N5O7P + ATP C10H12N5O13P3 &lt;=&gt; 2.0 ADP C10H12N5O10P2</t>
  </si>
  <si>
    <t>AKGDH</t>
  </si>
  <si>
    <t>b0726</t>
  </si>
  <si>
    <t>b0727</t>
  </si>
  <si>
    <t>b0116</t>
  </si>
  <si>
    <t xml:space="preserve"> subunit of E1(0) component of 2-oxoglutarate dehydrogenase</t>
  </si>
  <si>
    <t>sucB</t>
  </si>
  <si>
    <t xml:space="preserve"> dihydrolipoyltranssuccinylase</t>
  </si>
  <si>
    <t>lpd</t>
  </si>
  <si>
    <t xml:space="preserve"> lipoamide dehydrogenase</t>
  </si>
  <si>
    <t>akg_c + coa_c + nad_c --&gt; co2_c + nadh_c + succoa_c</t>
  </si>
  <si>
    <t>2-Oxoglutarate + Coenzyme A + Nicotinamide adenine dinucleotide --&gt; CO2 CO2 + Nicotinamide adenine dinucleotide - reduced + Succinyl-CoA</t>
  </si>
  <si>
    <t>AKGt2r</t>
  </si>
  <si>
    <t>b2587</t>
  </si>
  <si>
    <t xml:space="preserve"> alpha-ketoglutarate:H(+) symporter</t>
  </si>
  <si>
    <t>akg_e + h_e &lt;=&gt; akg_c + h_c</t>
  </si>
  <si>
    <t>2-Oxoglutarate + H+ &lt;=&gt; 2-Oxoglutarate + H+</t>
  </si>
  <si>
    <t>ALCD2x</t>
  </si>
  <si>
    <t>b1478</t>
  </si>
  <si>
    <t>b0356</t>
  </si>
  <si>
    <t xml:space="preserve"> ethanol dehydrogenase/alcohol dehydrogenase</t>
  </si>
  <si>
    <t>frmA</t>
  </si>
  <si>
    <t xml:space="preserve"> S-(hydroxymethyl)glutathione dehydrogenase</t>
  </si>
  <si>
    <t>etoh_c + nad_c &lt;=&gt; acald_c + h_c + nadh_c</t>
  </si>
  <si>
    <t>Ethanol + Nicotinamide adenine dinucleotide &lt;=&gt; Acetaldehyde + H+ + Nicotinamide adenine dinucleotide - reduced</t>
  </si>
  <si>
    <t>ATPM</t>
  </si>
  <si>
    <t>atp_c + h2o_c --&gt; adp_c + h_c + pi_c</t>
  </si>
  <si>
    <t>ATP C10H12N5O13P3 + H2O H2O --&gt; ADP C10H12N5O10P2 + H+ + Phosphate</t>
  </si>
  <si>
    <t>ATPS4r</t>
  </si>
  <si>
    <t>b3732</t>
  </si>
  <si>
    <t>b3731</t>
  </si>
  <si>
    <t>b3736</t>
  </si>
  <si>
    <t>b3733</t>
  </si>
  <si>
    <t>b3739</t>
  </si>
  <si>
    <t>b3738</t>
  </si>
  <si>
    <t>b3735</t>
  </si>
  <si>
    <t>b3734</t>
  </si>
  <si>
    <t>b3737</t>
  </si>
  <si>
    <t xml:space="preserve"> ATP synthase F1 complex subunit beta</t>
  </si>
  <si>
    <t>atpC</t>
  </si>
  <si>
    <t xml:space="preserve"> ATP synthase F1 complex subunit epsilon</t>
  </si>
  <si>
    <t>atpF</t>
  </si>
  <si>
    <t xml:space="preserve"> ATP synthase Fo complex subunit b</t>
  </si>
  <si>
    <t xml:space="preserve"> ATP synthase F1 complex subunit gamma</t>
  </si>
  <si>
    <t xml:space="preserve"> ATP synthase accessory factor</t>
  </si>
  <si>
    <t>atpB</t>
  </si>
  <si>
    <t xml:space="preserve"> ATP synthase Fo complex subunit a</t>
  </si>
  <si>
    <t>atpH</t>
  </si>
  <si>
    <t xml:space="preserve"> ATP synthase F1 complex subunit delta</t>
  </si>
  <si>
    <t>atpA</t>
  </si>
  <si>
    <t xml:space="preserve"> ATP synthase F1 complex subunit alpha</t>
  </si>
  <si>
    <t>atpE</t>
  </si>
  <si>
    <t xml:space="preserve"> ATP synthase Fo complex subunit c</t>
  </si>
  <si>
    <t>adp_c + 4.0 h_e + pi_c &lt;=&gt; atp_c + h2o_c + 3.0 h_c</t>
  </si>
  <si>
    <t>ADP C10H12N5O10P2 + 4.0 H+ + Phosphate &lt;=&gt; ATP C10H12N5O13P3 + H2O H2O + 3.0 H+</t>
  </si>
  <si>
    <t>BIOMASS_Ecoli_core_w_GAM</t>
  </si>
  <si>
    <t>1.496 3pg_c + 3.7478 accoa_c + 59.81 atp_c + 0.361 e4p_c + 0.0709 f6p_c + 0.129 g3p_c + 0.205 g6p_c + 0.2557 gln__L_c + 4.9414 glu__L_c + 59.81 h2o_c + 3.547 nad_c + 13.0279 nadph_c + 1.7867 oaa_c + 0.5191 pep_c + 2.8328 pyr_c + 0.8977 r5p_c --&gt; 59.81 adp_c + 4.1182 akg_c + 3.7478 coa_c + 59.81 h_c + 3.547 nadh_c + 13.0279 nadp_c + 59.81 pi_c</t>
  </si>
  <si>
    <t>1.496 3-Phospho-D-glycerate + 3.7478 Acetyl-CoA + 59.81 ATP C10H12N5O13P3 + 0.361 D-Erythrose 4-phosphate + 0.0709 D-Fructose 6-phosphate + 0.129 Glyceraldehyde 3-phosphate + 0.205 D-Glucose 6-phosphate + 0.2557 L-Glutamine + 4.9414 L-Glutamate + 59.81 H2O H2O + 3.547 Nicotinamide adenine dinucleotide + 13.0279 Nicotinamide adenine dinucleotide phosphate - reduced + 1.7867 Oxaloacetate + 0.5191 Phosphoenolpyruvate + 2.8328 Pyruvate + 0.8977 Alpha-D-Ribose 5-phosphate --&gt; 59.81 ADP C10H12N5O10P2 + 4.1182 2-Oxoglutarate + 3.7478 Coenzyme A + 59.81 H+ + 3.547 Nicotinamide adenine dinucleotide - reduced + 13.0279 Nicotinamide adenine dinucleotide phosphate + 59.81 Phosphate</t>
  </si>
  <si>
    <t>CO2t</t>
  </si>
  <si>
    <t>co2_e &lt;=&gt; co2_c</t>
  </si>
  <si>
    <t>CO2 CO2 &lt;=&gt; CO2 CO2</t>
  </si>
  <si>
    <t>CS</t>
  </si>
  <si>
    <t>b0720</t>
  </si>
  <si>
    <t xml:space="preserve"> citrate synthase</t>
  </si>
  <si>
    <t>accoa_c + h2o_c + oaa_c --&gt; cit_c + coa_c + h_c</t>
  </si>
  <si>
    <t>Acetyl-CoA + H2O H2O + Oxaloacetate --&gt; Citrate + Coenzyme A + H+</t>
  </si>
  <si>
    <t>CYTBD</t>
  </si>
  <si>
    <t>b0979</t>
  </si>
  <si>
    <t>b0733</t>
  </si>
  <si>
    <t>b0978</t>
  </si>
  <si>
    <t>b0734</t>
  </si>
  <si>
    <t>appB</t>
  </si>
  <si>
    <t xml:space="preserve"> cytochrome bd-II ubiquinol oxidase subunit II</t>
  </si>
  <si>
    <t xml:space="preserve"> cytochrome bd-I ubiquinol oxidase subunit I</t>
  </si>
  <si>
    <t>appC</t>
  </si>
  <si>
    <t xml:space="preserve"> cytochrome bd-II ubiquinol oxidase subunit I</t>
  </si>
  <si>
    <t xml:space="preserve"> cytochrome bd-I ubiquinol oxidase subunit II</t>
  </si>
  <si>
    <t>2.0 h_c + 0.5 o2_c + q8h2_c --&gt; h2o_c + 2.0 h_e + q8_c</t>
  </si>
  <si>
    <t>2.0 H+ + 0.5 O2 O2 + Ubiquinol-8 --&gt; H2O H2O + 2.0 H+ + Ubiquinone-8</t>
  </si>
  <si>
    <t>D_LACt2</t>
  </si>
  <si>
    <t>b3603</t>
  </si>
  <si>
    <t>b2975</t>
  </si>
  <si>
    <t xml:space="preserve"> lactate/glycolate:H(+) symporter LldP</t>
  </si>
  <si>
    <t>glcA</t>
  </si>
  <si>
    <t xml:space="preserve"> glycolate/lactate:H(+) symporter GlcA</t>
  </si>
  <si>
    <t>h_e + lac__D_e &lt;=&gt; h_c + lac__D_c</t>
  </si>
  <si>
    <t>H+ + D-Lactate &lt;=&gt; H+ + D-Lactate</t>
  </si>
  <si>
    <t>ENO</t>
  </si>
  <si>
    <t>b2779</t>
  </si>
  <si>
    <t>eno</t>
  </si>
  <si>
    <t xml:space="preserve"> enolase</t>
  </si>
  <si>
    <t>2pg_c &lt;=&gt; h2o_c + pep_c</t>
  </si>
  <si>
    <t>D-Glycerate 2-phosphate &lt;=&gt; H2O H2O + Phosphoenolpyruvate</t>
  </si>
  <si>
    <t>ETOHt2r</t>
  </si>
  <si>
    <t>etoh_e + h_e &lt;=&gt; etoh_c + h_c</t>
  </si>
  <si>
    <t>Ethanol + H+ &lt;=&gt; Ethanol + H+</t>
  </si>
  <si>
    <t>EX_ac_e</t>
  </si>
  <si>
    <t xml:space="preserve">ac_e --&gt; </t>
  </si>
  <si>
    <t xml:space="preserve">Acetate --&gt; </t>
  </si>
  <si>
    <t>EX_acald_e</t>
  </si>
  <si>
    <t xml:space="preserve">acald_e --&gt; </t>
  </si>
  <si>
    <t xml:space="preserve">Acetaldehyde --&gt; </t>
  </si>
  <si>
    <t>EX_akg_e</t>
  </si>
  <si>
    <t xml:space="preserve">akg_e --&gt; </t>
  </si>
  <si>
    <t xml:space="preserve">2-Oxoglutarate --&gt; </t>
  </si>
  <si>
    <t>EX_co2_e</t>
  </si>
  <si>
    <t xml:space="preserve">co2_e &lt;=&gt; </t>
  </si>
  <si>
    <t xml:space="preserve">CO2 CO2 &lt;=&gt; </t>
  </si>
  <si>
    <t>EX_etoh_e</t>
  </si>
  <si>
    <t xml:space="preserve">etoh_e --&gt; </t>
  </si>
  <si>
    <t xml:space="preserve">Ethanol --&gt; </t>
  </si>
  <si>
    <t>EX_for_e</t>
  </si>
  <si>
    <t xml:space="preserve">for_e --&gt; </t>
  </si>
  <si>
    <t xml:space="preserve">Formate --&gt; </t>
  </si>
  <si>
    <t>EX_fru_e</t>
  </si>
  <si>
    <t xml:space="preserve">fru_e --&gt; </t>
  </si>
  <si>
    <t xml:space="preserve">D-Fructose --&gt; </t>
  </si>
  <si>
    <t>EX_fum_e</t>
  </si>
  <si>
    <t xml:space="preserve">fum_e --&gt; </t>
  </si>
  <si>
    <t xml:space="preserve">Fumarate --&gt; </t>
  </si>
  <si>
    <t>EX_glc__D_e</t>
  </si>
  <si>
    <t xml:space="preserve">glc__D_e --&gt; </t>
  </si>
  <si>
    <t xml:space="preserve">D-Glucose --&gt; </t>
  </si>
  <si>
    <t>EX_gln__L_e</t>
  </si>
  <si>
    <t xml:space="preserve">gln__L_e --&gt; </t>
  </si>
  <si>
    <t xml:space="preserve">L-Glutamine --&gt; </t>
  </si>
  <si>
    <t>EX_glu__L_e</t>
  </si>
  <si>
    <t xml:space="preserve">glu__L_e --&gt; </t>
  </si>
  <si>
    <t xml:space="preserve">L-Glutamate --&gt; </t>
  </si>
  <si>
    <t>EX_h_e</t>
  </si>
  <si>
    <t xml:space="preserve">h_e &lt;=&gt; </t>
  </si>
  <si>
    <t xml:space="preserve">H+ &lt;=&gt; </t>
  </si>
  <si>
    <t>EX_h2o_e</t>
  </si>
  <si>
    <t xml:space="preserve">h2o_e &lt;=&gt; </t>
  </si>
  <si>
    <t xml:space="preserve">H2O H2O &lt;=&gt; </t>
  </si>
  <si>
    <t>EX_lac__D_e</t>
  </si>
  <si>
    <t xml:space="preserve">lac__D_e --&gt; </t>
  </si>
  <si>
    <t xml:space="preserve">D-Lactate --&gt; </t>
  </si>
  <si>
    <t>EX_mal__L_e</t>
  </si>
  <si>
    <t xml:space="preserve">mal__L_e --&gt; </t>
  </si>
  <si>
    <t xml:space="preserve">L-Malate --&gt; </t>
  </si>
  <si>
    <t>EX_nh4_e</t>
  </si>
  <si>
    <t xml:space="preserve">nh4_e &lt;=&gt; </t>
  </si>
  <si>
    <t xml:space="preserve">Ammonium &lt;=&gt; </t>
  </si>
  <si>
    <t>EX_o2_e</t>
  </si>
  <si>
    <t xml:space="preserve">o2_e &lt;=&gt; </t>
  </si>
  <si>
    <t xml:space="preserve">O2 O2 &lt;=&gt; </t>
  </si>
  <si>
    <t>EX_pi_e</t>
  </si>
  <si>
    <t xml:space="preserve">pi_e &lt;=&gt; </t>
  </si>
  <si>
    <t xml:space="preserve">Phosphate &lt;=&gt; </t>
  </si>
  <si>
    <t>EX_pyr_e</t>
  </si>
  <si>
    <t xml:space="preserve">pyr_e --&gt; </t>
  </si>
  <si>
    <t xml:space="preserve">Pyruvate --&gt; </t>
  </si>
  <si>
    <t>EX_succ_e</t>
  </si>
  <si>
    <t xml:space="preserve">succ_e --&gt; </t>
  </si>
  <si>
    <t xml:space="preserve">Succinate --&gt; </t>
  </si>
  <si>
    <t>FBA</t>
  </si>
  <si>
    <t>b1773</t>
  </si>
  <si>
    <t>b2097</t>
  </si>
  <si>
    <t>b2925</t>
  </si>
  <si>
    <t xml:space="preserve"> putative aldolase YdjI</t>
  </si>
  <si>
    <t>fbaB</t>
  </si>
  <si>
    <t xml:space="preserve"> fructose-bisphosphate aldolase class I</t>
  </si>
  <si>
    <t>fbaA</t>
  </si>
  <si>
    <t xml:space="preserve"> fructose-bisphosphate aldolase class II</t>
  </si>
  <si>
    <t>fdp_c &lt;=&gt; dhap_c + g3p_c</t>
  </si>
  <si>
    <t>D-Fructose 1,6-bisphosphate &lt;=&gt; Dihydroxyacetone phosphate + Glyceraldehyde 3-phosphate</t>
  </si>
  <si>
    <t>FBP</t>
  </si>
  <si>
    <t>b4232</t>
  </si>
  <si>
    <t>b3925</t>
  </si>
  <si>
    <t>fbp</t>
  </si>
  <si>
    <t xml:space="preserve"> fructose-1,6-bisphosphatase 1</t>
  </si>
  <si>
    <t>glpX</t>
  </si>
  <si>
    <t xml:space="preserve"> fructose-1,6-bisphosphatase 2</t>
  </si>
  <si>
    <t>fdp_c + h2o_c --&gt; f6p_c + pi_c</t>
  </si>
  <si>
    <t>D-Fructose 1,6-bisphosphate + H2O H2O --&gt; D-Fructose 6-phosphate + Phosphate</t>
  </si>
  <si>
    <t>FORt2</t>
  </si>
  <si>
    <t>b0904</t>
  </si>
  <si>
    <t>b2492</t>
  </si>
  <si>
    <t>focA</t>
  </si>
  <si>
    <t xml:space="preserve"> formate channel FocA</t>
  </si>
  <si>
    <t>focB</t>
  </si>
  <si>
    <t xml:space="preserve"> putative formate transporter</t>
  </si>
  <si>
    <t>for_e + h_e --&gt; for_c + h_c</t>
  </si>
  <si>
    <t>Formate + H+ --&gt; Formate + H+</t>
  </si>
  <si>
    <t>FORt</t>
  </si>
  <si>
    <t>for_e &lt;-- for_c</t>
  </si>
  <si>
    <t>Formate &lt;-- Formate</t>
  </si>
  <si>
    <t>FRD7</t>
  </si>
  <si>
    <t>b4154</t>
  </si>
  <si>
    <t>b4152</t>
  </si>
  <si>
    <t>b4153</t>
  </si>
  <si>
    <t>b4151</t>
  </si>
  <si>
    <t>frdA</t>
  </si>
  <si>
    <t xml:space="preserve"> fumarate reductase flavoprotein subunit</t>
  </si>
  <si>
    <t>frdC</t>
  </si>
  <si>
    <t xml:space="preserve"> fumarate reductase membrane protein FrdC</t>
  </si>
  <si>
    <t>frdB</t>
  </si>
  <si>
    <t xml:space="preserve"> fumarate reductase iron-sulfur protein</t>
  </si>
  <si>
    <t>frdD</t>
  </si>
  <si>
    <t xml:space="preserve"> fumarate reductase membrane protein FrdD</t>
  </si>
  <si>
    <t>fum_c + q8h2_c --&gt; q8_c + succ_c</t>
  </si>
  <si>
    <t>Fumarate + Ubiquinol-8 --&gt; Ubiquinone-8 + Succinate</t>
  </si>
  <si>
    <t>FRUpts2</t>
  </si>
  <si>
    <t>b2416</t>
  </si>
  <si>
    <t>b1819</t>
  </si>
  <si>
    <t>b1818</t>
  </si>
  <si>
    <t>b1817</t>
  </si>
  <si>
    <t>b2415</t>
  </si>
  <si>
    <t>ptsI</t>
  </si>
  <si>
    <t xml:space="preserve"> PTS enzyme I</t>
  </si>
  <si>
    <t>manZ</t>
  </si>
  <si>
    <t xml:space="preserve"> mannose-specific PTS enzyme IID component</t>
  </si>
  <si>
    <t>manY</t>
  </si>
  <si>
    <t xml:space="preserve"> mannose-specific PTS enzyme IIC component</t>
  </si>
  <si>
    <t>manX</t>
  </si>
  <si>
    <t xml:space="preserve"> mannose-specific PTS enzyme IIAB component</t>
  </si>
  <si>
    <t>ptsH</t>
  </si>
  <si>
    <t xml:space="preserve"> phosphocarrier protein HPr</t>
  </si>
  <si>
    <t>fru_e + pep_c --&gt; f6p_c + pyr_c</t>
  </si>
  <si>
    <t>D-Fructose + Phosphoenolpyruvate --&gt; D-Fructose 6-phosphate + Pyruvate</t>
  </si>
  <si>
    <t>FUM</t>
  </si>
  <si>
    <t>b4122</t>
  </si>
  <si>
    <t>b1611</t>
  </si>
  <si>
    <t>b1612</t>
  </si>
  <si>
    <t>fumB</t>
  </si>
  <si>
    <t xml:space="preserve"> fumarase B</t>
  </si>
  <si>
    <t xml:space="preserve"> fumarase C</t>
  </si>
  <si>
    <t>fumA</t>
  </si>
  <si>
    <t xml:space="preserve"> fumarase A</t>
  </si>
  <si>
    <t>fum_c + h2o_c &lt;=&gt; mal__L_c</t>
  </si>
  <si>
    <t>Fumarate + H2O H2O &lt;=&gt; L-Malate</t>
  </si>
  <si>
    <t>FUMt2_2</t>
  </si>
  <si>
    <t>b3528</t>
  </si>
  <si>
    <t>dctA</t>
  </si>
  <si>
    <t xml:space="preserve"> C4 dicarboxylate/orotate:H(+) symporter</t>
  </si>
  <si>
    <t>fum_e + 2.0 h_e --&gt; fum_c + 2.0 h_c</t>
  </si>
  <si>
    <t>Fumarate + 2.0 H+ --&gt; Fumarate + 2.0 H+</t>
  </si>
  <si>
    <t>G6PDH2r</t>
  </si>
  <si>
    <t>b1852</t>
  </si>
  <si>
    <t>zwf</t>
  </si>
  <si>
    <t xml:space="preserve"> NADP(+)-dependent glucose-6-phosphate dehydrogenase</t>
  </si>
  <si>
    <t>g6p_c + nadp_c &lt;=&gt; 6pgl_c + h_c + nadph_c</t>
  </si>
  <si>
    <t>D-Glucose 6-phosphate + Nicotinamide adenine dinucleotide phosphate &lt;=&gt; 6-phospho-D-glucono-1,5-lactone + H+ + Nicotinamide adenine dinucleotide phosphate - reduced</t>
  </si>
  <si>
    <t>GAPD</t>
  </si>
  <si>
    <t>b1779</t>
  </si>
  <si>
    <t>gapA</t>
  </si>
  <si>
    <t xml:space="preserve"> glyceraldehyde-3-phosphate dehydrogenase A</t>
  </si>
  <si>
    <t>g3p_c + nad_c + pi_c &lt;=&gt; 13dpg_c + h_c + nadh_c</t>
  </si>
  <si>
    <t>Glyceraldehyde 3-phosphate + Nicotinamide adenine dinucleotide + Phosphate &lt;=&gt; 3-Phospho-D-glyceroyl phosphate + H+ + Nicotinamide adenine dinucleotide - reduced</t>
  </si>
  <si>
    <t>GLCpts</t>
  </si>
  <si>
    <t>b1621</t>
  </si>
  <si>
    <t>b2417</t>
  </si>
  <si>
    <t>b1101</t>
  </si>
  <si>
    <t xml:space="preserve"> PTS enzyme IIBC component MalX</t>
  </si>
  <si>
    <t>crr</t>
  </si>
  <si>
    <t xml:space="preserve"> Enzyme IIA(Glc)</t>
  </si>
  <si>
    <t>ptsG</t>
  </si>
  <si>
    <t xml:space="preserve"> glucose-specific PTS enzyme IIBC component</t>
  </si>
  <si>
    <t>glc__D_e + pep_c --&gt; g6p_c + pyr_c</t>
  </si>
  <si>
    <t>D-Glucose + Phosphoenolpyruvate --&gt; D-Glucose 6-phosphate + Pyruvate</t>
  </si>
  <si>
    <t>GLNS</t>
  </si>
  <si>
    <t>b1297</t>
  </si>
  <si>
    <t>b3870</t>
  </si>
  <si>
    <t>puuA</t>
  </si>
  <si>
    <t xml:space="preserve"> glutamate-putrescine ligase</t>
  </si>
  <si>
    <t>glnA</t>
  </si>
  <si>
    <t xml:space="preserve"> glutamine synthetase</t>
  </si>
  <si>
    <t>atp_c + glu__L_c + nh4_c --&gt; adp_c + gln__L_c + h_c + pi_c</t>
  </si>
  <si>
    <t>ATP C10H12N5O13P3 + L-Glutamate + Ammonium --&gt; ADP C10H12N5O10P2 + L-Glutamine + H+ + Phosphate</t>
  </si>
  <si>
    <t>GLNabc</t>
  </si>
  <si>
    <t>b0811</t>
  </si>
  <si>
    <t>b0809</t>
  </si>
  <si>
    <t>b0810</t>
  </si>
  <si>
    <t xml:space="preserve"> L-glutamine ABC transporter periplasmic binding protein</t>
  </si>
  <si>
    <t>glnQ</t>
  </si>
  <si>
    <t xml:space="preserve"> L-glutamine ABC transporter ATP binding subunit</t>
  </si>
  <si>
    <t xml:space="preserve"> L-glutamine ABC transporter membrane subunit</t>
  </si>
  <si>
    <t>atp_c + gln__L_e + h2o_c --&gt; adp_c + gln__L_c + h_c + pi_c</t>
  </si>
  <si>
    <t>ATP C10H12N5O13P3 + L-Glutamine + H2O H2O --&gt; ADP C10H12N5O10P2 + L-Glutamine + H+ + Phosphate</t>
  </si>
  <si>
    <t>GLUDy</t>
  </si>
  <si>
    <t>b1761</t>
  </si>
  <si>
    <t>gdhA</t>
  </si>
  <si>
    <t xml:space="preserve"> glutamate dehydrogenase</t>
  </si>
  <si>
    <t>glu__L_c + h2o_c + nadp_c &lt;=&gt; akg_c + h_c + nadph_c + nh4_c</t>
  </si>
  <si>
    <t>L-Glutamate + H2O H2O + Nicotinamide adenine dinucleotide phosphate &lt;=&gt; 2-Oxoglutarate + H+ + Nicotinamide adenine dinucleotide phosphate - reduced + Ammonium</t>
  </si>
  <si>
    <t>GLUN</t>
  </si>
  <si>
    <t>b1812</t>
  </si>
  <si>
    <t>b0485</t>
  </si>
  <si>
    <t>b1524</t>
  </si>
  <si>
    <t>pabB</t>
  </si>
  <si>
    <t xml:space="preserve"> aminodeoxychorismate synthase subunit 1</t>
  </si>
  <si>
    <t>glsA</t>
  </si>
  <si>
    <t xml:space="preserve"> glutaminase 1</t>
  </si>
  <si>
    <t>glsB</t>
  </si>
  <si>
    <t xml:space="preserve"> glutaminase 2</t>
  </si>
  <si>
    <t>gln__L_c + h2o_c --&gt; glu__L_c + nh4_c</t>
  </si>
  <si>
    <t>L-Glutamine + H2O H2O --&gt; L-Glutamate + Ammonium</t>
  </si>
  <si>
    <t>GLUSy</t>
  </si>
  <si>
    <t>b3212</t>
  </si>
  <si>
    <t>b3213</t>
  </si>
  <si>
    <t xml:space="preserve"> glutamate synthase subunit GltB</t>
  </si>
  <si>
    <t xml:space="preserve"> glutamate synthase subunit GltD</t>
  </si>
  <si>
    <t>akg_c + gln__L_c + h_c + nadph_c --&gt; 2.0 glu__L_c + nadp_c</t>
  </si>
  <si>
    <t>2-Oxoglutarate + L-Glutamine + H+ + Nicotinamide adenine dinucleotide phosphate - reduced --&gt; 2.0 L-Glutamate + Nicotinamide adenine dinucleotide phosphate</t>
  </si>
  <si>
    <t>GLUt2r</t>
  </si>
  <si>
    <t>b4077</t>
  </si>
  <si>
    <t>gltP</t>
  </si>
  <si>
    <t xml:space="preserve"> glutamate/aspartate : H(+) symporter GltP</t>
  </si>
  <si>
    <t>glu__L_e + h_e &lt;=&gt; glu__L_c + h_c</t>
  </si>
  <si>
    <t>L-Glutamate + H+ &lt;=&gt; L-Glutamate + H+</t>
  </si>
  <si>
    <t>GND</t>
  </si>
  <si>
    <t>b2029</t>
  </si>
  <si>
    <t xml:space="preserve"> 6-phosphogluconate dehydrogenase, decarboxylating</t>
  </si>
  <si>
    <t>6pgc_c + nadp_c --&gt; co2_c + nadph_c + ru5p__D_c</t>
  </si>
  <si>
    <t>6-Phospho-D-gluconate + Nicotinamide adenine dinucleotide phosphate --&gt; CO2 CO2 + Nicotinamide adenine dinucleotide phosphate - reduced + D-Ribulose 5-phosphate</t>
  </si>
  <si>
    <t>H2Ot</t>
  </si>
  <si>
    <t>b0875</t>
  </si>
  <si>
    <t>aqpZ</t>
  </si>
  <si>
    <t xml:space="preserve"> water channel AqpZ</t>
  </si>
  <si>
    <t>h2o_e &lt;=&gt; h2o_c</t>
  </si>
  <si>
    <t>H2O H2O &lt;=&gt; H2O H2O</t>
  </si>
  <si>
    <t>ICDHyr</t>
  </si>
  <si>
    <t>b1136</t>
  </si>
  <si>
    <t xml:space="preserve"> isocitrate dehydrogenase</t>
  </si>
  <si>
    <t>icit_c + nadp_c &lt;=&gt; akg_c + co2_c + nadph_c</t>
  </si>
  <si>
    <t>Isocitrate + Nicotinamide adenine dinucleotide phosphate &lt;=&gt; 2-Oxoglutarate + CO2 CO2 + Nicotinamide adenine dinucleotide phosphate - reduced</t>
  </si>
  <si>
    <t>ICL</t>
  </si>
  <si>
    <t>b4015</t>
  </si>
  <si>
    <t xml:space="preserve"> isocitrate lyase</t>
  </si>
  <si>
    <t>icit_c --&gt; glx_c + succ_c</t>
  </si>
  <si>
    <t>Isocitrate --&gt; Glyoxylate + Succinate</t>
  </si>
  <si>
    <t>LDH_D</t>
  </si>
  <si>
    <t>b2133</t>
  </si>
  <si>
    <t>b1380</t>
  </si>
  <si>
    <t xml:space="preserve"> D-lactate dehydrogenase</t>
  </si>
  <si>
    <t>lac__D_c + nad_c &lt;=&gt; h_c + nadh_c + pyr_c</t>
  </si>
  <si>
    <t>D-Lactate + Nicotinamide adenine dinucleotide &lt;=&gt; H+ + Nicotinamide adenine dinucleotide - reduced + Pyruvate</t>
  </si>
  <si>
    <t>MALS</t>
  </si>
  <si>
    <t>b2976</t>
  </si>
  <si>
    <t>b4014</t>
  </si>
  <si>
    <t xml:space="preserve"> malate synthase G</t>
  </si>
  <si>
    <t>aceB</t>
  </si>
  <si>
    <t xml:space="preserve"> malate synthase A</t>
  </si>
  <si>
    <t>accoa_c + glx_c + h2o_c --&gt; coa_c + h_c + mal__L_c</t>
  </si>
  <si>
    <t>Acetyl-CoA + Glyoxylate + H2O H2O --&gt; Coenzyme A + H+ + L-Malate</t>
  </si>
  <si>
    <t>MALt2_2</t>
  </si>
  <si>
    <t>2.0 h_e + mal__L_e --&gt; 2.0 h_c + mal__L_c</t>
  </si>
  <si>
    <t>2.0 H+ + L-Malate --&gt; 2.0 H+ + L-Malate</t>
  </si>
  <si>
    <t>MDH</t>
  </si>
  <si>
    <t>b3236</t>
  </si>
  <si>
    <t>mdh</t>
  </si>
  <si>
    <t xml:space="preserve"> malate dehydrogenase</t>
  </si>
  <si>
    <t>mal__L_c + nad_c &lt;=&gt; h_c + nadh_c + oaa_c</t>
  </si>
  <si>
    <t>L-Malate + Nicotinamide adenine dinucleotide &lt;=&gt; H+ + Nicotinamide adenine dinucleotide - reduced + Oxaloacetate</t>
  </si>
  <si>
    <t>ME1</t>
  </si>
  <si>
    <t>b1479</t>
  </si>
  <si>
    <t>maeA</t>
  </si>
  <si>
    <t xml:space="preserve"> malate dehydrogenase, NAD-requiring</t>
  </si>
  <si>
    <t>mal__L_c + nad_c --&gt; co2_c + nadh_c + pyr_c</t>
  </si>
  <si>
    <t>L-Malate + Nicotinamide adenine dinucleotide --&gt; CO2 CO2 + Nicotinamide adenine dinucleotide - reduced + Pyruvate</t>
  </si>
  <si>
    <t>ME2</t>
  </si>
  <si>
    <t>b2463</t>
  </si>
  <si>
    <t>mal__L_c + nadp_c --&gt; co2_c + nadph_c + pyr_c</t>
  </si>
  <si>
    <t>L-Malate + Nicotinamide adenine dinucleotide phosphate --&gt; CO2 CO2 + Nicotinamide adenine dinucleotide phosphate - reduced + Pyruvate</t>
  </si>
  <si>
    <t>NADH16</t>
  </si>
  <si>
    <t>b2285</t>
  </si>
  <si>
    <t>b2281</t>
  </si>
  <si>
    <t>b2282</t>
  </si>
  <si>
    <t>b2288</t>
  </si>
  <si>
    <t>b2276</t>
  </si>
  <si>
    <t>b2284</t>
  </si>
  <si>
    <t>b2277</t>
  </si>
  <si>
    <t>b2279</t>
  </si>
  <si>
    <t>b2278</t>
  </si>
  <si>
    <t>b2280</t>
  </si>
  <si>
    <t xml:space="preserve"> NADH:quinone oxidoreductase subunit E</t>
  </si>
  <si>
    <t>nuoI</t>
  </si>
  <si>
    <t xml:space="preserve"> NADH:quinone oxidoreductase subunit I</t>
  </si>
  <si>
    <t>nuoH</t>
  </si>
  <si>
    <t xml:space="preserve"> NADH:quinone oxidoreductase subunit H</t>
  </si>
  <si>
    <t>nuoA</t>
  </si>
  <si>
    <t xml:space="preserve"> NADH:quinone oxidoreductase subunit A</t>
  </si>
  <si>
    <t xml:space="preserve"> NADH:quinone oxidoreductase subunit N</t>
  </si>
  <si>
    <t>nuoF</t>
  </si>
  <si>
    <t xml:space="preserve"> NADH:quinone oxidoreductase subunit F</t>
  </si>
  <si>
    <t>nuoM</t>
  </si>
  <si>
    <t xml:space="preserve"> NADH:quinone oxidoreductase subunit M</t>
  </si>
  <si>
    <t>nuoK</t>
  </si>
  <si>
    <t xml:space="preserve"> NADH:quinone oxidoreductase subunit K</t>
  </si>
  <si>
    <t>nuoL</t>
  </si>
  <si>
    <t xml:space="preserve"> NADH:quinone oxidoreductase subunit L</t>
  </si>
  <si>
    <t>nuoJ</t>
  </si>
  <si>
    <t xml:space="preserve"> NADH:quinone oxidoreductase subunit J</t>
  </si>
  <si>
    <t>4.0 h_c + nadh_c + q8_c --&gt; 3.0 h_e + nad_c + q8h2_c</t>
  </si>
  <si>
    <t>4.0 H+ + Nicotinamide adenine dinucleotide - reduced + Ubiquinone-8 --&gt; 3.0 H+ + Nicotinamide adenine dinucleotide + Ubiquinol-8</t>
  </si>
  <si>
    <t>NADTRHD</t>
  </si>
  <si>
    <t>b1602</t>
  </si>
  <si>
    <t>b3962</t>
  </si>
  <si>
    <t>b1603</t>
  </si>
  <si>
    <t xml:space="preserve"> pyridine nucleotide transhydrogenase subunit beta</t>
  </si>
  <si>
    <t xml:space="preserve"> soluble pyridine nucleotide transhydrogenase</t>
  </si>
  <si>
    <t>pntA</t>
  </si>
  <si>
    <t xml:space="preserve"> pyridine nucleotide transhydrogenase subunit alpha</t>
  </si>
  <si>
    <t>nad_c + nadph_c --&gt; nadh_c + nadp_c</t>
  </si>
  <si>
    <t>Nicotinamide adenine dinucleotide + Nicotinamide adenine dinucleotide phosphate - reduced --&gt; Nicotinamide adenine dinucleotide - reduced + Nicotinamide adenine dinucleotide phosphate</t>
  </si>
  <si>
    <t>NH4t</t>
  </si>
  <si>
    <t>b0451</t>
  </si>
  <si>
    <t xml:space="preserve"> ammonia/ammonium transporter</t>
  </si>
  <si>
    <t>nh4_e &lt;=&gt; nh4_c</t>
  </si>
  <si>
    <t>Ammonium &lt;=&gt; Ammonium</t>
  </si>
  <si>
    <t>O2t</t>
  </si>
  <si>
    <t>o2_e &lt;=&gt; o2_c</t>
  </si>
  <si>
    <t>O2 O2 &lt;=&gt; O2 O2</t>
  </si>
  <si>
    <t>PDH</t>
  </si>
  <si>
    <t>b0115</t>
  </si>
  <si>
    <t>b0114</t>
  </si>
  <si>
    <t>aceF</t>
  </si>
  <si>
    <t xml:space="preserve"> pyruvate dehydrogenase, E2 subunit</t>
  </si>
  <si>
    <t xml:space="preserve"> pyruvate dehydrogenase E1 component</t>
  </si>
  <si>
    <t>coa_c + nad_c + pyr_c --&gt; accoa_c + co2_c + nadh_c</t>
  </si>
  <si>
    <t>Coenzyme A + Nicotinamide adenine dinucleotide + Pyruvate --&gt; Acetyl-CoA + CO2 CO2 + Nicotinamide adenine dinucleotide - reduced</t>
  </si>
  <si>
    <t>PFK</t>
  </si>
  <si>
    <t>b3916</t>
  </si>
  <si>
    <t>b1723</t>
  </si>
  <si>
    <t xml:space="preserve"> 6-phosphofructokinase I</t>
  </si>
  <si>
    <t>pfkB</t>
  </si>
  <si>
    <t xml:space="preserve"> 6-phosphofructokinase II</t>
  </si>
  <si>
    <t>atp_c + f6p_c --&gt; adp_c + fdp_c + h_c</t>
  </si>
  <si>
    <t>ATP C10H12N5O13P3 + D-Fructose 6-phosphate --&gt; ADP C10H12N5O10P2 + D-Fructose 1,6-bisphosphate + H+</t>
  </si>
  <si>
    <t>PFL</t>
  </si>
  <si>
    <t>b3114</t>
  </si>
  <si>
    <t>b0902</t>
  </si>
  <si>
    <t>b0903</t>
  </si>
  <si>
    <t>b3952</t>
  </si>
  <si>
    <t>b2579</t>
  </si>
  <si>
    <t>b3951</t>
  </si>
  <si>
    <t xml:space="preserve"> 2-ketobutyrate formate-lyase/pyruvate formate-lyase 4</t>
  </si>
  <si>
    <t xml:space="preserve"> pyruvate formate-lyase activating enzyme</t>
  </si>
  <si>
    <t>pflB</t>
  </si>
  <si>
    <t xml:space="preserve"> pyruvate formate-lyase</t>
  </si>
  <si>
    <t>pflC</t>
  </si>
  <si>
    <t xml:space="preserve"> putative pyruvate formate-lyase 2 activating enzyme PflC</t>
  </si>
  <si>
    <t xml:space="preserve"> stress-induced alternate pyruvate formate-lyase subunit</t>
  </si>
  <si>
    <t xml:space="preserve"> putative formate acetyltransferase 2</t>
  </si>
  <si>
    <t>coa_c + pyr_c --&gt; accoa_c + for_c</t>
  </si>
  <si>
    <t>Coenzyme A + Pyruvate --&gt; Acetyl-CoA + Formate</t>
  </si>
  <si>
    <t>PGI</t>
  </si>
  <si>
    <t>b4025</t>
  </si>
  <si>
    <t xml:space="preserve"> glucose-6-phosphate isomerase</t>
  </si>
  <si>
    <t>g6p_c &lt;=&gt; f6p_c</t>
  </si>
  <si>
    <t>D-Glucose 6-phosphate &lt;=&gt; D-Fructose 6-phosphate</t>
  </si>
  <si>
    <t>PGK</t>
  </si>
  <si>
    <t>b2926</t>
  </si>
  <si>
    <t xml:space="preserve"> phosphoglycerate kinase</t>
  </si>
  <si>
    <t>3pg_c + atp_c &lt;=&gt; 13dpg_c + adp_c</t>
  </si>
  <si>
    <t>3-Phospho-D-glycerate + ATP C10H12N5O13P3 &lt;=&gt; 3-Phospho-D-glyceroyl phosphate + ADP C10H12N5O10P2</t>
  </si>
  <si>
    <t>PGL</t>
  </si>
  <si>
    <t>b0767</t>
  </si>
  <si>
    <t>pgl</t>
  </si>
  <si>
    <t xml:space="preserve"> 6-phosphogluconolactonase</t>
  </si>
  <si>
    <t>6pgl_c + h2o_c --&gt; 6pgc_c + h_c</t>
  </si>
  <si>
    <t>6-phospho-D-glucono-1,5-lactone + H2O H2O --&gt; 6-Phospho-D-gluconate + H+</t>
  </si>
  <si>
    <t>PGM</t>
  </si>
  <si>
    <t>b4395</t>
  </si>
  <si>
    <t>b3612</t>
  </si>
  <si>
    <t>b0755</t>
  </si>
  <si>
    <t>ytjC</t>
  </si>
  <si>
    <t xml:space="preserve"> putative phosphatase</t>
  </si>
  <si>
    <t>gpmM</t>
  </si>
  <si>
    <t xml:space="preserve"> 2,3-bisphosphoglycerate-independent phosphoglycerate mutase</t>
  </si>
  <si>
    <t>gpmA</t>
  </si>
  <si>
    <t xml:space="preserve"> 2,3-bisphosphoglycerate-dependent phosphoglycerate mutase</t>
  </si>
  <si>
    <t>2pg_c &lt;=&gt; 3pg_c</t>
  </si>
  <si>
    <t>D-Glycerate 2-phosphate &lt;=&gt; 3-Phospho-D-glycerate</t>
  </si>
  <si>
    <t>PIt2r</t>
  </si>
  <si>
    <t>b3493</t>
  </si>
  <si>
    <t>b2987</t>
  </si>
  <si>
    <t xml:space="preserve"> metal phosphate:H(+) symporter PitA</t>
  </si>
  <si>
    <t>pitB</t>
  </si>
  <si>
    <t xml:space="preserve"> metal phosphate:H(+) symporter PitB</t>
  </si>
  <si>
    <t>h_e + pi_e &lt;=&gt; h_c + pi_c</t>
  </si>
  <si>
    <t>H+ + Phosphate &lt;=&gt; H+ + Phosphate</t>
  </si>
  <si>
    <t>PPC</t>
  </si>
  <si>
    <t>b3956</t>
  </si>
  <si>
    <t xml:space="preserve"> phosphoenolpyruvate carboxylase</t>
  </si>
  <si>
    <t>co2_c + h2o_c + pep_c --&gt; h_c + oaa_c + pi_c</t>
  </si>
  <si>
    <t>CO2 CO2 + H2O H2O + Phosphoenolpyruvate --&gt; H+ + Oxaloacetate + Phosphate</t>
  </si>
  <si>
    <t>PPCK</t>
  </si>
  <si>
    <t>b3403</t>
  </si>
  <si>
    <t xml:space="preserve"> phosphoenolpyruvate carboxykinase (ATP)</t>
  </si>
  <si>
    <t>atp_c + oaa_c --&gt; adp_c + co2_c + pep_c</t>
  </si>
  <si>
    <t>ATP C10H12N5O13P3 + Oxaloacetate --&gt; ADP C10H12N5O10P2 + CO2 CO2 + Phosphoenolpyruvate</t>
  </si>
  <si>
    <t>PPS</t>
  </si>
  <si>
    <t>b1702</t>
  </si>
  <si>
    <t>ppsA</t>
  </si>
  <si>
    <t xml:space="preserve"> phosphoenolpyruvate synthetase</t>
  </si>
  <si>
    <t>atp_c + h2o_c + pyr_c --&gt; amp_c + 2.0 h_c + pep_c + pi_c</t>
  </si>
  <si>
    <t>ATP C10H12N5O13P3 + H2O H2O + Pyruvate --&gt; AMP C10H12N5O7P + 2.0 H+ + Phosphoenolpyruvate + Phosphate</t>
  </si>
  <si>
    <t>PTAr</t>
  </si>
  <si>
    <t>b2458</t>
  </si>
  <si>
    <t>b2297</t>
  </si>
  <si>
    <t>eutD</t>
  </si>
  <si>
    <t xml:space="preserve"> phosphate acetyltransferase EutD</t>
  </si>
  <si>
    <t>pta</t>
  </si>
  <si>
    <t xml:space="preserve"> phosphate acetyltransferase</t>
  </si>
  <si>
    <t>accoa_c + pi_c &lt;=&gt; actp_c + coa_c</t>
  </si>
  <si>
    <t>Acetyl-CoA + Phosphate &lt;=&gt; Acetyl phosphate + Coenzyme A</t>
  </si>
  <si>
    <t>PYK</t>
  </si>
  <si>
    <t>b1676</t>
  </si>
  <si>
    <t>b1854</t>
  </si>
  <si>
    <t xml:space="preserve"> pyruvate kinase I</t>
  </si>
  <si>
    <t xml:space="preserve"> pyruvate kinase II</t>
  </si>
  <si>
    <t>adp_c + h_c + pep_c --&gt; atp_c + pyr_c</t>
  </si>
  <si>
    <t>ADP C10H12N5O10P2 + H+ + Phosphoenolpyruvate --&gt; ATP C10H12N5O13P3 + Pyruvate</t>
  </si>
  <si>
    <t>PYRt2</t>
  </si>
  <si>
    <t>h_e + pyr_e &lt;=&gt; h_c + pyr_c</t>
  </si>
  <si>
    <t>H+ + Pyruvate &lt;=&gt; H+ + Pyruvate</t>
  </si>
  <si>
    <t>RPE</t>
  </si>
  <si>
    <t>b4301</t>
  </si>
  <si>
    <t>b3386</t>
  </si>
  <si>
    <t xml:space="preserve"> KpLE2 phage-like element</t>
  </si>
  <si>
    <t xml:space="preserve"> ribulose-phosphate 3-epimerase</t>
  </si>
  <si>
    <t>ru5p__D_c &lt;=&gt; xu5p__D_c</t>
  </si>
  <si>
    <t>D-Ribulose 5-phosphate &lt;=&gt; D-Xylulose 5-phosphate</t>
  </si>
  <si>
    <t>RPI</t>
  </si>
  <si>
    <t>b4090</t>
  </si>
  <si>
    <t>b2914</t>
  </si>
  <si>
    <t xml:space="preserve"> allose-6-phosphate isomerase/ribose-5-phosphate isomerase B</t>
  </si>
  <si>
    <t>rpiA</t>
  </si>
  <si>
    <t xml:space="preserve"> ribose-5-phosphate isomerase A</t>
  </si>
  <si>
    <t>r5p_c &lt;=&gt; ru5p__D_c</t>
  </si>
  <si>
    <t>Alpha-D-Ribose 5-phosphate &lt;=&gt; D-Ribulose 5-phosphate</t>
  </si>
  <si>
    <t>SUCCt2_2</t>
  </si>
  <si>
    <t>2.0 h_e + succ_e --&gt; 2.0 h_c + succ_c</t>
  </si>
  <si>
    <t>2.0 H+ + Succinate --&gt; 2.0 H+ + Succinate</t>
  </si>
  <si>
    <t>SUCCt3</t>
  </si>
  <si>
    <t>h_e + succ_c --&gt; h_c + succ_e</t>
  </si>
  <si>
    <t>H+ + Succinate --&gt; H+ + Succinate</t>
  </si>
  <si>
    <t>SUCDi</t>
  </si>
  <si>
    <t>b0724</t>
  </si>
  <si>
    <t>b0722</t>
  </si>
  <si>
    <t>b0721</t>
  </si>
  <si>
    <t>b0723</t>
  </si>
  <si>
    <t xml:space="preserve"> succinate:quinone oxidoreductase, iron-sulfur cluster binding protein</t>
  </si>
  <si>
    <t>sdhD</t>
  </si>
  <si>
    <t xml:space="preserve"> succinate:quinone oxidoreductase, membrane protein SdhD</t>
  </si>
  <si>
    <t>sdhC</t>
  </si>
  <si>
    <t xml:space="preserve"> succinate:quinone oxidoreductase, membrane protein SdhC</t>
  </si>
  <si>
    <t>sdhA</t>
  </si>
  <si>
    <t xml:space="preserve"> succinate:quinone oxidoreductase, FAD binding protein</t>
  </si>
  <si>
    <t>q8_c + succ_c --&gt; fum_c + q8h2_c</t>
  </si>
  <si>
    <t>Ubiquinone-8 + Succinate --&gt; Fumarate + Ubiquinol-8</t>
  </si>
  <si>
    <t>SUCOAS</t>
  </si>
  <si>
    <t>b0729</t>
  </si>
  <si>
    <t>b0728</t>
  </si>
  <si>
    <t>sucD</t>
  </si>
  <si>
    <t xml:space="preserve"> succinyl-CoA synthetase subunit alpha</t>
  </si>
  <si>
    <t xml:space="preserve"> succinyl-CoA synthetase subunit beta</t>
  </si>
  <si>
    <t>atp_c + coa_c + succ_c &lt;=&gt; adp_c + pi_c + succoa_c</t>
  </si>
  <si>
    <t>ATP C10H12N5O13P3 + Coenzyme A + Succinate &lt;=&gt; ADP C10H12N5O10P2 + Phosphate + Succinyl-CoA</t>
  </si>
  <si>
    <t>TALA</t>
  </si>
  <si>
    <t>b2464</t>
  </si>
  <si>
    <t>b0008</t>
  </si>
  <si>
    <t>talA</t>
  </si>
  <si>
    <t xml:space="preserve"> transaldolase A</t>
  </si>
  <si>
    <t>talB</t>
  </si>
  <si>
    <t xml:space="preserve"> transaldolase B</t>
  </si>
  <si>
    <t>g3p_c + s7p_c &lt;=&gt; e4p_c + f6p_c</t>
  </si>
  <si>
    <t>Glyceraldehyde 3-phosphate + Sedoheptulose 7-phosphate &lt;=&gt; D-Erythrose 4-phosphate + D-Fructose 6-phosphate</t>
  </si>
  <si>
    <t>THD2</t>
  </si>
  <si>
    <t>2.0 h_e + nadh_c + nadp_c --&gt; 2.0 h_c + nad_c + nadph_c</t>
  </si>
  <si>
    <t>2.0 H+ + Nicotinamide adenine dinucleotide - reduced + Nicotinamide adenine dinucleotide phosphate --&gt; 2.0 H+ + Nicotinamide adenine dinucleotide + Nicotinamide adenine dinucleotide phosphate - reduced</t>
  </si>
  <si>
    <t>TKT1</t>
  </si>
  <si>
    <t>b2935</t>
  </si>
  <si>
    <t>b2465</t>
  </si>
  <si>
    <t xml:space="preserve"> transketolase 1</t>
  </si>
  <si>
    <t xml:space="preserve"> transketolase 2</t>
  </si>
  <si>
    <t>r5p_c + xu5p__D_c &lt;=&gt; g3p_c + s7p_c</t>
  </si>
  <si>
    <t>Alpha-D-Ribose 5-phosphate + D-Xylulose 5-phosphate &lt;=&gt; Glyceraldehyde 3-phosphate + Sedoheptulose 7-phosphate</t>
  </si>
  <si>
    <t>TKT2</t>
  </si>
  <si>
    <t>e4p_c + xu5p__D_c &lt;=&gt; f6p_c + g3p_c</t>
  </si>
  <si>
    <t>D-Erythrose 4-phosphate + D-Xylulose 5-phosphate &lt;=&gt; D-Fructose 6-phosphate + Glyceraldehyde 3-phosphate</t>
  </si>
  <si>
    <t>TPI</t>
  </si>
  <si>
    <t>b3919</t>
  </si>
  <si>
    <t>tpiA</t>
  </si>
  <si>
    <t xml:space="preserve"> triose-phosphate isomerase</t>
  </si>
  <si>
    <t>dhap_c --&gt; g3p_c</t>
  </si>
  <si>
    <t>Dihydroxyacetone phosphate --&gt; Glyceraldehyde 3-phosphate</t>
  </si>
  <si>
    <t>EDD</t>
  </si>
  <si>
    <t>6pgc_c --&gt; 2ddg6p_c + h2o_c</t>
  </si>
  <si>
    <t>6-Phospho-D-gluconate --&gt; 2-dehydro-3-deoxy-D-gluconate 6-phosphate + H2O H2O</t>
  </si>
  <si>
    <t>EDA</t>
  </si>
  <si>
    <t>2ddg6p_c --&gt; g3p_c + pyr_c</t>
  </si>
  <si>
    <t>2-dehydro-3-deoxy-D-gluconate 6-phosphate --&gt; Glyceraldehyde 3-phosphate + Pyruvate</t>
  </si>
  <si>
    <t>MEDH</t>
  </si>
  <si>
    <t>methanol_c + nad_c &lt;=&gt; formaldehyde_c + nadh_c</t>
  </si>
  <si>
    <t>methanol + Nicotinamide adenine dinucleotide &lt;=&gt; formaldehyde + Nicotinamide adenine dinucleotide - reduced</t>
  </si>
  <si>
    <t>H6PS</t>
  </si>
  <si>
    <t>formaldehyde_c + ru5p__D_c &lt;=&gt; hexulose6p_c</t>
  </si>
  <si>
    <t>formaldehyde + D-Ribulose 5-phosphate &lt;=&gt; D-hexulose 6-phosphate</t>
  </si>
  <si>
    <t>H6PI</t>
  </si>
  <si>
    <t>hexulose6p_c &lt;=&gt; f6p_c</t>
  </si>
  <si>
    <t>D-hexulose 6-phosphate &lt;=&gt; D-Fructose 6-phosphate</t>
  </si>
  <si>
    <t>FRMA</t>
  </si>
  <si>
    <t>formaldehyde_c + nad_c --&gt; for_c + nadh_c</t>
  </si>
  <si>
    <t>formaldehyde + Nicotinamide adenine dinucleotide --&gt; Formate + Nicotinamide adenine dinucleotide - reduced</t>
  </si>
  <si>
    <t>FDH</t>
  </si>
  <si>
    <t>for_c + nad_c --&gt; co2_c + nadh_c</t>
  </si>
  <si>
    <t>Formate + Nicotinamide adenine dinucleotide --&gt; CO2 CO2 + Nicotinamide adenine dinucleotide - reduced</t>
  </si>
  <si>
    <t>PFK2</t>
  </si>
  <si>
    <t>atp_c + s7p_c --&gt; adp_c + h_c + sdp_c</t>
  </si>
  <si>
    <t>ATP C10H12N5O13P3 + Sedoheptulose 7-phosphate --&gt; ADP C10H12N5O10P2 + H+ + D-sedoheptulose 1,7-bisphosphate</t>
  </si>
  <si>
    <t>FBA2</t>
  </si>
  <si>
    <t>dhap_c + e4p_c &lt;=&gt; sdp_c</t>
  </si>
  <si>
    <t>Dihydroxyacetone phosphate + D-Erythrose 4-phosphate &lt;=&gt; D-sedoheptulose 1,7-bisphosphate</t>
  </si>
  <si>
    <t>SBP</t>
  </si>
  <si>
    <t>h2o_c + sdp_c --&gt; pi_c + s7p_c</t>
  </si>
  <si>
    <t>H2O H2O + D-sedoheptulose 1,7-bisphosphate --&gt; Phosphate + Sedoheptulose 7-phosphate</t>
  </si>
  <si>
    <t>EX_methanol_e</t>
  </si>
  <si>
    <t xml:space="preserve">methanol_e &lt;=&gt; </t>
  </si>
  <si>
    <t xml:space="preserve">methanol &lt;=&gt; </t>
  </si>
  <si>
    <t>EX_6pgc_e</t>
  </si>
  <si>
    <t xml:space="preserve">6pgc_e --&gt; </t>
  </si>
  <si>
    <t xml:space="preserve">6-Phospho-D-gluconate --&gt; </t>
  </si>
  <si>
    <t>EX_r5p_e</t>
  </si>
  <si>
    <t xml:space="preserve">r5p_e --&gt; </t>
  </si>
  <si>
    <t xml:space="preserve">Alpha-D-Ribose 5-phosphate --&gt; </t>
  </si>
  <si>
    <t>EX_xu5p__D_e</t>
  </si>
  <si>
    <t xml:space="preserve">xu5p__D_e --&gt; </t>
  </si>
  <si>
    <t xml:space="preserve">D-Xylulose 5-phosphate --&gt; </t>
  </si>
  <si>
    <t>EX_2pg_e</t>
  </si>
  <si>
    <t xml:space="preserve">2pg_e --&gt; </t>
  </si>
  <si>
    <t xml:space="preserve">D-Glycerate 2-phosphate --&gt; </t>
  </si>
  <si>
    <t>EX_dhap_e</t>
  </si>
  <si>
    <t xml:space="preserve">dhap_e --&gt; </t>
  </si>
  <si>
    <t xml:space="preserve">Dihydroxyacetone phosphate --&gt; </t>
  </si>
  <si>
    <t>methanol_t</t>
  </si>
  <si>
    <t>methanol_e &lt;=&gt; methanol_c</t>
  </si>
  <si>
    <t>methanol &lt;=&gt; methanol</t>
  </si>
  <si>
    <t>6pgc_t</t>
  </si>
  <si>
    <t>6pgc_e &lt;=&gt; 6pgc_c</t>
  </si>
  <si>
    <t>6-Phospho-D-gluconate &lt;=&gt; 6-Phospho-D-gluconate</t>
  </si>
  <si>
    <t>r5p_t</t>
  </si>
  <si>
    <t>r5p_e &lt;=&gt; r5p_c</t>
  </si>
  <si>
    <t>Alpha-D-Ribose 5-phosphate &lt;=&gt; Alpha-D-Ribose 5-phosphate</t>
  </si>
  <si>
    <t>xu5p__D_t</t>
  </si>
  <si>
    <t>xu5p__D_e &lt;=&gt; xu5p__D_c</t>
  </si>
  <si>
    <t>D-Xylulose 5-phosphate &lt;=&gt; D-Xylulose 5-phosphate</t>
  </si>
  <si>
    <t>2pg_t</t>
  </si>
  <si>
    <t>2pg_e &lt;=&gt; 2pg_c</t>
  </si>
  <si>
    <t>D-Glycerate 2-phosphate &lt;=&gt; D-Glycerate 2-phosphate</t>
  </si>
  <si>
    <t>dhap_t</t>
  </si>
  <si>
    <t>dhap_e &lt;=&gt; dhap_c</t>
  </si>
  <si>
    <t>Dihydroxyacetone phosphate &lt;=&gt; Dihydroxyacetone phosphate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</si>
  <si>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</si>
  <si>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</si>
  <si>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</si>
  <si>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</si>
  <si>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</si>
  <si>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</si>
  <si>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</si>
  <si>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</si>
  <si>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</si>
  <si>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</si>
  <si>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</si>
  <si>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GO:0042255</t>
  </si>
  <si>
    <t>ribosome assembly</t>
  </si>
  <si>
    <t>tags=67%, list=21%, signal=55%</t>
  </si>
  <si>
    <t>947036/947674/947792/947680/947846/947811/945425/947784/945657/947802/947810/947103/947874/947793/947813/947101/947818/945536/947686/948483/947795/948484/945566/947814/947803/947807/947820/947856/947577/947806/947800/945618/947096/945152/944759</t>
  </si>
  <si>
    <t>GO:0000028</t>
  </si>
  <si>
    <t>ribosomal small subunit assembly</t>
  </si>
  <si>
    <t>tags=70%, list=13%, signal=62%</t>
  </si>
  <si>
    <t>947036/947792/947680/947846/947811/947802/947103/947874/947793/947101/945536/947686/947795/947814</t>
  </si>
  <si>
    <t>GO:0070925</t>
  </si>
  <si>
    <t>organelle assembly</t>
  </si>
  <si>
    <t>tags=62%, list=21%, signal=50%</t>
  </si>
  <si>
    <t>945442/947036/947674/947792/947680/947846/947811/945425/947784/945657/947802/947810/947103/947874/947793/947813/947101/947818/945536/947686/948483/947795/948484/945566/947814/947803/947807/947820/947856/947577/947806/947800/945618/947096/945152/944759</t>
  </si>
  <si>
    <t>GO:0140694</t>
  </si>
  <si>
    <t>non-membrane-bounded organelle assembly</t>
  </si>
  <si>
    <t>GO:0042254</t>
  </si>
  <si>
    <t>ribosome biogenesis</t>
  </si>
  <si>
    <t>tags=54%, list=26%, signal=41%</t>
  </si>
  <si>
    <t>947036/947674/946249/947792/947680/947846/947811/945425/945840/947784/945657/947802/948363/947810/947103/947874/947793/947813/947101/947818/945536/947686/948483/947795/948484/945566/947664/947816/947814/947803/947807/947820/947685/946348/945650/947856/947577/947806/945701/947800/945618/947096/945152/944759/945816/948519/948012/945641/947285/947801/948490/946430</t>
  </si>
  <si>
    <t>GO:0022613</t>
  </si>
  <si>
    <t>ribonucleoprotein complex biogenesis</t>
  </si>
  <si>
    <t>tags=53%, list=26%, signal=41%</t>
  </si>
  <si>
    <t>GO:0015752</t>
  </si>
  <si>
    <t>D-ribose transmembrane transport</t>
  </si>
  <si>
    <t>tags=100%, list=6%, signal=94%</t>
  </si>
  <si>
    <t>948264/948262/948127/948090/948083</t>
  </si>
  <si>
    <t>GO:0042732</t>
  </si>
  <si>
    <t>D-xylose metabolic process</t>
  </si>
  <si>
    <t>tags=100%, list=3%, signal=97%</t>
  </si>
  <si>
    <t>948127/948090/948083/948141</t>
  </si>
  <si>
    <t>GO:0009448</t>
  </si>
  <si>
    <t>gamma-aminobutyric acid metabolic process</t>
  </si>
  <si>
    <t>tags=50%, list=2%, signal=49%</t>
  </si>
  <si>
    <t>945446/947440</t>
  </si>
  <si>
    <t>GO:0009450</t>
  </si>
  <si>
    <t>gamma-aminobutyric acid catabolic process</t>
  </si>
  <si>
    <t>GO:0042274</t>
  </si>
  <si>
    <t>ribosomal small subunit biogenesis</t>
  </si>
  <si>
    <t>tags=64%, list=17%, signal=54%</t>
  </si>
  <si>
    <t>947036/947792/947680/947846/947811/947802/947103/947874/947793/947101/945536/947686/947795/947814/947685/947577</t>
  </si>
  <si>
    <t>GO:0042402</t>
  </si>
  <si>
    <t>cellular biogenic amine catabolic process</t>
  </si>
  <si>
    <t>tags=40%, list=2%, signal=40%</t>
  </si>
  <si>
    <t>945446/945886/945939/947440</t>
  </si>
  <si>
    <t>GO:0015749</t>
  </si>
  <si>
    <t>monosaccharide transmembrane transport</t>
  </si>
  <si>
    <t>tags=32%, list=6%, signal=30%</t>
  </si>
  <si>
    <t>946342/948261/948264/948262/948127/948090/948083</t>
  </si>
  <si>
    <t>GO:0006996</t>
  </si>
  <si>
    <t>organelle organization</t>
  </si>
  <si>
    <t>tags=45%, list=21%, signal=37%</t>
  </si>
  <si>
    <t>945442/947036/947674/945917/947792/947680/947846/947811/945425/947784/945657/947802/947810/947103/947874/947793/947813/947101/947818/945536/947686/948483/947795/948484/945566/947814/947803/947807/947820/947856/947577/947806/947800/947499/948211/946774/945618/946614/947096/945152/944759</t>
  </si>
  <si>
    <t>Statistical significance of GO-term enrichment is given by the q-values, which are the p-values corrected for multiple testing using Bonferroni Hochberg procedure</t>
  </si>
  <si>
    <t>_id</t>
  </si>
  <si>
    <t>name</t>
  </si>
  <si>
    <t>symbol</t>
  </si>
  <si>
    <t>ref2_re1_log2FC</t>
  </si>
  <si>
    <t>947792</t>
  </si>
  <si>
    <t>30S ribosomal subunit protein S11</t>
  </si>
  <si>
    <t>rpsK</t>
  </si>
  <si>
    <t>947816</t>
  </si>
  <si>
    <t>30S ribosomal subunit protein S10</t>
  </si>
  <si>
    <t>rpsJ</t>
  </si>
  <si>
    <t>947801</t>
  </si>
  <si>
    <t>947101</t>
  </si>
  <si>
    <t>ribosome maturation factor RimM</t>
  </si>
  <si>
    <t>rimM</t>
  </si>
  <si>
    <t>947813</t>
  </si>
  <si>
    <t>50S ribosomal subunit protein L22</t>
  </si>
  <si>
    <t>rplV</t>
  </si>
  <si>
    <t>948519</t>
  </si>
  <si>
    <t>23S rRNA pseudouridine(2604) and tRNA(Tyr) pseudouridine(35) synthase</t>
  </si>
  <si>
    <t>rluF</t>
  </si>
  <si>
    <t>945701</t>
  </si>
  <si>
    <t>23S rRNA pseudouridine(2457) synthase</t>
  </si>
  <si>
    <t>rluE</t>
  </si>
  <si>
    <t>947674</t>
  </si>
  <si>
    <t>ATP-dependent RNA helicase DeaD</t>
  </si>
  <si>
    <t>deaD</t>
  </si>
  <si>
    <t>944759</t>
  </si>
  <si>
    <t>30S ribosomal subunit protein S20</t>
  </si>
  <si>
    <t>rpsT</t>
  </si>
  <si>
    <t>947685</t>
  </si>
  <si>
    <t>30S ribosome binding factor</t>
  </si>
  <si>
    <t>rbfA</t>
  </si>
  <si>
    <t>947285</t>
  </si>
  <si>
    <t>Nus factor SuhB</t>
  </si>
  <si>
    <t>947810</t>
  </si>
  <si>
    <t>945840</t>
  </si>
  <si>
    <t>23S rRNA pseudouridine(2605) synthase</t>
  </si>
  <si>
    <t>rluB</t>
  </si>
  <si>
    <t>947795</t>
  </si>
  <si>
    <t>30S ribosomal subunit protein S5</t>
  </si>
  <si>
    <t>rpsE</t>
  </si>
  <si>
    <t>947856</t>
  </si>
  <si>
    <t>putative ATP-binding protein YheS</t>
  </si>
  <si>
    <t>945641</t>
  </si>
  <si>
    <t>ribonuclease E</t>
  </si>
  <si>
    <t>947096</t>
  </si>
  <si>
    <t>50S ribosomal subunit protein L19</t>
  </si>
  <si>
    <t>rplS</t>
  </si>
  <si>
    <t>945152</t>
  </si>
  <si>
    <t>50S ribosomal subunit protein L20</t>
  </si>
  <si>
    <t>rplT</t>
  </si>
  <si>
    <t>948363</t>
  </si>
  <si>
    <t>Der GTPase-activating protein YihI</t>
  </si>
  <si>
    <t>945566</t>
  </si>
  <si>
    <t>ATP-binding protein Uup</t>
  </si>
  <si>
    <t>uup</t>
  </si>
  <si>
    <t>947036</t>
  </si>
  <si>
    <t>30S ribosomal subunit maturation GTPase Era</t>
  </si>
  <si>
    <t>era</t>
  </si>
  <si>
    <t>948484</t>
  </si>
  <si>
    <t>50S ribosomal subunit protein L11</t>
  </si>
  <si>
    <t>rplK</t>
  </si>
  <si>
    <t>947577</t>
  </si>
  <si>
    <t>30S ribosomal subunit protein S21</t>
  </si>
  <si>
    <t>rpsU</t>
  </si>
  <si>
    <t>948012</t>
  </si>
  <si>
    <t>23S rRNA m(6)A2030 methyltransferase</t>
  </si>
  <si>
    <t>947814</t>
  </si>
  <si>
    <t>30S ribosomal subunit protein S3</t>
  </si>
  <si>
    <t>rpsC</t>
  </si>
  <si>
    <t>948483</t>
  </si>
  <si>
    <t>947820</t>
  </si>
  <si>
    <t>50S ribosomal subunit protein L2</t>
  </si>
  <si>
    <t>rplB</t>
  </si>
  <si>
    <t>945650</t>
  </si>
  <si>
    <t>DUF177 domain-containing protein YceD</t>
  </si>
  <si>
    <t>yceD</t>
  </si>
  <si>
    <t>947793</t>
  </si>
  <si>
    <t>30S ribosomal subunit protein S4</t>
  </si>
  <si>
    <t>rpsD</t>
  </si>
  <si>
    <t>947818</t>
  </si>
  <si>
    <t>947874</t>
  </si>
  <si>
    <t>30S ribosomal subunit protein S2</t>
  </si>
  <si>
    <t>rpsB</t>
  </si>
  <si>
    <t>947803</t>
  </si>
  <si>
    <t>50S ribosomal subunit protein L6</t>
  </si>
  <si>
    <t>rplF</t>
  </si>
  <si>
    <t>946249</t>
  </si>
  <si>
    <t>23S rRNA m(2)A2503 methyltransferase/tRNA m(2)A37 methyltransferase</t>
  </si>
  <si>
    <t>947664</t>
  </si>
  <si>
    <t>16S rRNA 2'-O-ribose C1402 methyltransferase</t>
  </si>
  <si>
    <t>rsmI</t>
  </si>
  <si>
    <t>947800</t>
  </si>
  <si>
    <t>945618</t>
  </si>
  <si>
    <t>50S ribosomal subunit protein L25</t>
  </si>
  <si>
    <t>rplY</t>
  </si>
  <si>
    <t>947784</t>
  </si>
  <si>
    <t>945657</t>
  </si>
  <si>
    <t>50S ribosomal subunit protein L32</t>
  </si>
  <si>
    <t>rpmF</t>
  </si>
  <si>
    <t>947807</t>
  </si>
  <si>
    <t>50S ribosomal subunit protein L29</t>
  </si>
  <si>
    <t>rpmC</t>
  </si>
  <si>
    <t>945816</t>
  </si>
  <si>
    <t>16S rRNA m(3)U1498 methyltransferase</t>
  </si>
  <si>
    <t>947802</t>
  </si>
  <si>
    <t>30S ribosomal subunit protein S8</t>
  </si>
  <si>
    <t>rpsH</t>
  </si>
  <si>
    <t>946348</t>
  </si>
  <si>
    <t>16S rRNA m(5)C1407 methyltransferase</t>
  </si>
  <si>
    <t>rsmF</t>
  </si>
  <si>
    <t>945536</t>
  </si>
  <si>
    <t>30S ribosomal subunit protein S1</t>
  </si>
  <si>
    <t>rpsA</t>
  </si>
  <si>
    <t>947811</t>
  </si>
  <si>
    <t>30S ribosomal subunit protein S19</t>
  </si>
  <si>
    <t>rpsS</t>
  </si>
  <si>
    <t>947680</t>
  </si>
  <si>
    <t>ribosome maturation factor RimP</t>
  </si>
  <si>
    <t>945425</t>
  </si>
  <si>
    <t>ATP-dependent RNA helicase RhlE</t>
  </si>
  <si>
    <t>rhlE</t>
  </si>
  <si>
    <t>947686</t>
  </si>
  <si>
    <t>30S ribosomal subunit protein S15</t>
  </si>
  <si>
    <t>rpsO</t>
  </si>
  <si>
    <t>947846</t>
  </si>
  <si>
    <t>30S ribosomal subunit protein S7</t>
  </si>
  <si>
    <t>rpsG</t>
  </si>
  <si>
    <t>947806</t>
  </si>
  <si>
    <t>50S ribosomal subunit protein L16</t>
  </si>
  <si>
    <t>rplP</t>
  </si>
  <si>
    <t>948490</t>
  </si>
  <si>
    <t>50S ribosomal subunit protein L10</t>
  </si>
  <si>
    <t>rplJ</t>
  </si>
  <si>
    <t>947103</t>
  </si>
  <si>
    <t>30S ribosomal subunit protein S16</t>
  </si>
  <si>
    <t>rpsP</t>
  </si>
  <si>
    <t>946430</t>
  </si>
  <si>
    <t>endoribonuclease YbeY</t>
  </si>
  <si>
    <t>Product</t>
  </si>
  <si>
    <t>Product yield glucose [%]</t>
  </si>
  <si>
    <t>Product yield methanol ED/TA [%]</t>
  </si>
  <si>
    <t>Product yield methanol FBA/TA [%]</t>
  </si>
  <si>
    <t>p-aminobenzoic acid</t>
  </si>
  <si>
    <t>lactic acid</t>
  </si>
  <si>
    <t>PHB</t>
  </si>
  <si>
    <t>itaconic acid</t>
  </si>
  <si>
    <t>emzed output lactate m+0</t>
  </si>
  <si>
    <t>id</t>
  </si>
  <si>
    <t>filename</t>
  </si>
  <si>
    <t>feature</t>
  </si>
  <si>
    <t>mz</t>
  </si>
  <si>
    <t>mzmin</t>
  </si>
  <si>
    <t>mzmax</t>
  </si>
  <si>
    <t>expected_rt</t>
  </si>
  <si>
    <t>rtmin</t>
  </si>
  <si>
    <t>rtmax</t>
  </si>
  <si>
    <t>peakmap</t>
  </si>
  <si>
    <t>peak_shape_model</t>
  </si>
  <si>
    <t>area</t>
  </si>
  <si>
    <t>rmse</t>
  </si>
  <si>
    <t>model</t>
  </si>
  <si>
    <t>valid_model</t>
  </si>
  <si>
    <t>20230309_0781_PKe_13CMeOH_857_T0_R2.mzML</t>
  </si>
  <si>
    <t>&lt;PeakMap 5f048a...&gt;</t>
  </si>
  <si>
    <t>linear</t>
  </si>
  <si>
    <t>&lt;emzed.quantification.peak_shape_models.linear_interpolation_model.LinearInterpolationModel object at 0x000001A4E0839240&gt;</t>
  </si>
  <si>
    <t>20230309_0782_PKe_13CMeOH_857_T0_R3.mzML</t>
  </si>
  <si>
    <t>&lt;PeakMap ce5691...&gt;</t>
  </si>
  <si>
    <t>&lt;emzed.quantification.peak_shape_models.linear_interpolation_model.LinearInterpolationModel object at 0x000001A4E0846780&gt;</t>
  </si>
  <si>
    <t>20230309_0784_PKe_13CMeOH_857_T1_R1.mzML</t>
  </si>
  <si>
    <t>&lt;PeakMap 159d48...&gt;</t>
  </si>
  <si>
    <t>&lt;emzed.quantification.peak_shape_models.linear_interpolation_model.LinearInterpolationModel object at 0x000001A4E0846F00&gt;</t>
  </si>
  <si>
    <t>20230309_0786_PKe_13CMeOH_857_T1_R3.mzML</t>
  </si>
  <si>
    <t>&lt;PeakMap f7f9f9...&gt;</t>
  </si>
  <si>
    <t>&lt;emzed.quantification.peak_shape_models.linear_interpolation_model.LinearInterpolationModel object at 0x000001A4E0846E40&gt;</t>
  </si>
  <si>
    <t>20230309_0788_PKe_13CMeOH_857_T0_R1.mzML</t>
  </si>
  <si>
    <t>&lt;PeakMap 9fd1cd...&gt;</t>
  </si>
  <si>
    <t>&lt;emzed.quantification.peak_shape_models.linear_interpolation_model.LinearInterpolationModel object at 0x000001A4E0846840&gt;</t>
  </si>
  <si>
    <t>20230309_0789_PKe_13CMeOH_857_T1_R2.mzML</t>
  </si>
  <si>
    <t>&lt;PeakMap 5ea25f...&gt;</t>
  </si>
  <si>
    <t>emzed output lactate m+1</t>
  </si>
  <si>
    <t>&lt;emzed.quantification.peak_shape_models.linear_interpolation_model.LinearInterpolationModel object at 0x000001EB01967680&gt;</t>
  </si>
  <si>
    <t>&lt;emzed.quantification.peak_shape_models.linear_interpolation_model.LinearInterpolationModel object at 0x000001EB0196AC80&gt;</t>
  </si>
  <si>
    <t>&lt;emzed.quantification.peak_shape_models.linear_interpolation_model.LinearInterpolationModel object at 0x000001EB0196A300&gt;</t>
  </si>
  <si>
    <t>&lt;emzed.quantification.peak_shape_models.linear_interpolation_model.LinearInterpolationModel object at 0x000001EB0196A040&gt;</t>
  </si>
  <si>
    <t>&lt;emzed.quantification.peak_shape_models.linear_interpolation_model.LinearInterpolationModel object at 0x000001EB0196AE00&gt;</t>
  </si>
  <si>
    <t>&lt;emzed.quantification.peak_shape_models.linear_interpolation_model.LinearInterpolationModel object at 0x000001EB0196A180&gt;</t>
  </si>
  <si>
    <t>emzed output lactate m+2</t>
  </si>
  <si>
    <t>&lt;emzed.quantification.peak_shape_models.linear_interpolation_model.LinearInterpolationModel object at 0x000001A4E07F6F80&gt;</t>
  </si>
  <si>
    <t>&lt;emzed.quantification.peak_shape_models.linear_interpolation_model.LinearInterpolationModel object at 0x000001A4DF848AC0&gt;</t>
  </si>
  <si>
    <t>&lt;emzed.quantification.peak_shape_models.linear_interpolation_model.LinearInterpolationModel object at 0x000001A4DF848E80&gt;</t>
  </si>
  <si>
    <t>&lt;emzed.quantification.peak_shape_models.linear_interpolation_model.LinearInterpolationModel object at 0x000001A4DF848F80&gt;</t>
  </si>
  <si>
    <t>&lt;emzed.quantification.peak_shape_models.linear_interpolation_model.LinearInterpolationModel object at 0x000001A4DF848C40&gt;</t>
  </si>
  <si>
    <t>&lt;emzed.quantification.peak_shape_models.linear_interpolation_model.LinearInterpolationModel object at 0x000001A4DF8487C0&gt;</t>
  </si>
  <si>
    <t>emzed output lactate m+3</t>
  </si>
  <si>
    <t>&lt;emzed.quantification.peak_shape_models.linear_interpolation_model.LinearInterpolationModel object at 0x000001A4820997C0&gt;</t>
  </si>
  <si>
    <t>&lt;emzed.quantification.peak_shape_models.linear_interpolation_model.LinearInterpolationModel object at 0x000001A482120500&gt;</t>
  </si>
  <si>
    <t>&lt;emzed.quantification.peak_shape_models.linear_interpolation_model.LinearInterpolationModel object at 0x000001A482120340&gt;</t>
  </si>
  <si>
    <t>&lt;emzed.quantification.peak_shape_models.linear_interpolation_model.LinearInterpolationModel object at 0x000001A482120E80&gt;</t>
  </si>
  <si>
    <t>&lt;emzed.quantification.peak_shape_models.linear_interpolation_model.LinearInterpolationModel object at 0x000001A482099B40&gt;</t>
  </si>
  <si>
    <t>&lt;emzed.quantification.peak_shape_models.linear_interpolation_model.LinearInterpolationModel object at 0x000001A482120580&gt;</t>
  </si>
  <si>
    <t>analysis</t>
  </si>
  <si>
    <t>samples</t>
  </si>
  <si>
    <t>isotopologue</t>
  </si>
  <si>
    <t>Addition of 4.7uL ATC dissolved in methanol to 10mL culture for induction</t>
  </si>
  <si>
    <t>m0</t>
  </si>
  <si>
    <t>200uL 13C methanol were added initially, thus 4.7uL of ATC dissolved in 12C methanol are 2.35%</t>
  </si>
  <si>
    <t>m1</t>
  </si>
  <si>
    <t>However, it is probably a bit more as already some of initially added 13C methanol evaporated at the time of ATC addition</t>
  </si>
  <si>
    <t>m2</t>
  </si>
  <si>
    <t>m3</t>
  </si>
  <si>
    <t>If we assume 2.35%, the calculated isotopologue distribution is:</t>
  </si>
  <si>
    <t>Fractional labeling</t>
  </si>
  <si>
    <t>20230309_0789_PKe_13CMeOH_857_T1_R3.mzML</t>
  </si>
  <si>
    <t>This is almost exactly what we measure.</t>
  </si>
  <si>
    <t>Summary results</t>
  </si>
  <si>
    <t>average area</t>
  </si>
  <si>
    <t>standard deviation</t>
  </si>
  <si>
    <t>normalized peak area</t>
  </si>
  <si>
    <t>normalized standard deviation</t>
  </si>
  <si>
    <t>Abbreviations:</t>
  </si>
  <si>
    <t>Kan: kanamycin, Sm: streptomycin, Amp: ampicillin, Cm: chloramphenicol, fwd: forward, rev: reverse</t>
  </si>
  <si>
    <t>Oligonucleotides used in this study:</t>
  </si>
  <si>
    <t>Oligo name</t>
  </si>
  <si>
    <t>Sequence</t>
  </si>
  <si>
    <t>CTAAGGCGTCGAGCAAAGCCCG</t>
  </si>
  <si>
    <t>confirmation of bioproduction genes (fwd)</t>
  </si>
  <si>
    <t>TCCAGGAAATCTCCGCCCCGTT</t>
  </si>
  <si>
    <t>confirmation of bioproductiong genes (rev)</t>
  </si>
  <si>
    <r>
      <t xml:space="preserve">additional primer for confirmation of </t>
    </r>
    <r>
      <rPr>
        <i/>
        <sz val="8"/>
        <color theme="1"/>
        <rFont val="Times New Roman"/>
        <family val="1"/>
      </rPr>
      <t>phaCAB</t>
    </r>
    <r>
      <rPr>
        <sz val="8"/>
        <color theme="1"/>
        <rFont val="Times New Roman"/>
        <family val="1"/>
      </rPr>
      <t xml:space="preserve"> sequence</t>
    </r>
  </si>
  <si>
    <t>CTCGAGTAAGGATCTCCAG</t>
  </si>
  <si>
    <t>amplification of vector backbone of pdCas9-bacteria for generation of pl_lac by Gibson assembly (fwd)</t>
  </si>
  <si>
    <t>TTTAGATCTTTTGAATTCTTTTCTCTATC</t>
  </si>
  <si>
    <t>amplification of vector backbone of pdCas9-bacteria for generation of pl_lac by Gibson assembly (rev)</t>
  </si>
  <si>
    <t>GAGAAAAGAATTCAAAAGATCTAAAGAGGAGAAAGGATCTATG</t>
  </si>
  <si>
    <t>amplification of gb_lac for generation of pl_lac by Gibson assembly (fwd)</t>
  </si>
  <si>
    <t>amplification of gb_lac for generation of pl_lac by Gibson assembly (rev), amplification of pdCas9-bacteria backbone for generation of pTet_weakRBS_LDH_STREI by Gibson assembly (fwd)</t>
  </si>
  <si>
    <t>amplification of vector backbone of pl_lac for generation of pl_ita by Gibson assembly (fwd)</t>
  </si>
  <si>
    <t>amplification of vector backbone of pl_lac for generation of pl_itaby Gibson assembly (rev)</t>
  </si>
  <si>
    <t>amplification of gb_ita for generation of pl_ita by Gibson assembly (fwd)</t>
  </si>
  <si>
    <t>amplification of gb_ita for generation of pl_ita by Gibson assembly (rev)</t>
  </si>
  <si>
    <t>generation of pl_empty from pTet_wrbs_LDH_STREI by Gibson assembly (fwd)</t>
  </si>
  <si>
    <t>generation of pl_empty from pTet_wrbs_LDH_STREI by Gibson assembly (rev)</t>
  </si>
  <si>
    <t>TATGGGCTGACTCGAGTAAGGATCTCCAG</t>
  </si>
  <si>
    <t>amplification of vector backbone of pl_lac for generation of pTet_strongRBS_PHB_2 by Gibson assembly (rev)</t>
  </si>
  <si>
    <t>TGCCGGTCGCCATAGATCCTTTCTCCTCTTTAG</t>
  </si>
  <si>
    <t>amplification of vector backbone of pl_lac for generation of pTet_strongRBS_PHB_2 by Gibson assembly (fwd)</t>
  </si>
  <si>
    <t>AGGATCTATGGCGACCGGCAAAGGCGCG</t>
  </si>
  <si>
    <r>
      <t xml:space="preserve">amplification of </t>
    </r>
    <r>
      <rPr>
        <i/>
        <sz val="8"/>
        <color theme="1"/>
        <rFont val="Times New Roman"/>
        <family val="1"/>
      </rPr>
      <t>phaCAB</t>
    </r>
    <r>
      <rPr>
        <sz val="8"/>
        <color theme="1"/>
        <rFont val="Times New Roman"/>
        <family val="1"/>
      </rPr>
      <t xml:space="preserve"> from pHB-4 for generation of pTet_strongRBS_PHB_2 by Gibson assembly (fwd)</t>
    </r>
  </si>
  <si>
    <t>CTTACTCGAGTCAGCCCATATGCAGGCCGC</t>
  </si>
  <si>
    <r>
      <t xml:space="preserve">amplification of </t>
    </r>
    <r>
      <rPr>
        <i/>
        <sz val="8"/>
        <color theme="1"/>
        <rFont val="Times New Roman"/>
        <family val="1"/>
      </rPr>
      <t>phaCAB</t>
    </r>
    <r>
      <rPr>
        <sz val="8"/>
        <color theme="1"/>
        <rFont val="Times New Roman"/>
        <family val="1"/>
      </rPr>
      <t xml:space="preserve"> from pHB-4 for generation of pTet_strongRBS_PHB_2 by Gibson assembly (rev)</t>
    </r>
  </si>
  <si>
    <t>AGAGGAGAAAGGATCTATGACTGACGTTGTCATC</t>
  </si>
  <si>
    <r>
      <t xml:space="preserve">replacement of spacer and RBS between </t>
    </r>
    <r>
      <rPr>
        <i/>
        <sz val="8"/>
        <color theme="1"/>
        <rFont val="Times New Roman"/>
        <family val="1"/>
      </rPr>
      <t>phaC</t>
    </r>
    <r>
      <rPr>
        <sz val="8"/>
        <color theme="1"/>
        <rFont val="Times New Roman"/>
        <family val="1"/>
      </rPr>
      <t xml:space="preserve"> &amp; </t>
    </r>
    <r>
      <rPr>
        <i/>
        <sz val="8"/>
        <color theme="1"/>
        <rFont val="Times New Roman"/>
        <family val="1"/>
      </rPr>
      <t>phaA</t>
    </r>
    <r>
      <rPr>
        <sz val="8"/>
        <color theme="1"/>
        <rFont val="Times New Roman"/>
        <family val="1"/>
      </rPr>
      <t xml:space="preserve"> in pTet_strongRBS_PHB_2 by KLD ligation to generate pTet_strongRBS_PHB_2_spacer1_replaced (fwd)</t>
    </r>
  </si>
  <si>
    <t>TTAGATCTTTTGAATTTCATGCCTTGGCTTTGAC</t>
  </si>
  <si>
    <r>
      <t xml:space="preserve">replacement of spacer and RBS between </t>
    </r>
    <r>
      <rPr>
        <i/>
        <sz val="8"/>
        <color theme="1"/>
        <rFont val="Times New Roman"/>
        <family val="1"/>
      </rPr>
      <t>phaC</t>
    </r>
    <r>
      <rPr>
        <sz val="8"/>
        <color theme="1"/>
        <rFont val="Times New Roman"/>
        <family val="1"/>
      </rPr>
      <t xml:space="preserve"> &amp; </t>
    </r>
    <r>
      <rPr>
        <i/>
        <sz val="8"/>
        <color theme="1"/>
        <rFont val="Times New Roman"/>
        <family val="1"/>
      </rPr>
      <t>phaA</t>
    </r>
    <r>
      <rPr>
        <sz val="8"/>
        <color theme="1"/>
        <rFont val="Times New Roman"/>
        <family val="1"/>
      </rPr>
      <t xml:space="preserve"> in pTet_strongRBS_PHB_2 by KLD ligation to generate pTet_strongRBS_PHB_2_spacer1_replaced (rev)</t>
    </r>
  </si>
  <si>
    <t>GCATAGTGGCCTCAAAAATGACTCAGCGCATTGCG</t>
  </si>
  <si>
    <r>
      <t xml:space="preserve">replacement of spacer and RBS between </t>
    </r>
    <r>
      <rPr>
        <i/>
        <sz val="8"/>
        <color theme="1"/>
        <rFont val="Times New Roman"/>
        <family val="1"/>
      </rPr>
      <t>phaA</t>
    </r>
    <r>
      <rPr>
        <sz val="8"/>
        <color theme="1"/>
        <rFont val="Times New Roman"/>
        <family val="1"/>
      </rPr>
      <t xml:space="preserve"> &amp; </t>
    </r>
    <r>
      <rPr>
        <i/>
        <sz val="8"/>
        <color theme="1"/>
        <rFont val="Times New Roman"/>
        <family val="1"/>
      </rPr>
      <t>phaB</t>
    </r>
    <r>
      <rPr>
        <sz val="8"/>
        <color theme="1"/>
        <rFont val="Times New Roman"/>
        <family val="1"/>
      </rPr>
      <t xml:space="preserve"> in pTet_strongRBS_PHB_2_spacer1_replaced by KLD ligation to generate pl_phb (fwd)</t>
    </r>
  </si>
  <si>
    <t>GTCCGAATTCGATATCTTTATTTGCGCTCGACTGC</t>
  </si>
  <si>
    <r>
      <t xml:space="preserve">replacement of spacer and RBS between </t>
    </r>
    <r>
      <rPr>
        <i/>
        <sz val="8"/>
        <color theme="1"/>
        <rFont val="Times New Roman"/>
        <family val="1"/>
      </rPr>
      <t>phaA</t>
    </r>
    <r>
      <rPr>
        <sz val="8"/>
        <color theme="1"/>
        <rFont val="Times New Roman"/>
        <family val="1"/>
      </rPr>
      <t xml:space="preserve">&amp; </t>
    </r>
    <r>
      <rPr>
        <i/>
        <sz val="8"/>
        <color theme="1"/>
        <rFont val="Times New Roman"/>
        <family val="1"/>
      </rPr>
      <t>phaB</t>
    </r>
    <r>
      <rPr>
        <sz val="8"/>
        <color theme="1"/>
        <rFont val="Times New Roman"/>
        <family val="1"/>
      </rPr>
      <t xml:space="preserve"> in pTet_strongRBS_PHB_2_spacer1_replaced by KLD ligation to generate pl_phb (rev)</t>
    </r>
  </si>
  <si>
    <t>TCTATCGTTGATAGAGTTATTTTACCACTCCCTATCAG</t>
  </si>
  <si>
    <t>amplification of gb_pabAB for generation of pl_paba by Gibson assembly (fwd)</t>
  </si>
  <si>
    <t>CTTATGACCGTTAATTAAGAAC</t>
  </si>
  <si>
    <t>amplification of gb_pabAB for generation of pl_paba by Gibson assembly (rev)</t>
  </si>
  <si>
    <t>ATGTTCTTAATTAACGGTCATAAGCAG</t>
  </si>
  <si>
    <r>
      <t xml:space="preserve">amplification of </t>
    </r>
    <r>
      <rPr>
        <i/>
        <sz val="8"/>
        <color theme="1"/>
        <rFont val="Times New Roman"/>
        <family val="1"/>
      </rPr>
      <t>pabC</t>
    </r>
    <r>
      <rPr>
        <sz val="8"/>
        <color theme="1"/>
        <rFont val="Times New Roman"/>
        <family val="1"/>
      </rPr>
      <t xml:space="preserve"> from </t>
    </r>
    <r>
      <rPr>
        <i/>
        <sz val="8"/>
        <color theme="1"/>
        <rFont val="Times New Roman"/>
        <family val="1"/>
      </rPr>
      <t>E. coli</t>
    </r>
    <r>
      <rPr>
        <sz val="8"/>
        <color theme="1"/>
        <rFont val="Times New Roman"/>
        <family val="1"/>
      </rPr>
      <t xml:space="preserve"> BW25113 for generation of pl_paba by Gibson assembly (fwd)</t>
    </r>
  </si>
  <si>
    <t>GGAGATCCTTACTCGAGTCACTAATTCGGGCGCTCACAAAG</t>
  </si>
  <si>
    <r>
      <t xml:space="preserve">amplification of </t>
    </r>
    <r>
      <rPr>
        <i/>
        <sz val="8"/>
        <color theme="1"/>
        <rFont val="Times New Roman"/>
        <family val="1"/>
      </rPr>
      <t>pabC</t>
    </r>
    <r>
      <rPr>
        <sz val="8"/>
        <color theme="1"/>
        <rFont val="Times New Roman"/>
        <family val="1"/>
      </rPr>
      <t xml:space="preserve"> from </t>
    </r>
    <r>
      <rPr>
        <i/>
        <sz val="8"/>
        <color theme="1"/>
        <rFont val="Times New Roman"/>
        <family val="1"/>
      </rPr>
      <t>E. coli</t>
    </r>
    <r>
      <rPr>
        <sz val="8"/>
        <color theme="1"/>
        <rFont val="Times New Roman"/>
        <family val="1"/>
      </rPr>
      <t xml:space="preserve"> BW25113 for generation of pl_paba by Gibson assembly (rev)</t>
    </r>
  </si>
  <si>
    <t>TGACTCGAGTAAGGATCTC</t>
  </si>
  <si>
    <t>amplification of vector backbone of pl_lac for generation of pl_paba (fwd)</t>
  </si>
  <si>
    <t>ATAACTCTATCAACGATAGAGTG</t>
  </si>
  <si>
    <t>TTTTGAGGCCACTATGCG</t>
  </si>
  <si>
    <t>amplification of pdCas9-bacteria backbone for generation of pTet_weakRBS_LDH_STREI by Gibson assembly (rev)</t>
  </si>
  <si>
    <r>
      <t xml:space="preserve">amplification of </t>
    </r>
    <r>
      <rPr>
        <i/>
        <sz val="8"/>
        <color theme="1"/>
        <rFont val="Times New Roman"/>
        <family val="1"/>
      </rPr>
      <t>gfpuv</t>
    </r>
    <r>
      <rPr>
        <sz val="8"/>
        <color theme="1"/>
        <rFont val="Times New Roman"/>
        <family val="1"/>
      </rPr>
      <t>for generation of pTet_wrbs_GFP by Gibson assembly (fwd)</t>
    </r>
  </si>
  <si>
    <r>
      <t xml:space="preserve">amplification of </t>
    </r>
    <r>
      <rPr>
        <i/>
        <sz val="8"/>
        <color theme="1"/>
        <rFont val="Times New Roman"/>
        <family val="1"/>
      </rPr>
      <t>gfpuv</t>
    </r>
    <r>
      <rPr>
        <sz val="8"/>
        <color theme="1"/>
        <rFont val="Times New Roman"/>
        <family val="1"/>
      </rPr>
      <t>for generation of pTet_wrbs_GFP by Gibson assembly (rev)</t>
    </r>
  </si>
  <si>
    <t>Strains used in this study:</t>
  </si>
  <si>
    <t>Strain name</t>
  </si>
  <si>
    <t>Genotype</t>
  </si>
  <si>
    <t>Plasmid(s)</t>
  </si>
  <si>
    <t>Antibiotic resistances</t>
  </si>
  <si>
    <t>Reference</t>
  </si>
  <si>
    <t>MEcoli_ref_1</t>
  </si>
  <si>
    <t>cf. Keller et al., 2022</t>
  </si>
  <si>
    <r>
      <t xml:space="preserve">evolved plasmids for methylotrophy: pSEVA424 </t>
    </r>
    <r>
      <rPr>
        <i/>
        <sz val="8"/>
        <color theme="1"/>
        <rFont val="Times New Roman"/>
        <family val="1"/>
      </rPr>
      <t>mdh2</t>
    </r>
    <r>
      <rPr>
        <sz val="8"/>
        <color theme="1"/>
        <rFont val="Times New Roman"/>
        <family val="1"/>
      </rPr>
      <t xml:space="preserve"> CT4-1 </t>
    </r>
    <r>
      <rPr>
        <i/>
        <sz val="8"/>
        <color theme="1"/>
        <rFont val="Times New Roman"/>
        <family val="1"/>
      </rPr>
      <t>Cupriavidus necator</t>
    </r>
    <r>
      <rPr>
        <sz val="8"/>
        <color theme="1"/>
        <rFont val="Times New Roman"/>
        <family val="1"/>
      </rPr>
      <t xml:space="preserve">, pSEVA131 </t>
    </r>
    <r>
      <rPr>
        <i/>
        <sz val="8"/>
        <color theme="1"/>
        <rFont val="Times New Roman"/>
        <family val="1"/>
      </rPr>
      <t>hps phi Methylobacillus flagellatus</t>
    </r>
    <r>
      <rPr>
        <sz val="8"/>
        <color theme="1"/>
        <rFont val="Times New Roman"/>
        <family val="1"/>
      </rPr>
      <t xml:space="preserve"> (cf. Keller et al., 2022 for a list of mutations)</t>
    </r>
  </si>
  <si>
    <t>Kan, Sm, Amp</t>
  </si>
  <si>
    <r>
      <t xml:space="preserve">methylotrophic </t>
    </r>
    <r>
      <rPr>
        <i/>
        <sz val="8"/>
        <color theme="1"/>
        <rFont val="Times New Roman"/>
        <family val="1"/>
      </rPr>
      <t>E. coli</t>
    </r>
    <r>
      <rPr>
        <sz val="8"/>
        <color theme="1"/>
        <rFont val="Times New Roman"/>
        <family val="1"/>
      </rPr>
      <t xml:space="preserve"> reference strain 1</t>
    </r>
  </si>
  <si>
    <t>Keller et al., 2022</t>
  </si>
  <si>
    <t>MEcoli_ref_2</t>
  </si>
  <si>
    <r>
      <t>evolved plasmids for methylotrophy: pSEVA424</t>
    </r>
    <r>
      <rPr>
        <i/>
        <sz val="8"/>
        <color theme="1"/>
        <rFont val="Times New Roman"/>
        <family val="1"/>
      </rPr>
      <t xml:space="preserve"> mdh2</t>
    </r>
    <r>
      <rPr>
        <sz val="8"/>
        <color theme="1"/>
        <rFont val="Times New Roman"/>
        <family val="1"/>
      </rPr>
      <t xml:space="preserve"> CT4-1 </t>
    </r>
    <r>
      <rPr>
        <i/>
        <sz val="8"/>
        <color theme="1"/>
        <rFont val="Times New Roman"/>
        <family val="1"/>
      </rPr>
      <t>Cupriavidus necator</t>
    </r>
    <r>
      <rPr>
        <sz val="8"/>
        <color theme="1"/>
        <rFont val="Times New Roman"/>
        <family val="1"/>
      </rPr>
      <t xml:space="preserve">, pSEVA131 </t>
    </r>
    <r>
      <rPr>
        <i/>
        <sz val="8"/>
        <color theme="1"/>
        <rFont val="Times New Roman"/>
        <family val="1"/>
      </rPr>
      <t>hps phi Methylobacillus flagellatus</t>
    </r>
    <r>
      <rPr>
        <sz val="8"/>
        <color theme="1"/>
        <rFont val="Times New Roman"/>
        <family val="1"/>
      </rPr>
      <t xml:space="preserve"> (cf. Supplementary Data 2 for a list of mutations)</t>
    </r>
  </si>
  <si>
    <r>
      <t xml:space="preserve">methylotrophic </t>
    </r>
    <r>
      <rPr>
        <i/>
        <sz val="8"/>
        <color theme="1"/>
        <rFont val="Times New Roman"/>
        <family val="1"/>
      </rPr>
      <t>E. coli</t>
    </r>
    <r>
      <rPr>
        <sz val="8"/>
        <color theme="1"/>
        <rFont val="Times New Roman"/>
        <family val="1"/>
      </rPr>
      <t xml:space="preserve"> reference strain 2</t>
    </r>
  </si>
  <si>
    <t>this work</t>
  </si>
  <si>
    <t>MEcoli_ref_2 + pl_empty</t>
  </si>
  <si>
    <t>evolved plasmids for methylotrophy (MEcoli_ref_2), pl_empty</t>
  </si>
  <si>
    <t>Kan, Sm, Amp, Cm</t>
  </si>
  <si>
    <t>negative control for production experiments</t>
  </si>
  <si>
    <t>MEcoli_ref_2 + pl_lac</t>
  </si>
  <si>
    <t>evolved plasmids for methylotrophy (MEcoli_ref_2), pl_lac</t>
  </si>
  <si>
    <t>L-lactic acid production strain</t>
  </si>
  <si>
    <t>MEcoli_ref_2 + pl_ita</t>
  </si>
  <si>
    <t>evolved plasmids for methylotrophy (MEcoli_ref_2), pl_ita</t>
  </si>
  <si>
    <t>itaconic acid production strain</t>
  </si>
  <si>
    <t>MEcoli_ref_2 + pl_phb</t>
  </si>
  <si>
    <t>evolved plasmids for methylotrophy (MEcoli_ref_2), pl_phb</t>
  </si>
  <si>
    <t>PHB production strain</t>
  </si>
  <si>
    <t>MEcoli_ref_2 + pl_paba</t>
  </si>
  <si>
    <t>evolved plasmids for methylotrophy (MEcoli_ref_2), pl_paba</t>
  </si>
  <si>
    <t>PABA production strain</t>
  </si>
  <si>
    <t>Plasmids used in this study:</t>
  </si>
  <si>
    <t>Plasmid name</t>
  </si>
  <si>
    <t>Encoded genes</t>
  </si>
  <si>
    <t>pdCas9-bacteria</t>
  </si>
  <si>
    <r>
      <t xml:space="preserve">catalytically inactive </t>
    </r>
    <r>
      <rPr>
        <i/>
        <sz val="8"/>
        <color theme="1"/>
        <rFont val="Times New Roman"/>
        <family val="1"/>
      </rPr>
      <t>cas9</t>
    </r>
    <r>
      <rPr>
        <sz val="8"/>
        <color theme="1"/>
        <rFont val="Times New Roman"/>
        <family val="1"/>
      </rPr>
      <t xml:space="preserve"> </t>
    </r>
    <r>
      <rPr>
        <i/>
        <sz val="8"/>
        <color theme="1"/>
        <rFont val="Times New Roman"/>
        <family val="1"/>
      </rPr>
      <t>Streptococcus pyogenes</t>
    </r>
  </si>
  <si>
    <t>Cm</t>
  </si>
  <si>
    <t>source of backbone for pl_lac</t>
  </si>
  <si>
    <t>Qui et al., 2013 (Addgene plasmid #44249)</t>
  </si>
  <si>
    <t>pTet_wrbs_GFP</t>
  </si>
  <si>
    <r>
      <t>gfpuv</t>
    </r>
    <r>
      <rPr>
        <sz val="8"/>
        <color theme="1"/>
        <rFont val="Times New Roman"/>
        <family val="1"/>
      </rPr>
      <t xml:space="preserve"> </t>
    </r>
  </si>
  <si>
    <t>source of backbone for pTet_weakRBS_LDH_STREI</t>
  </si>
  <si>
    <r>
      <t xml:space="preserve">source of </t>
    </r>
    <r>
      <rPr>
        <i/>
        <sz val="8"/>
        <color theme="1"/>
        <rFont val="Times New Roman"/>
        <family val="1"/>
      </rPr>
      <t>gfpuv</t>
    </r>
    <r>
      <rPr>
        <sz val="8"/>
        <color theme="1"/>
        <rFont val="Times New Roman"/>
        <family val="1"/>
      </rPr>
      <t xml:space="preserve"> gene unknown</t>
    </r>
  </si>
  <si>
    <t>pTet_weakRBS_LDH_STREI</t>
  </si>
  <si>
    <r>
      <t xml:space="preserve">ldh Streptococcus equinus </t>
    </r>
    <r>
      <rPr>
        <sz val="8"/>
        <color theme="1"/>
        <rFont val="Times New Roman"/>
        <family val="1"/>
      </rPr>
      <t>(codon-optimized)</t>
    </r>
  </si>
  <si>
    <t>source of empty vector for negative controls for production experiments</t>
  </si>
  <si>
    <t>pHB-4</t>
  </si>
  <si>
    <r>
      <t>phaCAB</t>
    </r>
    <r>
      <rPr>
        <sz val="8"/>
        <color theme="1"/>
        <rFont val="Times New Roman"/>
        <family val="1"/>
      </rPr>
      <t xml:space="preserve"> </t>
    </r>
    <r>
      <rPr>
        <i/>
        <sz val="8"/>
        <color theme="1"/>
        <rFont val="Times New Roman"/>
        <family val="1"/>
      </rPr>
      <t>Ralstonia eutropha</t>
    </r>
  </si>
  <si>
    <r>
      <t xml:space="preserve">source of </t>
    </r>
    <r>
      <rPr>
        <i/>
        <sz val="8"/>
        <color theme="1"/>
        <rFont val="Times New Roman"/>
        <family val="1"/>
      </rPr>
      <t>phaCAB</t>
    </r>
    <r>
      <rPr>
        <sz val="8"/>
        <color theme="1"/>
        <rFont val="Times New Roman"/>
        <family val="1"/>
      </rPr>
      <t xml:space="preserve"> operon</t>
    </r>
  </si>
  <si>
    <t>Kang Zhou (Addgene plasmid #140957)</t>
  </si>
  <si>
    <t>pTet_strongRBS_PHB_2</t>
  </si>
  <si>
    <r>
      <t xml:space="preserve">intermediate vector for the generation of pl_phb with a strong RBS preceding </t>
    </r>
    <r>
      <rPr>
        <i/>
        <sz val="8"/>
        <color theme="1"/>
        <rFont val="Times New Roman"/>
        <family val="1"/>
      </rPr>
      <t>phaC</t>
    </r>
  </si>
  <si>
    <t>pTet_strongRBS_PHB_2_spacer1_replaced</t>
  </si>
  <si>
    <r>
      <t xml:space="preserve">intermediate vector for the generation of pl_phb with a strong RBS preceding </t>
    </r>
    <r>
      <rPr>
        <i/>
        <sz val="8"/>
        <color theme="1"/>
        <rFont val="Times New Roman"/>
        <family val="1"/>
      </rPr>
      <t>phaC</t>
    </r>
    <r>
      <rPr>
        <sz val="8"/>
        <color theme="1"/>
        <rFont val="Times New Roman"/>
        <family val="1"/>
      </rPr>
      <t xml:space="preserve"> &amp; </t>
    </r>
    <r>
      <rPr>
        <i/>
        <sz val="8"/>
        <color theme="1"/>
        <rFont val="Times New Roman"/>
        <family val="1"/>
      </rPr>
      <t>phaA</t>
    </r>
  </si>
  <si>
    <t>pl_lac</t>
  </si>
  <si>
    <r>
      <t xml:space="preserve">aTc-inducible expression of the codon-optimized </t>
    </r>
    <r>
      <rPr>
        <i/>
        <sz val="8"/>
        <color theme="1"/>
        <rFont val="Times New Roman"/>
        <family val="1"/>
      </rPr>
      <t>ldh</t>
    </r>
    <r>
      <rPr>
        <sz val="8"/>
        <color theme="1"/>
        <rFont val="Times New Roman"/>
        <family val="1"/>
      </rPr>
      <t xml:space="preserve"> gene of </t>
    </r>
    <r>
      <rPr>
        <i/>
        <sz val="8"/>
        <color theme="1"/>
        <rFont val="Times New Roman"/>
        <family val="1"/>
      </rPr>
      <t>Streptococcus equinus</t>
    </r>
    <r>
      <rPr>
        <sz val="8"/>
        <color theme="1"/>
        <rFont val="Times New Roman"/>
        <family val="1"/>
      </rPr>
      <t>; source of backbone for pl_ita, pl_phb &amp; pl_paba</t>
    </r>
  </si>
  <si>
    <t>pl_ita</t>
  </si>
  <si>
    <r>
      <t xml:space="preserve">cadA Aspergillus terreus </t>
    </r>
    <r>
      <rPr>
        <sz val="8"/>
        <color theme="1"/>
        <rFont val="Times New Roman"/>
        <family val="1"/>
      </rPr>
      <t>(codon-optimized)</t>
    </r>
  </si>
  <si>
    <r>
      <t xml:space="preserve">aTc-inducible expression of the codon-optimized </t>
    </r>
    <r>
      <rPr>
        <i/>
        <sz val="8"/>
        <color theme="1"/>
        <rFont val="Times New Roman"/>
        <family val="1"/>
      </rPr>
      <t>cad1</t>
    </r>
    <r>
      <rPr>
        <sz val="8"/>
        <color theme="1"/>
        <rFont val="Times New Roman"/>
        <family val="1"/>
      </rPr>
      <t xml:space="preserve"> gene of </t>
    </r>
    <r>
      <rPr>
        <i/>
        <sz val="8"/>
        <color theme="1"/>
        <rFont val="Times New Roman"/>
        <family val="1"/>
      </rPr>
      <t>Aspergillus terreus</t>
    </r>
  </si>
  <si>
    <t>pl_phb</t>
  </si>
  <si>
    <r>
      <t xml:space="preserve">aTc-inducible expression of the </t>
    </r>
    <r>
      <rPr>
        <i/>
        <sz val="8"/>
        <color theme="1"/>
        <rFont val="Times New Roman"/>
        <family val="1"/>
      </rPr>
      <t>phaCAB</t>
    </r>
    <r>
      <rPr>
        <sz val="8"/>
        <color theme="1"/>
        <rFont val="Times New Roman"/>
        <family val="1"/>
      </rPr>
      <t xml:space="preserve"> genes of </t>
    </r>
    <r>
      <rPr>
        <i/>
        <sz val="8"/>
        <color theme="1"/>
        <rFont val="Times New Roman"/>
        <family val="1"/>
      </rPr>
      <t>Ralstonia eutropha</t>
    </r>
  </si>
  <si>
    <t>pl_paba</t>
  </si>
  <si>
    <r>
      <t>pabAB</t>
    </r>
    <r>
      <rPr>
        <sz val="8"/>
        <color theme="1"/>
        <rFont val="Times New Roman"/>
        <family val="1"/>
      </rPr>
      <t xml:space="preserve"> </t>
    </r>
    <r>
      <rPr>
        <i/>
        <sz val="8"/>
        <color theme="1"/>
        <rFont val="Times New Roman"/>
        <family val="1"/>
      </rPr>
      <t xml:space="preserve">Corynebacterium efficiens </t>
    </r>
    <r>
      <rPr>
        <sz val="8"/>
        <color theme="1"/>
        <rFont val="Times New Roman"/>
        <family val="1"/>
      </rPr>
      <t xml:space="preserve">YS-314 (codon-optimized) &amp; </t>
    </r>
    <r>
      <rPr>
        <i/>
        <sz val="8"/>
        <color theme="1"/>
        <rFont val="Times New Roman"/>
        <family val="1"/>
      </rPr>
      <t xml:space="preserve">pabC E. coli </t>
    </r>
    <r>
      <rPr>
        <sz val="8"/>
        <color theme="1"/>
        <rFont val="Times New Roman"/>
        <family val="1"/>
      </rPr>
      <t>BW25113</t>
    </r>
  </si>
  <si>
    <r>
      <t xml:space="preserve">aTc-inducible expression of the codon-optimized </t>
    </r>
    <r>
      <rPr>
        <i/>
        <sz val="8"/>
        <color theme="1"/>
        <rFont val="Times New Roman"/>
        <family val="1"/>
      </rPr>
      <t>pabAB</t>
    </r>
    <r>
      <rPr>
        <sz val="8"/>
        <color theme="1"/>
        <rFont val="Times New Roman"/>
        <family val="1"/>
      </rPr>
      <t xml:space="preserve"> gene of </t>
    </r>
    <r>
      <rPr>
        <i/>
        <sz val="8"/>
        <color theme="1"/>
        <rFont val="Times New Roman"/>
        <family val="1"/>
      </rPr>
      <t xml:space="preserve">Cyrynebacterium efficiens </t>
    </r>
    <r>
      <rPr>
        <sz val="8"/>
        <color theme="1"/>
        <rFont val="Times New Roman"/>
        <family val="1"/>
      </rPr>
      <t xml:space="preserve">YS-314 and of the </t>
    </r>
    <r>
      <rPr>
        <i/>
        <sz val="8"/>
        <color theme="1"/>
        <rFont val="Times New Roman"/>
        <family val="1"/>
      </rPr>
      <t>pabC</t>
    </r>
    <r>
      <rPr>
        <sz val="8"/>
        <color theme="1"/>
        <rFont val="Times New Roman"/>
        <family val="1"/>
      </rPr>
      <t xml:space="preserve"> gene of </t>
    </r>
    <r>
      <rPr>
        <i/>
        <sz val="8"/>
        <color theme="1"/>
        <rFont val="Times New Roman"/>
        <family val="1"/>
      </rPr>
      <t>E. coli</t>
    </r>
    <r>
      <rPr>
        <sz val="8"/>
        <color theme="1"/>
        <rFont val="Times New Roman"/>
        <family val="1"/>
      </rPr>
      <t xml:space="preserve"> BW25113</t>
    </r>
  </si>
  <si>
    <t>pl_empty</t>
  </si>
  <si>
    <t>-</t>
  </si>
  <si>
    <t>backbone of vector used for production experiments</t>
  </si>
  <si>
    <r>
      <t xml:space="preserve">pSEVA424 </t>
    </r>
    <r>
      <rPr>
        <i/>
        <sz val="8"/>
        <color theme="1"/>
        <rFont val="Times New Roman"/>
        <family val="1"/>
      </rPr>
      <t>mdh</t>
    </r>
    <r>
      <rPr>
        <sz val="8"/>
        <color theme="1"/>
        <rFont val="Times New Roman"/>
        <family val="1"/>
      </rPr>
      <t xml:space="preserve">2 CT4-1 </t>
    </r>
    <r>
      <rPr>
        <i/>
        <sz val="8"/>
        <color theme="1"/>
        <rFont val="Times New Roman"/>
        <family val="1"/>
      </rPr>
      <t>Cupriavidus necator</t>
    </r>
  </si>
  <si>
    <r>
      <rPr>
        <i/>
        <sz val="8"/>
        <color theme="1"/>
        <rFont val="Times New Roman"/>
        <family val="1"/>
      </rPr>
      <t>mdh2</t>
    </r>
    <r>
      <rPr>
        <sz val="8"/>
        <color theme="1"/>
        <rFont val="Times New Roman"/>
        <family val="1"/>
      </rPr>
      <t xml:space="preserve"> CT4-1 </t>
    </r>
    <r>
      <rPr>
        <i/>
        <sz val="8"/>
        <color theme="1"/>
        <rFont val="Times New Roman"/>
        <family val="1"/>
      </rPr>
      <t>Cupriavidus necator</t>
    </r>
    <r>
      <rPr>
        <sz val="8"/>
        <color theme="1"/>
        <rFont val="Times New Roman"/>
        <family val="1"/>
      </rPr>
      <t xml:space="preserve"> (cf. Strains for references to mutations)</t>
    </r>
  </si>
  <si>
    <t>Sm</t>
  </si>
  <si>
    <t>vector expressing methanol dehydrogenase for methanol to formaldehyde conversion</t>
  </si>
  <si>
    <r>
      <t xml:space="preserve">Keller et al, 2020, </t>
    </r>
    <r>
      <rPr>
        <i/>
        <sz val="8"/>
        <color theme="1"/>
        <rFont val="Times New Roman"/>
        <family val="1"/>
      </rPr>
      <t>mdh</t>
    </r>
    <r>
      <rPr>
        <sz val="8"/>
        <color theme="1"/>
        <rFont val="Times New Roman"/>
        <family val="1"/>
      </rPr>
      <t xml:space="preserve"> variant from Wu et al., 2015</t>
    </r>
  </si>
  <si>
    <r>
      <t xml:space="preserve">pSEVA131 </t>
    </r>
    <r>
      <rPr>
        <i/>
        <sz val="8"/>
        <color theme="1"/>
        <rFont val="Times New Roman"/>
        <family val="1"/>
      </rPr>
      <t>hps phi</t>
    </r>
    <r>
      <rPr>
        <sz val="8"/>
        <color theme="1"/>
        <rFont val="Times New Roman"/>
        <family val="1"/>
      </rPr>
      <t xml:space="preserve"> </t>
    </r>
    <r>
      <rPr>
        <i/>
        <sz val="8"/>
        <color theme="1"/>
        <rFont val="Times New Roman"/>
        <family val="1"/>
      </rPr>
      <t>Methylobacillus flagellatus</t>
    </r>
  </si>
  <si>
    <r>
      <rPr>
        <i/>
        <sz val="8"/>
        <color theme="1"/>
        <rFont val="Times New Roman"/>
        <family val="1"/>
      </rPr>
      <t xml:space="preserve">hps </t>
    </r>
    <r>
      <rPr>
        <sz val="8"/>
        <color theme="1"/>
        <rFont val="Times New Roman"/>
        <family val="1"/>
      </rPr>
      <t xml:space="preserve">&amp; </t>
    </r>
    <r>
      <rPr>
        <i/>
        <sz val="8"/>
        <color theme="1"/>
        <rFont val="Times New Roman"/>
        <family val="1"/>
      </rPr>
      <t xml:space="preserve">phi Methylobacillus flagellatus </t>
    </r>
    <r>
      <rPr>
        <sz val="8"/>
        <color theme="1"/>
        <rFont val="Times New Roman"/>
        <family val="1"/>
      </rPr>
      <t>(cf. Strains for references to mutations)</t>
    </r>
  </si>
  <si>
    <t>Amp</t>
  </si>
  <si>
    <t>vector expressing 3-hexulose 6-phosphate synthase and  6-phospho 3-hexuloisomerase for formaldehyde to fructose 6-phosphate conversion</t>
  </si>
  <si>
    <t>Meyer et al., 2018</t>
  </si>
  <si>
    <t>Gene blocks used in this study:</t>
  </si>
  <si>
    <t>Gene block name</t>
  </si>
  <si>
    <t>gb_lac</t>
  </si>
  <si>
    <t>CTAAAGAGGAGAAAGGATCTATGACCGCGACGAAACAACACAAAAAGGTGATACTGGTTGGGGACGGTGCTGTAGGATCATCTTACGCGTTTGCACTGGTCAACCAGGGCATCGCCCAGGAATTGGGGATCATTGAGATCCCGCAGCTTTTTAATAAAGCTGTCGGGGACGCGGAGGATCTGAGCCATGCCCTTGCCTTCACGAGCCCCAAAAAAATTTATGCGGCAAAATATGAAGACTGCGCAGATGCTGACCTGGTGGTAATCACGGCTGGCGCGCCACAGAAACCGGGGGAAACCCGTCTGGACCTCGTCGGAAAAAACTTGGCAATCAATAAAAGTATTGTGACCGAAGTCGTTAAGAGTGGCTTCAAAGGCATATTCTTGGTTGCCGCCAACCCTGTGGATGTGTTAACGTATAGTACCTGGAAATTTTCAGGGTTTCCAAAAGAACGCGTTATAGGTTCCGGTACTTCCCTCGATTCGGCGAGATTCCGGCAAGCACTGGCGGAGAAACTTGATGTAGATGCACGCAGCGTTCATGCCTATATTATGGGGGAACATGGGGACTCTGAATTTGCGGTGTGGAGTCACGCAAATGTGGCAGGTGTTAACCTCGAATCCTATCTTAAAGATGTGCAAAATGTGGAGGAGGCAGAGCTGGTAGAGTTATTTGAGGGTGTTCGAGACGCAGCATATTCGATCATAAATAAAAAAGGTGCGACATTTTATGGAATAGCAGTAGCGTTAGCACGCATCACCAAAGCTATTCTGAATGACGAAAACGCCGTATTGCCTCTCTCAGTCTTCCAGGAAGGCCAATACGCTAACGTCACGGACTGCTATATTGGTCAGCCTGCCATAGTAGGCGCACACGGTATTGTACGCCCTGTTAACATCCCGCTTAACGATGCAGAGCAGCAGAAAATGGAAGCATCGGCGAAGGAACTGAAAGCTATCATCGACGAAGCGTTCTCTAAAGAGGAATTTGCCTCCGCATGTAAAAATTGACTCGAGTAAGGATCTCCAGG</t>
  </si>
  <si>
    <r>
      <rPr>
        <i/>
        <sz val="8"/>
        <color theme="1"/>
        <rFont val="Times New Roman"/>
        <family val="1"/>
      </rPr>
      <t>ldh</t>
    </r>
    <r>
      <rPr>
        <sz val="8"/>
        <color theme="1"/>
        <rFont val="Times New Roman"/>
        <family val="1"/>
      </rPr>
      <t xml:space="preserve"> from </t>
    </r>
    <r>
      <rPr>
        <i/>
        <sz val="8"/>
        <color theme="1"/>
        <rFont val="Times New Roman"/>
        <family val="1"/>
      </rPr>
      <t>Streptococcus equinus</t>
    </r>
    <r>
      <rPr>
        <sz val="8"/>
        <color theme="1"/>
        <rFont val="Times New Roman"/>
        <family val="1"/>
      </rPr>
      <t xml:space="preserve"> codon-optimized for </t>
    </r>
    <r>
      <rPr>
        <i/>
        <sz val="8"/>
        <color theme="1"/>
        <rFont val="Times New Roman"/>
        <family val="1"/>
      </rPr>
      <t>E. coli</t>
    </r>
    <r>
      <rPr>
        <sz val="8"/>
        <color theme="1"/>
        <rFont val="Times New Roman"/>
        <family val="1"/>
      </rPr>
      <t xml:space="preserve"> with overlaps for insertion into pdCas9-bacteria for generation of pl_lac</t>
    </r>
  </si>
  <si>
    <t>gb_ita</t>
  </si>
  <si>
    <t>CAATCCGCCCTCACTACAACCGATGACTAAACAATCAGCGGACTCTAACGCAAAGAGTGGAGTTACGGCAGAGATTTGCCATTGGGCAAGTAACCTGGCAACAGATGACATTCCATCTGATGTGCTTGAGCGGGCCAAGTATTTAATCTTAGACGGGATAGCATGCGCCTGGGTTGGCGCTAGAGTCCCATGGTCTGAGAAATATGTTCAAGCGACTATGTCGTTCGAGCCCCCCGGTGCTTGTCGGGTGATTGGTTACGGCCAGAAGTTAGGCCCGGTAGCCGCTGCAATGACCAACTCCGCCTTCATTCAAGCCACTGAACTGGATGATTACCACAGCGAAGCTCCCCTTCACAGCGCCAGCATTGTTCTTCCGGCCGTTTTCGCAGCTAGCGAAGTGTTGGCTGAACAGGGTAAGACGATTTCGGGAATTGATGTGATCCTCGCGGCCATAGTAGGGTTTGAATCGGGCCCTCGTATTGGTAAAGCTATTTATGGTTCAGATCTTTTGAACAACGGATGGCACTGCGGAGCCGTCTATGGAGCCCCTGCAGGCGCCTTAGCGACCGGTAAGCTGCTCGGGCTGACTCCTGATTCTATGGAAGATGCTTTAGGGATAGCGTGCACCCAAGCTTGCGGCTTAATGAGCGCCCAGTACGGGGGGATGGTAAAACGCGTCCAGCATGGATTCGCTGCTCGGAATGGTCTGTTAGGTGGTCTTCTTGCCTATGGGGGCTACGAGGCGATGAAAGGGGTTTTGGAACGAAGTTATGGTGGCTTCCTGAAAATGTTCACAAAGGGCAACGGGCGAGAACCACCTTATAAAGAAGAAGAAGTAGTGGCGGGCTTGGGTAGCTTCTGGCACACTTTTACAATACGGATTAAACTTTATGCGTGTTGTGGCTTGGTGCATGGGCCTGTTGAAGCCATCGAAAAATTGCAGCGACGTTATCCGGAACTGTTAAACCGAGCGAATTTGTCCAACATTCGCCACGTGTATGTACAGCTCAGCACAGCGTCCAATTCCCACTGCGGATGGATACCCGAAGAGCGTCCTATAAGTTCTATTGCTGGTCAGATGTCGGTAGCTTATATTCTGGCGGTTCAGCTGGTCGACCAGCAATGTCTGCTGGCCCAATTCTCCGAATTCGATGACAACTTGGAGCGTCCGGAAGTGTGGGATTTAGCTCGTAAGGTTACCCCAAGTCATTCAGAGGAGTTTGATCAAGATGGCAATTGTCTTTCGGCTGGCCGGGTGCGAATCGAATTTAATGATGGCTCATCAGTCACAGAGACGGTCGAAAAACCATTAGGCGTTAAAGAACCAATGCCGAACGAAAGAATTCTGCACAAGTACAGAACCTTGGCCGGTAGTGTGACCGATGAGTCAAGAGTGAAGGAAATTGAAGATTTGGTGCTGAGCCTGGACCGTCTCACGGATATTACGCCGTTGTTGGAACTCTTGAACTGTCCGGTTAAATCCCCTTTAGTTTAACTACTCTGGCGTCGATGAGGGA</t>
  </si>
  <si>
    <r>
      <rPr>
        <i/>
        <sz val="8"/>
        <color theme="1"/>
        <rFont val="Times New Roman"/>
        <family val="1"/>
      </rPr>
      <t>cadA</t>
    </r>
    <r>
      <rPr>
        <sz val="8"/>
        <color theme="1"/>
        <rFont val="Times New Roman"/>
        <family val="1"/>
      </rPr>
      <t xml:space="preserve"> from </t>
    </r>
    <r>
      <rPr>
        <i/>
        <sz val="8"/>
        <color theme="1"/>
        <rFont val="Times New Roman"/>
        <family val="1"/>
      </rPr>
      <t>Aspergillus terreus</t>
    </r>
    <r>
      <rPr>
        <sz val="8"/>
        <color theme="1"/>
        <rFont val="Times New Roman"/>
        <family val="1"/>
      </rPr>
      <t xml:space="preserve"> codon-optimized for </t>
    </r>
    <r>
      <rPr>
        <i/>
        <sz val="8"/>
        <color theme="1"/>
        <rFont val="Times New Roman"/>
        <family val="1"/>
      </rPr>
      <t>E. coli</t>
    </r>
    <r>
      <rPr>
        <sz val="8"/>
        <color theme="1"/>
        <rFont val="Times New Roman"/>
        <family val="1"/>
      </rPr>
      <t xml:space="preserve"> with overlaps for insertion</t>
    </r>
    <r>
      <rPr>
        <sz val="8"/>
        <rFont val="Times New Roman"/>
        <family val="1"/>
      </rPr>
      <t xml:space="preserve"> into pl_lac for generation </t>
    </r>
    <r>
      <rPr>
        <sz val="8"/>
        <color theme="1"/>
        <rFont val="Times New Roman"/>
        <family val="1"/>
      </rPr>
      <t>of pl_ita</t>
    </r>
  </si>
  <si>
    <t>gb_pabAB</t>
  </si>
  <si>
    <t>TTTACCACTCCCTATCAGTGATAGAGAAAAGAATTCAAAAGATCTAAAGAGGAGAAAGGATCTATGCGTGTGCTCATCATCGATAACTACGACTCTTTCACGTTTAATTTAGCGACATACGTAGAAGAAGTTACAGGCGCCGCCCCAACAGTAGTACCAAACGACGCCCAAATAGATGAAACCTTATTTGATGCGGTTATAATTTCTCCGGGTCCGGGACATCCTGGTGTCGCCGCCGACTTTGGTTCCTGTCGTGGAGTTATTGAGCGGGGCTTGGTGCCAGTACTGGGTGTTTGTTTGGGACACCAAGGTATTGCCCTTGCGCATGGTGGTGCCGTTGGACCCGCACCCGTGCCAGTTCATGGCCAAGTAACTCGTATTCATCATGATGGATCAGAATTATTTGATGCAATTCCACCGCAATTTGATGCAGTACGGTATCATAGTTTAGTTGCAACTGACCTCCCTCCTGAGCTTGAAGTGACAGCACGGACGGGTGATGGTTTGATTATGGCTCTTCGTCATCGTGAATTACCACAATGGGGAGTCCAATTTCATCCCGAGTCTATTGGCGGACAATTTGGCCATCGCATTATGGCTAACTTTCTTTCGCTTGCCCGCAGACAGGCACATCGTTGGGAAATAACAGAACACGTTGTCGAAACCTCTGTGGATCCTGCAGCAGTCTTTGAAACACTGTTTGCAGGCTCAGAACATGCCTTTTGGTTGGACGACCCACAAGGGACGACTTACATGGGCGACGCGTCAGGCCCCCACGCTCGCATTCGGACGCATCGTGTCGGTGAAGGTGAATTGTTTGATTGGCTTCGCGACGACTTGCGCCGTAATCGGGTCGCACCAGGAGTTGGCTTTCGTCTTGGTTGGGTTGGTTATTTGGGATACGAAATGAAAGCGGAGTGTGGAGTTGATAACCGCCATGCAAGCAGTCACCCAGACGCTCATTTAATTTTCGCAGATCGAGCAATTGCGATAGAGCCTGGTCGTGTATGGCTTATGGCACTGGGAGAACAAGGTGAATGGTTTGCTGAAATGACTGCGGCTTTAGGTCAATTACGGCCGCCTCGAGCAGCAGCAGCACCCGCAGCACAATTGACTGTTCGTGACGATCGAGATAGTTATTTGGATATGATTGCTAGAGCACAAGAACTGATTACTAGAGGTGAATCATACGAAATATGTCTTACAACTCAACTTCGTGCAGAAGTAGAAGTTGACCCTCTGGCAGCTTACTTAGCTTTAAGAGCAGCTAATCCGACGTCTTACGGTAGCTTTCTCCAATTAGGCGAAATGGCCGTCTTATCCTCATCTCCCGAGCGTTTTATAACTATTGATGCTAGCGGTCGCGTCGAGTCAAAGCCAATTAAAGGTACTCGGCCCAGAGGATCTACAGAACAAGAAGACGCAGCTCTGATAGCTGACCTGACTGATAATCCTAAAGATCGTGCGGAAAATTTAATGATAGTTGATTTGGTACGTAACGACCTTGCAAGAGGTGCCCAGCCCGCCACCGTCCAAGTCGAGAAATTGTTTGATGTGGAAACGTATGCGACGGTGCATCAATTGGTATCTACTATCACAGCGCAACTTGAAGGCAAAGATCCGATAGATTGTGTCCGAGCCGCCTTTCCAGGCGGGAGTATGACTGGGGCCCCGAAAATACGTACTATGGAAATTATTGATGAATTGGAAACGGGACCTCGAGGAGTTTACTCTGGCGGTCTTGGTTACTTTAGCTTGGACGGCGCAGTAGACTTGTCCATGGTCATTAGAACTGTCGTGTATACGCCAGGTGTTCTCGAATATGGCGTTGGCGGAGCAATACTTGCACTCAGCGATCCAGCAGCCGAATGGGAAGAAATACGAGTCAAGTCACGCCCGTTGCTCGGCTTGCTGGGTGTTGAATTTCCATAATAAAATTCAAAAGATCTAAAGAGGAGAAAGGATCTATGTTCTTAATTAACGGTCATAAG</t>
  </si>
  <si>
    <r>
      <rPr>
        <i/>
        <sz val="8"/>
        <color theme="1"/>
        <rFont val="Times New Roman"/>
        <family val="1"/>
      </rPr>
      <t>pabAB</t>
    </r>
    <r>
      <rPr>
        <sz val="8"/>
        <color theme="1"/>
        <rFont val="Times New Roman"/>
        <family val="1"/>
      </rPr>
      <t xml:space="preserve"> from </t>
    </r>
    <r>
      <rPr>
        <i/>
        <sz val="8"/>
        <color theme="1"/>
        <rFont val="Times New Roman"/>
        <family val="1"/>
      </rPr>
      <t xml:space="preserve">Corynebacterium efficiens </t>
    </r>
    <r>
      <rPr>
        <sz val="8"/>
        <color theme="1"/>
        <rFont val="Times New Roman"/>
        <family val="1"/>
      </rPr>
      <t xml:space="preserve">YS-314 codon-optimized for </t>
    </r>
    <r>
      <rPr>
        <i/>
        <sz val="8"/>
        <color theme="1"/>
        <rFont val="Times New Roman"/>
        <family val="1"/>
      </rPr>
      <t>E. coli</t>
    </r>
    <r>
      <rPr>
        <sz val="8"/>
        <color theme="1"/>
        <rFont val="Times New Roman"/>
        <family val="1"/>
      </rPr>
      <t xml:space="preserve"> with overlaps for insertion</t>
    </r>
    <r>
      <rPr>
        <sz val="8"/>
        <rFont val="Times New Roman"/>
        <family val="1"/>
      </rPr>
      <t xml:space="preserve"> into pl_lac together with </t>
    </r>
    <r>
      <rPr>
        <i/>
        <sz val="8"/>
        <rFont val="Times New Roman"/>
        <family val="1"/>
      </rPr>
      <t>pabC</t>
    </r>
    <r>
      <rPr>
        <sz val="8"/>
        <rFont val="Times New Roman"/>
        <family val="1"/>
      </rPr>
      <t xml:space="preserve"> from </t>
    </r>
    <r>
      <rPr>
        <i/>
        <sz val="8"/>
        <rFont val="Times New Roman"/>
        <family val="1"/>
      </rPr>
      <t>E. coli</t>
    </r>
    <r>
      <rPr>
        <sz val="8"/>
        <rFont val="Times New Roman"/>
        <family val="1"/>
      </rPr>
      <t xml:space="preserve"> BW25113 for generation </t>
    </r>
    <r>
      <rPr>
        <sz val="8"/>
        <color theme="1"/>
        <rFont val="Times New Roman"/>
        <family val="1"/>
      </rPr>
      <t>of pl_paba</t>
    </r>
  </si>
  <si>
    <t>Commercial reagents used in this study:</t>
  </si>
  <si>
    <t>Product name</t>
  </si>
  <si>
    <t>Chemical formula</t>
  </si>
  <si>
    <t>CAS number</t>
  </si>
  <si>
    <t>Company</t>
  </si>
  <si>
    <t>Catalog number</t>
  </si>
  <si>
    <t>1-butanol</t>
  </si>
  <si>
    <t>C₄H₁₀O</t>
  </si>
  <si>
    <t>71-36-3</t>
  </si>
  <si>
    <t>Merck</t>
  </si>
  <si>
    <t>1.01990.1000</t>
  </si>
  <si>
    <t>3-nitrophenylhydrazine hydrochloride</t>
  </si>
  <si>
    <t>O2NC6H4NHNH2·HCl</t>
  </si>
  <si>
    <t>636-95-3</t>
  </si>
  <si>
    <t>Sigma-Aldrich</t>
  </si>
  <si>
    <t>N21804-5G</t>
  </si>
  <si>
    <t>4-aminobenzoic acid</t>
  </si>
  <si>
    <t>H2NC6H4CO2H</t>
  </si>
  <si>
    <t>150-13-0</t>
  </si>
  <si>
    <t>6-phosphogluconic acid trisodium salt</t>
  </si>
  <si>
    <t>C6H10Na3O10P</t>
  </si>
  <si>
    <t>53411-70-4</t>
  </si>
  <si>
    <t>P7877</t>
  </si>
  <si>
    <t>acetonitrile</t>
  </si>
  <si>
    <t>C2H3N</t>
  </si>
  <si>
    <t>75-05-8</t>
  </si>
  <si>
    <t>ThermoFisher Scientific</t>
  </si>
  <si>
    <t>A955-212</t>
  </si>
  <si>
    <t>Adenosine 5′-diphosphate sodium salt</t>
  </si>
  <si>
    <t>C10H15N5O10P2</t>
  </si>
  <si>
    <t>20398-34-9</t>
  </si>
  <si>
    <t>A2754</t>
  </si>
  <si>
    <t>ammonium chloride</t>
  </si>
  <si>
    <t>NH4Cl</t>
  </si>
  <si>
    <t>12125-02-9</t>
  </si>
  <si>
    <t>ammonium formate</t>
  </si>
  <si>
    <t>CH5NO2</t>
  </si>
  <si>
    <t>540-69-2</t>
  </si>
  <si>
    <t>70221-100G-F</t>
  </si>
  <si>
    <t>ammonium hydroxide solution</t>
  </si>
  <si>
    <t>H5NO</t>
  </si>
  <si>
    <t>1336-21-6</t>
  </si>
  <si>
    <t>30501-1L</t>
  </si>
  <si>
    <t>ampicillin sodium salt</t>
  </si>
  <si>
    <t>C16H18N3NaO4S</t>
  </si>
  <si>
    <t>69-52-3</t>
  </si>
  <si>
    <t>BioChemica</t>
  </si>
  <si>
    <t>A0839,0025</t>
  </si>
  <si>
    <t>anhydrotetracycline (hydrochloride)</t>
  </si>
  <si>
    <t>C22H22N2O7·HCl</t>
  </si>
  <si>
    <t>13803-65-1</t>
  </si>
  <si>
    <t>Cayman Chemical</t>
  </si>
  <si>
    <t>antifoam C emulsion</t>
  </si>
  <si>
    <t>A8011-250ML</t>
  </si>
  <si>
    <t>antifoam L-30 emulsion</t>
  </si>
  <si>
    <t>STS0100-100ML</t>
  </si>
  <si>
    <t>antifoam Y-30 emulsion</t>
  </si>
  <si>
    <t>A5758</t>
  </si>
  <si>
    <t>benzoic acid</t>
  </si>
  <si>
    <t>C6H5COOH</t>
  </si>
  <si>
    <t>65-85-0</t>
  </si>
  <si>
    <t>calcium chloride dihydrate</t>
  </si>
  <si>
    <t>CaCl2·2H2O</t>
  </si>
  <si>
    <t>10035-04-8</t>
  </si>
  <si>
    <t>carbenicillin disodium salt</t>
  </si>
  <si>
    <t>C17H16N2Na2O6S</t>
  </si>
  <si>
    <t>4800-94-6</t>
  </si>
  <si>
    <t>A1491,0010</t>
  </si>
  <si>
    <t>chloramphenicol</t>
  </si>
  <si>
    <t>Roth</t>
  </si>
  <si>
    <t>chloroform</t>
  </si>
  <si>
    <t>CHCl₃</t>
  </si>
  <si>
    <t>67-66-3</t>
  </si>
  <si>
    <t>VWR Chemicals</t>
  </si>
  <si>
    <t>cobalt(II) nitrate hexahydrate</t>
  </si>
  <si>
    <t>Co(NO3)2·6H2O</t>
  </si>
  <si>
    <t>10026-22-9</t>
  </si>
  <si>
    <t>203106-10G</t>
  </si>
  <si>
    <t>cOmplete, EDTA free</t>
  </si>
  <si>
    <t>copper(II) sulfate pentahydrate</t>
  </si>
  <si>
    <t>CuSO4·5H2O</t>
  </si>
  <si>
    <t>7758-99-8</t>
  </si>
  <si>
    <t>C3036-250G</t>
  </si>
  <si>
    <t>dithiothreitol</t>
  </si>
  <si>
    <t>C4H10O2S2</t>
  </si>
  <si>
    <t>3483-12-3</t>
  </si>
  <si>
    <t>A1101</t>
  </si>
  <si>
    <t>DreamTaq Green PCR Master Mix (2X)</t>
  </si>
  <si>
    <t>K1081</t>
  </si>
  <si>
    <t>EDTA disodium salt 2-hydrate</t>
  </si>
  <si>
    <t>C10H14N2Na2O8·2H2O</t>
  </si>
  <si>
    <t>6381-92-6</t>
  </si>
  <si>
    <t>ITW Reagents</t>
  </si>
  <si>
    <t>A2937,0500</t>
  </si>
  <si>
    <t>formic acid</t>
  </si>
  <si>
    <t>HCOOH</t>
  </si>
  <si>
    <t>64-18-6</t>
  </si>
  <si>
    <t>glycerol</t>
  </si>
  <si>
    <t>HOCH₂CH(OH)CH₂OH</t>
  </si>
  <si>
    <t>56-81-5</t>
  </si>
  <si>
    <t>hydrochloric acid 37%</t>
  </si>
  <si>
    <t>HCl</t>
  </si>
  <si>
    <t>7647-01-0</t>
  </si>
  <si>
    <t>imidazole</t>
  </si>
  <si>
    <t>C3H4N2</t>
  </si>
  <si>
    <t>288-32-4</t>
  </si>
  <si>
    <t>56570-500G</t>
  </si>
  <si>
    <t>iron(II) sulfate heptahydrate</t>
  </si>
  <si>
    <t>FeSO4·7H2O</t>
  </si>
  <si>
    <t>7782-63-0</t>
  </si>
  <si>
    <t>F8633-250G</t>
  </si>
  <si>
    <t>isopropyl-beta-D-thiogalactopyranoside, &lt;5ppm dioxane</t>
  </si>
  <si>
    <t>C9H18O5S</t>
  </si>
  <si>
    <t>367-93-1</t>
  </si>
  <si>
    <t>Biosynth</t>
  </si>
  <si>
    <t>I-8000</t>
  </si>
  <si>
    <t>C5H6O4</t>
  </si>
  <si>
    <t>97-65-4</t>
  </si>
  <si>
    <t>kanamycin sulfate</t>
  </si>
  <si>
    <t>C18H36N4O11·H2SO4·H2O</t>
  </si>
  <si>
    <t>5965-95-7</t>
  </si>
  <si>
    <t>A1493</t>
  </si>
  <si>
    <t>KLD Enzyme Mix</t>
  </si>
  <si>
    <t>New England Biolabs</t>
  </si>
  <si>
    <t>M0554S</t>
  </si>
  <si>
    <t>magnesium sulfate heptyhydrate</t>
  </si>
  <si>
    <t>MgSO4·7H2O</t>
  </si>
  <si>
    <t>10034-99-8</t>
  </si>
  <si>
    <t>manganese(II) chloride</t>
  </si>
  <si>
    <t>Mn2Cl</t>
  </si>
  <si>
    <t>7773-01-5</t>
  </si>
  <si>
    <t>244589-10G</t>
  </si>
  <si>
    <t>MasterPure™ Complete DNA and RNA Purification Kit</t>
  </si>
  <si>
    <t>Biosearch Technologies</t>
  </si>
  <si>
    <t>MC85200</t>
  </si>
  <si>
    <t>methanol</t>
  </si>
  <si>
    <t>CH3OH</t>
  </si>
  <si>
    <t>67-56-1</t>
  </si>
  <si>
    <t>methanol (13C, 99%)</t>
  </si>
  <si>
    <t>*CH3OH</t>
  </si>
  <si>
    <t>14742-26-8</t>
  </si>
  <si>
    <t>Eurisotop</t>
  </si>
  <si>
    <t>CLM-359-1</t>
  </si>
  <si>
    <t>methyl (R)-(-)-3-hydroxybutyrate</t>
  </si>
  <si>
    <t>C5H10O3</t>
  </si>
  <si>
    <t>3976-69-0</t>
  </si>
  <si>
    <t>L14151.03</t>
  </si>
  <si>
    <t>mineral oil</t>
  </si>
  <si>
    <t>8042-47-5</t>
  </si>
  <si>
    <t>M5904-500ML</t>
  </si>
  <si>
    <t>MOPS</t>
  </si>
  <si>
    <t>C7H15NO4S</t>
  </si>
  <si>
    <t>1132-61-2</t>
  </si>
  <si>
    <t>M1254-250G</t>
  </si>
  <si>
    <t>N-(3-dimethylaminopropyl)-N′-ethylcarbodiimide hydrochloride</t>
  </si>
  <si>
    <t>C8H17N3·HCl</t>
  </si>
  <si>
    <t>25952-53-8</t>
  </si>
  <si>
    <t>03449-5G</t>
  </si>
  <si>
    <t>NEBuilder® HiFi DNA Assembly Master Mix</t>
  </si>
  <si>
    <t>E2621L</t>
  </si>
  <si>
    <t>nickel(II) chloride hexahydrate</t>
  </si>
  <si>
    <t>NiCl2·6H2O</t>
  </si>
  <si>
    <t>7791-20-0</t>
  </si>
  <si>
    <t>NucleoSpin® Gel and PCR Clean-up</t>
  </si>
  <si>
    <t>Macherey-Nagel</t>
  </si>
  <si>
    <t>740609.250</t>
  </si>
  <si>
    <t>NucleoSpin® Plasmid</t>
  </si>
  <si>
    <t>740588.250</t>
  </si>
  <si>
    <t>phosphoenolpyruvic acid, trisodium salt heptahydrate</t>
  </si>
  <si>
    <t>C3H2Na3O6P·7 H2O</t>
  </si>
  <si>
    <t>5541-93-5</t>
  </si>
  <si>
    <t>poly[(R)-3-hydroxybutyric acid]</t>
  </si>
  <si>
    <t>[COCH2CH(CH3)O]n</t>
  </si>
  <si>
    <t>29435-48-1</t>
  </si>
  <si>
    <t>potassium chloride</t>
  </si>
  <si>
    <t>KCl</t>
  </si>
  <si>
    <t>7447-40-7</t>
  </si>
  <si>
    <t>60130-1KG</t>
  </si>
  <si>
    <t>potassium phosphate monobasic</t>
  </si>
  <si>
    <t>KH2PO4</t>
  </si>
  <si>
    <t>7778-77-0</t>
  </si>
  <si>
    <t>Q5® High-Fidelity 2X Master Mix</t>
  </si>
  <si>
    <t>M0492L</t>
  </si>
  <si>
    <t>sodium chloride</t>
  </si>
  <si>
    <t>NaCl</t>
  </si>
  <si>
    <t>7647-14-5</t>
  </si>
  <si>
    <t>sodium DL-lactate</t>
  </si>
  <si>
    <t>C3H5NaO3</t>
  </si>
  <si>
    <t>72-17-3</t>
  </si>
  <si>
    <t>71720-5G</t>
  </si>
  <si>
    <t>sodium molybdate dihydrate</t>
  </si>
  <si>
    <t>Na2MoO4·2H2O</t>
  </si>
  <si>
    <t>10102-40-6</t>
  </si>
  <si>
    <t>331058-5G</t>
  </si>
  <si>
    <t>sodium phosphate dibasic</t>
  </si>
  <si>
    <t>Na2HPO4</t>
  </si>
  <si>
    <t>7558-79-4</t>
  </si>
  <si>
    <t>sodium phosphate monobasic</t>
  </si>
  <si>
    <t>NaH2PO4</t>
  </si>
  <si>
    <t>7558-80-7</t>
  </si>
  <si>
    <t>Fluka</t>
  </si>
  <si>
    <t>S3139-250G</t>
  </si>
  <si>
    <t>sodium propionate</t>
  </si>
  <si>
    <t>CH3CH2COONa</t>
  </si>
  <si>
    <t>137-40-6</t>
  </si>
  <si>
    <t>P1880-100G</t>
  </si>
  <si>
    <t>sodium pyruvate</t>
  </si>
  <si>
    <t>CH3COCOONa</t>
  </si>
  <si>
    <t>113-24-6</t>
  </si>
  <si>
    <t>P2256</t>
  </si>
  <si>
    <t>streptomycin sulfate</t>
  </si>
  <si>
    <t>(C21H39N7O12)2·3H2SO4</t>
  </si>
  <si>
    <t>3810-74-0</t>
  </si>
  <si>
    <t>A1852</t>
  </si>
  <si>
    <t>sulfuric acid</t>
  </si>
  <si>
    <t>H2SO4</t>
  </si>
  <si>
    <t>7664-93-9</t>
  </si>
  <si>
    <t>S/9240/PB15</t>
  </si>
  <si>
    <t>sulfuric acid concentrate</t>
  </si>
  <si>
    <t>68279-1L</t>
  </si>
  <si>
    <t>trifluoracetic acid</t>
  </si>
  <si>
    <t>CF3COOH</t>
  </si>
  <si>
    <t>76-05-1</t>
  </si>
  <si>
    <t>299537-100G</t>
  </si>
  <si>
    <t>tris(hydroxymethyl)aminomethane</t>
  </si>
  <si>
    <t>C4H11NO3</t>
  </si>
  <si>
    <t>77-86-1</t>
  </si>
  <si>
    <t>Biosolve</t>
  </si>
  <si>
    <t>0020092391BS</t>
  </si>
  <si>
    <t>tryptone</t>
  </si>
  <si>
    <t>Oxoid</t>
  </si>
  <si>
    <t>LP0042B</t>
  </si>
  <si>
    <t>yeast extract</t>
  </si>
  <si>
    <t>LP0021B</t>
  </si>
  <si>
    <t>zinc sulfate heptahydrate</t>
  </si>
  <si>
    <t>ZnSO4·7H2O</t>
  </si>
  <si>
    <t>7446-20-0</t>
  </si>
  <si>
    <t>Z0251-100G</t>
  </si>
  <si>
    <t>β-nicotinamide adenine dinucleotide phosphate disodium salt</t>
  </si>
  <si>
    <t>C21H26N7Na2O17P3</t>
  </si>
  <si>
    <t>24292-60-2</t>
  </si>
  <si>
    <t>NADP-RO</t>
  </si>
  <si>
    <t>β-nicotinamide adenine dinucleotide sodium salt</t>
  </si>
  <si>
    <t>C21H26N7NaO14P2</t>
  </si>
  <si>
    <t>20111-18-6</t>
  </si>
  <si>
    <t>N0632</t>
  </si>
  <si>
    <t>β-Nicotinamide adenine dinucleotide, reduced disodium salt hydrate</t>
  </si>
  <si>
    <t>C21H27N7Na2O14P2·xH2O</t>
  </si>
  <si>
    <t>606-68-8</t>
  </si>
  <si>
    <t>N8129</t>
  </si>
  <si>
    <t>Sample name</t>
  </si>
  <si>
    <t>BioProject ID</t>
  </si>
  <si>
    <t>BioSample accession</t>
  </si>
  <si>
    <t>Sequence read archive accession</t>
  </si>
  <si>
    <t>Number of generations of evolution for methylotrophy under serial dilution evolution</t>
  </si>
  <si>
    <t>Used for</t>
  </si>
  <si>
    <t>Link to SRA entry</t>
  </si>
  <si>
    <t>D20_SD_1404</t>
  </si>
  <si>
    <t>PRJNA943419</t>
  </si>
  <si>
    <t>SAMN33725470</t>
  </si>
  <si>
    <t>SRR23816941</t>
  </si>
  <si>
    <t>Whole genome resequencing</t>
  </si>
  <si>
    <t>serial dilution evolution replicate line D</t>
  </si>
  <si>
    <t>https://www.ncbi.nlm.nih.gov/sra/?term=SRR23816941</t>
  </si>
  <si>
    <t>SAMN33725471</t>
  </si>
  <si>
    <t>SRR23816940</t>
  </si>
  <si>
    <t>serial dilution evolution replicate line E</t>
  </si>
  <si>
    <t>https://www.ncbi.nlm.nih.gov/sra/?term=SRR23816940</t>
  </si>
  <si>
    <t>SAMN33725472</t>
  </si>
  <si>
    <t>SRR23816939</t>
  </si>
  <si>
    <t>serial dilution evolution replicate line F</t>
  </si>
  <si>
    <t>https://www.ncbi.nlm.nih.gov/sra/?term=SRR23816939</t>
  </si>
  <si>
    <t>SAMN33725473</t>
  </si>
  <si>
    <t>SRR23816938</t>
  </si>
  <si>
    <t>serial dilution evolution replicate line G</t>
  </si>
  <si>
    <t>https://www.ncbi.nlm.nih.gov/sra/?term=SRR23816938</t>
  </si>
  <si>
    <t>SAMN33725474</t>
  </si>
  <si>
    <t>SRR23816937</t>
  </si>
  <si>
    <t>Best growing clone isolated from evolving replicate line D after 1241 generations</t>
  </si>
  <si>
    <t>https://www.ncbi.nlm.nih.gov/sra/?term=SRR23816937</t>
  </si>
  <si>
    <t>PRJNA801133</t>
  </si>
  <si>
    <t>SAMN29492334</t>
  </si>
  <si>
    <t>SRR19973061</t>
  </si>
  <si>
    <t>Original methylotrophic reference strain</t>
  </si>
  <si>
    <t>https://www.ncbi.nlm.nih.gov/sra/?term=SRR19973061</t>
  </si>
  <si>
    <t>IS1 repressor TnpA/30S ribosomal subunit protein S20</t>
  </si>
  <si>
    <t>ribF</t>
  </si>
  <si>
    <t>bifunctional riboflavin kinase/FAD synthetase</t>
  </si>
  <si>
    <t>R164S</t>
  </si>
  <si>
    <t>G85G</t>
  </si>
  <si>
    <t>apaG</t>
  </si>
  <si>
    <t>protein associated with Co2+ and Mg2+ efflux</t>
  </si>
  <si>
    <t>A321A</t>
  </si>
  <si>
    <t>murE</t>
  </si>
  <si>
    <t>UDP‑N‑acetylmuramoyl‑L‑alanyl‑D‑glutamate:meso‑ diaminopimelate ligase</t>
  </si>
  <si>
    <t>R386R</t>
  </si>
  <si>
    <t>murF</t>
  </si>
  <si>
    <t>UDP‑N‑acetylmuramoyl‑tripeptide:D‑alanyl‑D‑ alanine ligase</t>
  </si>
  <si>
    <t>S328S</t>
  </si>
  <si>
    <t>F214L</t>
  </si>
  <si>
    <t>T131S</t>
  </si>
  <si>
    <t>pyruvate dehydrogenase complex repressor; autorepressor/pyruvate dehydrogenase, decarboxylase component E1, thiamine triphosphate‑binding</t>
  </si>
  <si>
    <t>N883Y</t>
  </si>
  <si>
    <t>pyruvate dehydrogenase, dihydrolipoyltransacetylase component E2/lipoamide dehydrogenase, E3 component is part of three enzyme complexes</t>
  </si>
  <si>
    <t>A684D</t>
  </si>
  <si>
    <t>bifunctional aconitate hydratase 2/2‑methylisocitrate dehydratase</t>
  </si>
  <si>
    <t>M361I</t>
  </si>
  <si>
    <t>T366T</t>
  </si>
  <si>
    <t>yadC</t>
  </si>
  <si>
    <t>putative ATP‑dependent helicase/fused glycosyl transferase and transpeptidase</t>
  </si>
  <si>
    <t>Q824K</t>
  </si>
  <si>
    <t>mrcB</t>
  </si>
  <si>
    <t>fused glycosyl transferase and transpeptidase</t>
  </si>
  <si>
    <t>A462A</t>
  </si>
  <si>
    <t>clcA</t>
  </si>
  <si>
    <t>H(+)/Cl(‑) exchange transporter</t>
  </si>
  <si>
    <t>T619T</t>
  </si>
  <si>
    <t>S318Y</t>
  </si>
  <si>
    <t>P442T</t>
  </si>
  <si>
    <t>N176K</t>
  </si>
  <si>
    <t>G281C</t>
  </si>
  <si>
    <t>ykfC</t>
  </si>
  <si>
    <t>CP4‑6 prophage; conserved protein;Phage or Prophage Related</t>
  </si>
  <si>
    <t>G518G</t>
  </si>
  <si>
    <t>P404P</t>
  </si>
  <si>
    <t>DUF1116 family protein/carbamate kinase‑like protein</t>
  </si>
  <si>
    <t>prpR</t>
  </si>
  <si>
    <t>propionate catabolism operon regulatory protein/2‑methylisocitrate lyase</t>
  </si>
  <si>
    <t>T124K</t>
  </si>
  <si>
    <t>2‑carboxybenzaldehyde reductase/1‑deoxyxylulose‑5‑phosphate synthase, thiamine triphosphate‑binding, FAD‑requiring</t>
  </si>
  <si>
    <t>T422N</t>
  </si>
  <si>
    <t>S259T</t>
  </si>
  <si>
    <t>clpX</t>
  </si>
  <si>
    <t>ATPase and specificity subunit of ClpX‑ClpP ATP‑dependent serine protease</t>
  </si>
  <si>
    <t>I339L</t>
  </si>
  <si>
    <t>mdlA</t>
  </si>
  <si>
    <t>putative multidrug transporter subunit of ABC superfamily, ATP‑binding component</t>
  </si>
  <si>
    <t>maa</t>
  </si>
  <si>
    <t>maltose O‑acetyltransferase/modulator of gene expression, with H‑NS</t>
  </si>
  <si>
    <t>V332E</t>
  </si>
  <si>
    <t>ybaL</t>
  </si>
  <si>
    <t>inner membrane putative NAD(P)‑binding transporter</t>
  </si>
  <si>
    <t>putative fosmidomycin efflux system protein/bifunctional UDP‑sugar hydrolase/5'‑nucleotidase</t>
  </si>
  <si>
    <t>Q82L</t>
  </si>
  <si>
    <t>524,334:1</t>
  </si>
  <si>
    <t>F123I</t>
  </si>
  <si>
    <t>folD</t>
  </si>
  <si>
    <t>bifunctional 5,10‑methylene‑tetrahydrofolate dehydrogenase/ 5,10‑methylene‑tetrahydrofolate cyclohydrolase</t>
  </si>
  <si>
    <t>sfmA</t>
  </si>
  <si>
    <t>FimA homolog/putative periplasmic pilus chaperone</t>
  </si>
  <si>
    <t>E717D</t>
  </si>
  <si>
    <t>L77F</t>
  </si>
  <si>
    <t>ybdO</t>
  </si>
  <si>
    <t>regulator of nucleoside diphosphate kinase/ribonuclease I</t>
  </si>
  <si>
    <t>F335L</t>
  </si>
  <si>
    <t>G175G</t>
  </si>
  <si>
    <t>D272Y</t>
  </si>
  <si>
    <t>D426Y</t>
  </si>
  <si>
    <t>E261K</t>
  </si>
  <si>
    <t>I130I</t>
  </si>
  <si>
    <t>galT</t>
  </si>
  <si>
    <t>galactose‑1‑phosphate uridylyltransferase</t>
  </si>
  <si>
    <t>F16L</t>
  </si>
  <si>
    <t>modE</t>
  </si>
  <si>
    <t>transcriptional repressor for the molybdenum transport operon modABC</t>
  </si>
  <si>
    <t>A114A</t>
  </si>
  <si>
    <t>modC</t>
  </si>
  <si>
    <t>P287P</t>
  </si>
  <si>
    <t>V316V</t>
  </si>
  <si>
    <t>ybhL</t>
  </si>
  <si>
    <t>UPF0005 family inner membrane protein/UPF0005 family inner membrane protein</t>
  </si>
  <si>
    <t>ybiH</t>
  </si>
  <si>
    <t>DUF1956 domain‑containing tetR family putative transcriptional regulator</t>
  </si>
  <si>
    <t>K122*</t>
  </si>
  <si>
    <t>ybiT</t>
  </si>
  <si>
    <t>E394*</t>
  </si>
  <si>
    <t>L293I</t>
  </si>
  <si>
    <t>D37Y</t>
  </si>
  <si>
    <t>potG</t>
  </si>
  <si>
    <t>putrescine transporter subunit: ATP‑binding component of ABC superfamily</t>
  </si>
  <si>
    <t>arginine transporter subunit/arginine transporter subunit</t>
  </si>
  <si>
    <t>P4Q</t>
  </si>
  <si>
    <t>I154I</t>
  </si>
  <si>
    <t>fused glutathione, cysteine exporter subunits of ABC superfamily: membrane component/ATP‑binding component/thioredoxin reductase, FAD/NAD(P)‑binding</t>
  </si>
  <si>
    <t>trxB</t>
  </si>
  <si>
    <t>thioredoxin reductase, FAD/NAD(P)‑binding/leucine‑responsive global transcriptional regulator</t>
  </si>
  <si>
    <t>G166G</t>
  </si>
  <si>
    <t>5‑enolpyruvylshikimate‑3‑phosphate synthetase</t>
  </si>
  <si>
    <t>A124E</t>
  </si>
  <si>
    <t>*173L</t>
  </si>
  <si>
    <t>beta‑hydroxydecanoyl thioester dehydrase</t>
  </si>
  <si>
    <t>R572S</t>
  </si>
  <si>
    <t>ymdF</t>
  </si>
  <si>
    <t>KGG family protein/pyrimidine permease</t>
  </si>
  <si>
    <t>Q77K</t>
  </si>
  <si>
    <t>rutB</t>
  </si>
  <si>
    <t>ureidoacrylate amidohydrolase</t>
  </si>
  <si>
    <t>G366C</t>
  </si>
  <si>
    <t>F57L</t>
  </si>
  <si>
    <t>mdtH</t>
  </si>
  <si>
    <t>multidrug resistance efflux transporter conferring overexpression resistance to norfloxacin and enoxacin</t>
  </si>
  <si>
    <t>M123I</t>
  </si>
  <si>
    <t>flgI</t>
  </si>
  <si>
    <t>putative flagellar basal body protein</t>
  </si>
  <si>
    <t>I255I</t>
  </si>
  <si>
    <t>bluR</t>
  </si>
  <si>
    <t>repressor of blue light‑responsive genes/anti‑repressor for YcgE, blue light‑responsive; FAD‑binding; has c‑di‑GMP phosphodiesterase‑like EAL domain, but does not degrade c‑di‑GMP</t>
  </si>
  <si>
    <t>N324K</t>
  </si>
  <si>
    <t>R301S</t>
  </si>
  <si>
    <t>S191S</t>
  </si>
  <si>
    <t>chaC</t>
  </si>
  <si>
    <t>cation transport regulator</t>
  </si>
  <si>
    <t>nitrate/nitrite transporter/nitrate reductase 1, alpha subunit</t>
  </si>
  <si>
    <t>R800L</t>
  </si>
  <si>
    <t>I60I</t>
  </si>
  <si>
    <t>E331*</t>
  </si>
  <si>
    <t>D467Y</t>
  </si>
  <si>
    <t>T6S</t>
  </si>
  <si>
    <t>paaX</t>
  </si>
  <si>
    <t>transcriptional repressor of phenylacetic acid degradation paa operon, phenylacetyl‑CoA inducer</t>
  </si>
  <si>
    <t>putative ATP‑dependent helicase/DUF218 superfamily protein, SAM‑binding</t>
  </si>
  <si>
    <t>L320L</t>
  </si>
  <si>
    <t>T233T</t>
  </si>
  <si>
    <t>ydcI</t>
  </si>
  <si>
    <t>L314W</t>
  </si>
  <si>
    <t>*701L</t>
  </si>
  <si>
    <t>yddL</t>
  </si>
  <si>
    <t>putative lipoprotein;putative membrane; Not classified; putative outer membrane porin protein/aromatic amino acid exporter</t>
  </si>
  <si>
    <t>A200E</t>
  </si>
  <si>
    <t>ddpB</t>
  </si>
  <si>
    <t>D‑ala‑D‑ala transporter subunit</t>
  </si>
  <si>
    <t>L78R</t>
  </si>
  <si>
    <t>lsrF</t>
  </si>
  <si>
    <t>putative autoinducer‑2 (AI‑2) aldolase</t>
  </si>
  <si>
    <t>ydgJ</t>
  </si>
  <si>
    <t>A632A</t>
  </si>
  <si>
    <t>rsxC</t>
  </si>
  <si>
    <t>SoxR iron‑sulfur cluster reduction factor component; putative membrane‑associated NADH oxidoreductase of electron transport complex</t>
  </si>
  <si>
    <t>outer membrane lipoprotein/global transcriptional regulator</t>
  </si>
  <si>
    <t>L93I</t>
  </si>
  <si>
    <t>sodC</t>
  </si>
  <si>
    <t>superoxide dismutase, Cu, Zn, periplasmic</t>
  </si>
  <si>
    <t>purR</t>
  </si>
  <si>
    <t>transcriptional repressor, hypoxanthine‑binding</t>
  </si>
  <si>
    <t>V85V</t>
  </si>
  <si>
    <t>sufE</t>
  </si>
  <si>
    <t>sulfur acceptor protein</t>
  </si>
  <si>
    <t>A32E</t>
  </si>
  <si>
    <t>A166A</t>
  </si>
  <si>
    <t>3‑dehydroquinate dehydratase</t>
  </si>
  <si>
    <t>Y67Y</t>
  </si>
  <si>
    <t>ydiR</t>
  </si>
  <si>
    <t>putative electron transfer flavoprotein, FAD‑binding subunit</t>
  </si>
  <si>
    <t>G51G</t>
  </si>
  <si>
    <t>P231P</t>
  </si>
  <si>
    <t>F521I</t>
  </si>
  <si>
    <t>A559E</t>
  </si>
  <si>
    <t>Y591F</t>
  </si>
  <si>
    <t>catalase HPII, heme d‑containing/chito‑oligosaccharide deacetylase</t>
  </si>
  <si>
    <t>E148*</t>
  </si>
  <si>
    <t>spy</t>
  </si>
  <si>
    <t>periplasmic ATP‑independent protein refolding chaperone, stress‑induced/succinylglutamate desuccinylase</t>
  </si>
  <si>
    <t>G227C</t>
  </si>
  <si>
    <t>ydjG</t>
  </si>
  <si>
    <t>alpha‑Keto reductase, NADH‑dependent; can use methylglyoxal as substrate</t>
  </si>
  <si>
    <t>V102V</t>
  </si>
  <si>
    <t>ydjH</t>
  </si>
  <si>
    <t>putative kinase</t>
  </si>
  <si>
    <t>E414*</t>
  </si>
  <si>
    <t>S37R</t>
  </si>
  <si>
    <t>I155I</t>
  </si>
  <si>
    <t>yeaW</t>
  </si>
  <si>
    <t>putative YeaWX dioxygenase alpha subunit; 2Fe‑2S cluster</t>
  </si>
  <si>
    <t>L9R</t>
  </si>
  <si>
    <t>mgrB</t>
  </si>
  <si>
    <t>regulatory peptide for PhoPQ, feedback inhibition</t>
  </si>
  <si>
    <t>Q193L</t>
  </si>
  <si>
    <t>kdgR</t>
  </si>
  <si>
    <t>KDG regulon transcriptional repressor</t>
  </si>
  <si>
    <t>yecE</t>
  </si>
  <si>
    <t>UPF0759 family protein</t>
  </si>
  <si>
    <t>L118I</t>
  </si>
  <si>
    <t>cmoB</t>
  </si>
  <si>
    <t>tRNA (cmo5U34)‑carboxymethyltransferase, carboxy‑SAM‑dependent</t>
  </si>
  <si>
    <t>E269*</t>
  </si>
  <si>
    <t>motA</t>
  </si>
  <si>
    <t>proton conductor component of flagella motor</t>
  </si>
  <si>
    <t>P208Q</t>
  </si>
  <si>
    <t>A230A</t>
  </si>
  <si>
    <t>yecC</t>
  </si>
  <si>
    <t>pseudogene, IpaH/YopM family/pseudogene, phage integrase family</t>
  </si>
  <si>
    <t>G34G</t>
  </si>
  <si>
    <t>fliP</t>
  </si>
  <si>
    <t>flagellar biosynthesis protein</t>
  </si>
  <si>
    <t>T87K</t>
  </si>
  <si>
    <t>yedA</t>
  </si>
  <si>
    <t>amino acid exporter for phenylalanine, threonine</t>
  </si>
  <si>
    <t>G441G</t>
  </si>
  <si>
    <t>Q93L</t>
  </si>
  <si>
    <t>yeeZ</t>
  </si>
  <si>
    <t>2,108,219:1</t>
  </si>
  <si>
    <t>D302N</t>
  </si>
  <si>
    <t>cpsB</t>
  </si>
  <si>
    <t>mannose‑1‑phosphate guanyltransferase</t>
  </si>
  <si>
    <t>D226Y</t>
  </si>
  <si>
    <t>L184I</t>
  </si>
  <si>
    <t>gmd</t>
  </si>
  <si>
    <t>GDP‑D‑mannose dehydratase, NAD(P)‑binding</t>
  </si>
  <si>
    <t>Q525P</t>
  </si>
  <si>
    <t>I905I</t>
  </si>
  <si>
    <t>R367S</t>
  </si>
  <si>
    <t>baeS</t>
  </si>
  <si>
    <t>sensory histidine kinase in two‑component regulatory system with BaeR</t>
  </si>
  <si>
    <t>D14E</t>
  </si>
  <si>
    <t>gatA</t>
  </si>
  <si>
    <t>galactitol‑specific enzyme IIA component of PTS</t>
  </si>
  <si>
    <t>D‑tagatose 1,6‑bisphosphate aldolase 2, catalytic subunit/fructose‑bisphosphate aldolase class I</t>
  </si>
  <si>
    <t>D85Y</t>
  </si>
  <si>
    <t>thiD</t>
  </si>
  <si>
    <t>bifunctional hydroxy‑methylpyrimidine kinase/ hydroxy‑phosphomethylpyrimidine kinase</t>
  </si>
  <si>
    <t>thiM</t>
  </si>
  <si>
    <t>hydoxyethylthiazole kinase/transcriptional repressor of rcnA</t>
  </si>
  <si>
    <t>rcnA</t>
  </si>
  <si>
    <t>membrane protein conferring nickel and cobalt resistance</t>
  </si>
  <si>
    <t>yehD</t>
  </si>
  <si>
    <t>putative fimbrial‑like adhesin protein/DUF2574 family protein</t>
  </si>
  <si>
    <t>R454S</t>
  </si>
  <si>
    <t>methionyl‑tRNA synthetase</t>
  </si>
  <si>
    <t>yehK</t>
  </si>
  <si>
    <t>uncharacterized protein/putative ABC superfamily transporter ATP‑binding subunit</t>
  </si>
  <si>
    <t>yehT</t>
  </si>
  <si>
    <t>putative response regulator in two‑component system withYehU</t>
  </si>
  <si>
    <t>V83M</t>
  </si>
  <si>
    <t>yohF</t>
  </si>
  <si>
    <t>I219I</t>
  </si>
  <si>
    <t>L187Q</t>
  </si>
  <si>
    <t>dsbE</t>
  </si>
  <si>
    <t>periplasmic thioredoxin of cytochrome c‑type biogenesis</t>
  </si>
  <si>
    <t>L93R</t>
  </si>
  <si>
    <t>V335V</t>
  </si>
  <si>
    <t>rhmD</t>
  </si>
  <si>
    <t>L‑rhamnonate dehydratase</t>
  </si>
  <si>
    <t>S3*</t>
  </si>
  <si>
    <t>2,370,361:1</t>
  </si>
  <si>
    <t>W367R</t>
  </si>
  <si>
    <t>G228G</t>
  </si>
  <si>
    <t>I225I</t>
  </si>
  <si>
    <t>A210A</t>
  </si>
  <si>
    <t>yfcA</t>
  </si>
  <si>
    <t>UPF0721 family inner membrane protein</t>
  </si>
  <si>
    <t>D247Y</t>
  </si>
  <si>
    <t>I470I</t>
  </si>
  <si>
    <t>S6S</t>
  </si>
  <si>
    <t>T73S</t>
  </si>
  <si>
    <t>dsdA</t>
  </si>
  <si>
    <t>D‑serine dehydratase</t>
  </si>
  <si>
    <t>L370F</t>
  </si>
  <si>
    <t>oxc</t>
  </si>
  <si>
    <t>oxalyl CoA decarboxylase, ThDP‑dependent</t>
  </si>
  <si>
    <t>G319G</t>
  </si>
  <si>
    <t>yfeO</t>
  </si>
  <si>
    <t>putative ion channel protein</t>
  </si>
  <si>
    <t>A304A</t>
  </si>
  <si>
    <t>ligA</t>
  </si>
  <si>
    <t>G226C</t>
  </si>
  <si>
    <t>cysW</t>
  </si>
  <si>
    <t>sulfate/thiosulfate ABC transporter subunit</t>
  </si>
  <si>
    <t>V212V</t>
  </si>
  <si>
    <t>D138Y</t>
  </si>
  <si>
    <t>2,587,029:1</t>
  </si>
  <si>
    <t>L306R</t>
  </si>
  <si>
    <t>hyfC</t>
  </si>
  <si>
    <t>A48E</t>
  </si>
  <si>
    <t>hyfD</t>
  </si>
  <si>
    <t>Q69P</t>
  </si>
  <si>
    <t>hyfH</t>
  </si>
  <si>
    <t>hydrogenase 4, Fe‑S subunit</t>
  </si>
  <si>
    <t>yfhR</t>
  </si>
  <si>
    <t>putative S9 family prolyl oligopeptidase/stationary phase inducible protein</t>
  </si>
  <si>
    <t>R123R</t>
  </si>
  <si>
    <t>A279A</t>
  </si>
  <si>
    <t>serine hydroxymethyltransferase</t>
  </si>
  <si>
    <t>Signal Recognition Particle (SRP) component with 4.5S RNA (ffs)/cytochrome c assembly protein family inner membrane protein</t>
  </si>
  <si>
    <t>I147I</t>
  </si>
  <si>
    <t>E303*</t>
  </si>
  <si>
    <t>CP4‑57 prophage; toxin of the YpjF‑YfjZ toxin‑antitoxin system</t>
  </si>
  <si>
    <t>argQ</t>
  </si>
  <si>
    <t>tRNA‑Arg/tRNA‑Arg</t>
  </si>
  <si>
    <t>mltB</t>
  </si>
  <si>
    <t>membrane‑bound lytic murein transglycosylase B/glucitol/sorbitol‑specific enzyme IIC component of PTS</t>
  </si>
  <si>
    <t>L222L</t>
  </si>
  <si>
    <t>srlR</t>
  </si>
  <si>
    <t>sorbitol‑inducible srl operon transcriptional repressor</t>
  </si>
  <si>
    <t>G128G</t>
  </si>
  <si>
    <t>yqcE</t>
  </si>
  <si>
    <t>I177I</t>
  </si>
  <si>
    <t>fucP</t>
  </si>
  <si>
    <t>L‑fucose transporter</t>
  </si>
  <si>
    <t>L19F</t>
  </si>
  <si>
    <t>ppdA</t>
  </si>
  <si>
    <t>putative prepilin peptidase‑dependent protein</t>
  </si>
  <si>
    <t>E515*</t>
  </si>
  <si>
    <t>ptsP</t>
  </si>
  <si>
    <t>fused PTS enzyme: PEP‑protein phosphotransferase (enzyme I)/GAF domain containing protein</t>
  </si>
  <si>
    <t>DUF903 family verified lipoprotein/putative NADP(H)‑dependent aldo‑keto reductase</t>
  </si>
  <si>
    <t>V34V</t>
  </si>
  <si>
    <t>L65*</t>
  </si>
  <si>
    <t>E27*</t>
  </si>
  <si>
    <t>P144P</t>
  </si>
  <si>
    <t>ygfQ</t>
  </si>
  <si>
    <t>putative purine permease</t>
  </si>
  <si>
    <t>V200V</t>
  </si>
  <si>
    <t>ygfZ</t>
  </si>
  <si>
    <t>iron‑sulfur cluster repair protein, plumbagin resistance</t>
  </si>
  <si>
    <t>putative NAD(P)‑dependent oxidoreductase with NAD(P)‑binding Rossmann‑fold domain/glycine decarboxylase, PLP‑dependent, subunit (protein P) of glycine cleavage complex</t>
  </si>
  <si>
    <t>P178S</t>
  </si>
  <si>
    <t>F140L</t>
  </si>
  <si>
    <t>yggD</t>
  </si>
  <si>
    <t>MtlR family putative transcriptional repressor</t>
  </si>
  <si>
    <t>D215N</t>
  </si>
  <si>
    <t>R326L</t>
  </si>
  <si>
    <t>R428S</t>
  </si>
  <si>
    <t>hybC</t>
  </si>
  <si>
    <t>hydrogenase 2, large subunit</t>
  </si>
  <si>
    <t>T199T</t>
  </si>
  <si>
    <t>yqhD</t>
  </si>
  <si>
    <t>aldehyde reductase, NADPH‑dependent</t>
  </si>
  <si>
    <t>T30S</t>
  </si>
  <si>
    <t>parE</t>
  </si>
  <si>
    <t>DNA topoisomerase IV, subunit B</t>
  </si>
  <si>
    <t>S275S</t>
  </si>
  <si>
    <t>inorganic triphosphatase/SH3 domain protein</t>
  </si>
  <si>
    <t>yhaI</t>
  </si>
  <si>
    <t>DUF805 family inner membrane protein/LysR family putative transcriptional regulator</t>
  </si>
  <si>
    <t>L518Q</t>
  </si>
  <si>
    <t>R129L</t>
  </si>
  <si>
    <t>yraK</t>
  </si>
  <si>
    <t>T355T</t>
  </si>
  <si>
    <t>pnp</t>
  </si>
  <si>
    <t>polynucleotide phosphorylase/polyadenylase</t>
  </si>
  <si>
    <t>secG</t>
  </si>
  <si>
    <t>preprotein translocase membrane subunit/phosphoglucosamine mutase</t>
  </si>
  <si>
    <t>folP</t>
  </si>
  <si>
    <t>7,8‑dihydropteroate synthase/protease, ATP‑dependent zinc‑metallo</t>
  </si>
  <si>
    <t>F11L</t>
  </si>
  <si>
    <t>insH1</t>
  </si>
  <si>
    <t>IS5 transposase and trans‑activator</t>
  </si>
  <si>
    <t>R347R</t>
  </si>
  <si>
    <t>putative AFG1‑like family P‑loop ATPase</t>
  </si>
  <si>
    <t>S458S</t>
  </si>
  <si>
    <t>aaeB</t>
  </si>
  <si>
    <t>tldD</t>
  </si>
  <si>
    <t>putative peptidase/DUF3971‑AsmA2 domains protein</t>
  </si>
  <si>
    <t>P982P</t>
  </si>
  <si>
    <t>yhdP</t>
  </si>
  <si>
    <t>DUF3971‑AsmA2 domains protein</t>
  </si>
  <si>
    <t>mreC</t>
  </si>
  <si>
    <t>cell wall structural complex MreBCD transmembrane component MreC</t>
  </si>
  <si>
    <t>P290T</t>
  </si>
  <si>
    <t>rrfF</t>
  </si>
  <si>
    <t>5S ribosomal RNA of rrnD operon</t>
  </si>
  <si>
    <t>frlR</t>
  </si>
  <si>
    <t>putative DNA‑binding transcriptional regulator/FNR‑regulated pyridoxal phosphate‑dependent aminotransferase family protein</t>
  </si>
  <si>
    <t>damX</t>
  </si>
  <si>
    <t>cell division protein that binds to the septal ring/3‑dehydroquinate synthase</t>
  </si>
  <si>
    <t>P389P</t>
  </si>
  <si>
    <t>asd</t>
  </si>
  <si>
    <t>aspartate‑semialdehyde dehydrogenase, NAD(P)‑binding</t>
  </si>
  <si>
    <t>ryhB</t>
  </si>
  <si>
    <t>sRNA antisense regulator mediating positive Fur regulon response, Hfq‑dependent; global iron regulator</t>
  </si>
  <si>
    <t>G484C</t>
  </si>
  <si>
    <t>ggt</t>
  </si>
  <si>
    <t>gamma‑glutamyltranspeptidase</t>
  </si>
  <si>
    <t>R124I</t>
  </si>
  <si>
    <t>yhhA</t>
  </si>
  <si>
    <t>DUF2756 family protein</t>
  </si>
  <si>
    <t>A203S</t>
  </si>
  <si>
    <t>ugpB</t>
  </si>
  <si>
    <t>I139I</t>
  </si>
  <si>
    <t>nikC</t>
  </si>
  <si>
    <t>L53I</t>
  </si>
  <si>
    <t>V12V</t>
  </si>
  <si>
    <t>E264*</t>
  </si>
  <si>
    <t>T269T</t>
  </si>
  <si>
    <t>L6F</t>
  </si>
  <si>
    <t>G206V</t>
  </si>
  <si>
    <t>gadX</t>
  </si>
  <si>
    <t>acid resistance regulon transcriptional activator; autoactivator</t>
  </si>
  <si>
    <t>I278I</t>
  </si>
  <si>
    <t>inner membrane putative BrbK family alternate lipid exporter</t>
  </si>
  <si>
    <t>L131I</t>
  </si>
  <si>
    <t>T418P</t>
  </si>
  <si>
    <t>xylulokinase</t>
  </si>
  <si>
    <t>Y416S</t>
  </si>
  <si>
    <t>E61*</t>
  </si>
  <si>
    <t>rhsA</t>
  </si>
  <si>
    <t>Rhs family protein, putative polymorphic toxin; putative polysaccharide synthesis/export protein; putative neighboring cell growth inhibitor</t>
  </si>
  <si>
    <t>N1282K</t>
  </si>
  <si>
    <t>K186R</t>
  </si>
  <si>
    <t>mtlR</t>
  </si>
  <si>
    <t>mannitol operon repressor</t>
  </si>
  <si>
    <t>R68L</t>
  </si>
  <si>
    <t>T456K</t>
  </si>
  <si>
    <t>T481K</t>
  </si>
  <si>
    <t>nepI</t>
  </si>
  <si>
    <t>putative transporter/DUF1198 family protein</t>
  </si>
  <si>
    <t>F356I</t>
  </si>
  <si>
    <t>F203F</t>
  </si>
  <si>
    <t>bglF</t>
  </si>
  <si>
    <t>fused beta‑glucoside‑specific PTS enzymes: IIA component/IIB component/IIC component</t>
  </si>
  <si>
    <t>N264K</t>
  </si>
  <si>
    <t>L283L</t>
  </si>
  <si>
    <t>wecF</t>
  </si>
  <si>
    <t>TDP‑Fuc4NAc:lipidIIFuc4NAc transferase</t>
  </si>
  <si>
    <t>aslB</t>
  </si>
  <si>
    <t>putative AslA‑specific sulfatase‑maturating enzyme/putative Ser‑type periplasmic non‑aryl sulfatase</t>
  </si>
  <si>
    <t>I186I</t>
  </si>
  <si>
    <t>aslA</t>
  </si>
  <si>
    <t>V161V</t>
  </si>
  <si>
    <t>yigM</t>
  </si>
  <si>
    <t>putative inner membrane EamA‑like transporter</t>
  </si>
  <si>
    <t>yihA</t>
  </si>
  <si>
    <t>cell division GTP‑binding protein/CsrC sRNA sequesters CsrA, a carbon flux regulator</t>
  </si>
  <si>
    <t>yiiF</t>
  </si>
  <si>
    <t>putative thymol sensitivity protein, CopG family putative transcriptional regulator/formate dehydrogenase formation protein</t>
  </si>
  <si>
    <t>V506V</t>
  </si>
  <si>
    <t>fdoG</t>
  </si>
  <si>
    <t>formate dehydrogenase‑O, large subunit</t>
  </si>
  <si>
    <t>R296R</t>
  </si>
  <si>
    <t>ferrous iron and zinc transporter</t>
  </si>
  <si>
    <t>R56S</t>
  </si>
  <si>
    <t>L309L</t>
  </si>
  <si>
    <t>gldA</t>
  </si>
  <si>
    <t>glycerol dehydrogenase, NAD+ dependent; 1,2‑propanediol:NAD+ oxidoreductase</t>
  </si>
  <si>
    <t>phosphoenolpyruvate carboxylase/acetylornithine deacetylase</t>
  </si>
  <si>
    <t>A89A</t>
  </si>
  <si>
    <t>argC</t>
  </si>
  <si>
    <t>N‑acetyl‑gamma‑glutamylphosphate reductase, NAD(P)‑binding</t>
  </si>
  <si>
    <t>rrsB</t>
  </si>
  <si>
    <t>16S ribosomal RNA of rrnB operon/tRNA‑Glu</t>
  </si>
  <si>
    <t>gltT</t>
  </si>
  <si>
    <t>tRNA‑Glu/23S ribosomal RNA of rrnB operon</t>
  </si>
  <si>
    <t>I98I</t>
  </si>
  <si>
    <t>birA</t>
  </si>
  <si>
    <t>bifunctional biotin‑[acetylCoA carboxylase] holoenzyme synthetase/ DNA‑binding transcriptional repressor, bio‑5'‑AMP‑binding</t>
  </si>
  <si>
    <t>sroH</t>
  </si>
  <si>
    <t>novel sRNA, function unknown/tyrosine lyase, involved in thiamine‑thiazole moiety synthesis</t>
  </si>
  <si>
    <t>DUF416 domain protein/HU, DNA‑binding transcriptional regulator, alpha subunit</t>
  </si>
  <si>
    <t>W92L</t>
  </si>
  <si>
    <t>zraS</t>
  </si>
  <si>
    <t>sensory histidine kinase in two‑component regulatory system with ZraR</t>
  </si>
  <si>
    <t>G333G</t>
  </si>
  <si>
    <t>purD</t>
  </si>
  <si>
    <t>phosphoribosylglycinamide synthetase phosphoribosylamine‑glycine ligase</t>
  </si>
  <si>
    <t>23S rRNA pseudouridine(2604) synthase</t>
  </si>
  <si>
    <t>yjbI</t>
  </si>
  <si>
    <t>pseudogene, SopA‑related, pentapeptide repeats‑containing</t>
  </si>
  <si>
    <t>D129Y</t>
  </si>
  <si>
    <t>E366E</t>
  </si>
  <si>
    <t>W512R</t>
  </si>
  <si>
    <t>A27A</t>
  </si>
  <si>
    <t>nrfC</t>
  </si>
  <si>
    <t>formate‑dependent nitrite reductase, 4Fe4S subunit</t>
  </si>
  <si>
    <t>S211I</t>
  </si>
  <si>
    <t>yjcO</t>
  </si>
  <si>
    <t>E155D</t>
  </si>
  <si>
    <t>V97V</t>
  </si>
  <si>
    <t>alsB</t>
  </si>
  <si>
    <t>D‑allose transporter subunit</t>
  </si>
  <si>
    <t>D28Y</t>
  </si>
  <si>
    <t>phnI</t>
  </si>
  <si>
    <t>ribophosphonate triphosphate synthase complex putative catalytic subunit</t>
  </si>
  <si>
    <t>yjdM</t>
  </si>
  <si>
    <t>zinc‑ribbon family protein/clamp‑binding sister replication fork colocalization protein, dynamin‑related</t>
  </si>
  <si>
    <t>H80N</t>
  </si>
  <si>
    <t>L61I</t>
  </si>
  <si>
    <t>yjdF</t>
  </si>
  <si>
    <t>DUF2238 family inner membrane protein</t>
  </si>
  <si>
    <t>anaerobic class I fumarate hydratase (fumarase B)</t>
  </si>
  <si>
    <t>A282E</t>
  </si>
  <si>
    <t>L72I</t>
  </si>
  <si>
    <t>dtpC</t>
  </si>
  <si>
    <t>dipeptide and tripeptide permease</t>
  </si>
  <si>
    <t>K346*</t>
  </si>
  <si>
    <t>V350V</t>
  </si>
  <si>
    <t>aspartate ammonia‑lyase</t>
  </si>
  <si>
    <t>A144A</t>
  </si>
  <si>
    <t>epmA</t>
  </si>
  <si>
    <t>Elongation Factor P Lys34 lysyltransferase</t>
  </si>
  <si>
    <t>glyY</t>
  </si>
  <si>
    <t>tRNA‑Gly/uncharacterized protein</t>
  </si>
  <si>
    <t>I181I</t>
  </si>
  <si>
    <t>ytfQ</t>
  </si>
  <si>
    <t>galactofuranose binding proteint: periplasmic‑binding component of ABC superfamily</t>
  </si>
  <si>
    <t>S259*</t>
  </si>
  <si>
    <t>K82N</t>
  </si>
  <si>
    <t>Q112L</t>
  </si>
  <si>
    <t>fecI</t>
  </si>
  <si>
    <t>RNA polymerase, sigma 19 factor</t>
  </si>
  <si>
    <t>R81L</t>
  </si>
  <si>
    <t>sgcQ</t>
  </si>
  <si>
    <t>putative nucleoside triphosphatase</t>
  </si>
  <si>
    <t>yjhY</t>
  </si>
  <si>
    <t>pseudogene, zinc finger protein family</t>
  </si>
  <si>
    <t>tyrosine recombinase/inversion of on/off regulator of fimA/tyrosine recombinase/inversion of on/off regulator of fimA</t>
  </si>
  <si>
    <t>mdtM</t>
  </si>
  <si>
    <t>multidrug efflux system protein/pseudogene, transposase_31 family protein</t>
  </si>
  <si>
    <t>yjiP</t>
  </si>
  <si>
    <t>pseudogene, transposase_31 family protein/putative DNA‑binding transcriptional regulator/putative aminotransferase</t>
  </si>
  <si>
    <t>L90*</t>
  </si>
  <si>
    <t>V111V</t>
  </si>
  <si>
    <t>V240G</t>
  </si>
  <si>
    <t>Y74D</t>
  </si>
  <si>
    <t>yjjQ</t>
  </si>
  <si>
    <t>leuV</t>
  </si>
  <si>
    <t>L27Q</t>
  </si>
  <si>
    <t>yjjU</t>
  </si>
  <si>
    <t>putative patatin‑like family phospholipase</t>
  </si>
  <si>
    <t>P209P</t>
  </si>
  <si>
    <t>E199*</t>
  </si>
  <si>
    <t>2,970:1</t>
  </si>
  <si>
    <t>2,975:1</t>
  </si>
  <si>
    <t>+C</t>
  </si>
  <si>
    <t>carbamoyl‑phosphate synthase large subunit/cai operon transcriptional activator</t>
  </si>
  <si>
    <t>M165I</t>
  </si>
  <si>
    <t>kefC</t>
  </si>
  <si>
    <t>S92A</t>
  </si>
  <si>
    <t>S246T</t>
  </si>
  <si>
    <t>V107V</t>
  </si>
  <si>
    <t>multicopper oxidase (laccase)/glucose dehydrogenase</t>
  </si>
  <si>
    <t>Y196N</t>
  </si>
  <si>
    <t>A291S</t>
  </si>
  <si>
    <t>fhuD</t>
  </si>
  <si>
    <t>outer membrane phosphoporin protein E/gamma‑glutamate kinase</t>
  </si>
  <si>
    <t>L549Q</t>
  </si>
  <si>
    <t>(G)10→11</t>
  </si>
  <si>
    <t>P329P</t>
  </si>
  <si>
    <t>I54I</t>
  </si>
  <si>
    <t>recR</t>
  </si>
  <si>
    <t>R77S</t>
  </si>
  <si>
    <t>I271I</t>
  </si>
  <si>
    <t>ybeF</t>
  </si>
  <si>
    <t>LysR family putative transcriptional regulator/octanoyltransferase; octanoyl‑[ACP]:protein N‑octanoyltransferase</t>
  </si>
  <si>
    <t>ybhH</t>
  </si>
  <si>
    <t>putative PrpF family isomerase/putative transporter</t>
  </si>
  <si>
    <t>moeA</t>
  </si>
  <si>
    <t>molybdopterin molybdenumtransferase; molybdopterin biosynthesis protein/Isoaspartyl peptidase</t>
  </si>
  <si>
    <t>L171F</t>
  </si>
  <si>
    <t>torT</t>
  </si>
  <si>
    <t>periplasmic sensory protein associated with the TorRS two‑component regulatory system</t>
  </si>
  <si>
    <t>D56Y</t>
  </si>
  <si>
    <t>KGG family protein</t>
  </si>
  <si>
    <t>T194T</t>
  </si>
  <si>
    <t>A334A</t>
  </si>
  <si>
    <t>C4‑dicarboxylic acid transporter</t>
  </si>
  <si>
    <t>H370Y</t>
  </si>
  <si>
    <t>lomR</t>
  </si>
  <si>
    <t>pseudogene, Rac prophage lom homolog;Phage or Prophage Related; interrupted by IS5 and N‑ter deletion</t>
  </si>
  <si>
    <t>V604E</t>
  </si>
  <si>
    <t>E120D</t>
  </si>
  <si>
    <t>ydcT</t>
  </si>
  <si>
    <t>ddpX</t>
  </si>
  <si>
    <t>D‑ala‑D‑ala dipeptidase, Zn‑dependent/oxygen sensor, c‑di‑GMP phosphodiesterase, heme‑regulated; cold‑ and stationary phase‑induced bioflim regulator</t>
  </si>
  <si>
    <t>multiple antibiotic resistance transcriptional regulator/mar operon regulator, periplasmic</t>
  </si>
  <si>
    <t>S49N</t>
  </si>
  <si>
    <t>gnsB</t>
  </si>
  <si>
    <t>Qin prophage; multicopy suppressor of secG(Cs) and fabA6(Ts)</t>
  </si>
  <si>
    <t>S66S</t>
  </si>
  <si>
    <t>pyridine nucleotide transhydrogenase, alpha subunit</t>
  </si>
  <si>
    <t>I345I</t>
  </si>
  <si>
    <t>D151E</t>
  </si>
  <si>
    <t>xthA</t>
  </si>
  <si>
    <t>exonuclease III</t>
  </si>
  <si>
    <t>V10V</t>
  </si>
  <si>
    <t>yoaK</t>
  </si>
  <si>
    <t>inner membrane‑associated protein</t>
  </si>
  <si>
    <t>S149*</t>
  </si>
  <si>
    <t>yedK</t>
  </si>
  <si>
    <t>DUF159 family protein</t>
  </si>
  <si>
    <t>P338P</t>
  </si>
  <si>
    <t>fliI</t>
  </si>
  <si>
    <t>flagellum‑specific ATP synthase</t>
  </si>
  <si>
    <t>T188T</t>
  </si>
  <si>
    <t>D93Y</t>
  </si>
  <si>
    <t>yegL</t>
  </si>
  <si>
    <t>VMA domain protein</t>
  </si>
  <si>
    <t>V235E</t>
  </si>
  <si>
    <t>S29*</t>
  </si>
  <si>
    <t>yfeC</t>
  </si>
  <si>
    <t>DUF1323 family putative DNA‑binding protein</t>
  </si>
  <si>
    <t>A94A</t>
  </si>
  <si>
    <t>yfeY</t>
  </si>
  <si>
    <t>RpoE‑regulated lipoprotein</t>
  </si>
  <si>
    <t>P331Q</t>
  </si>
  <si>
    <t>E157*</t>
  </si>
  <si>
    <t>membrane‑associated, 16S rRNA‑binding GTPase</t>
  </si>
  <si>
    <t>S163*</t>
  </si>
  <si>
    <t>alpha‑ketoglutarate transporter</t>
  </si>
  <si>
    <t>P121P</t>
  </si>
  <si>
    <t>luxS</t>
  </si>
  <si>
    <t>S‑ribosylhomocysteine lyase</t>
  </si>
  <si>
    <t>M86I</t>
  </si>
  <si>
    <t>universal stress global response regulator</t>
  </si>
  <si>
    <t>L72L</t>
  </si>
  <si>
    <t>E393*</t>
  </si>
  <si>
    <t>xylA</t>
  </si>
  <si>
    <t>D‑xylose isomerase</t>
  </si>
  <si>
    <t>D367Y</t>
  </si>
  <si>
    <t>L13R</t>
  </si>
  <si>
    <t>L87*</t>
  </si>
  <si>
    <t>T220N</t>
  </si>
  <si>
    <t>yihP</t>
  </si>
  <si>
    <t>G65G</t>
  </si>
  <si>
    <t>rraA</t>
  </si>
  <si>
    <t>ribonuclease E (RNase E) inhibitor protein</t>
  </si>
  <si>
    <t>I239I</t>
  </si>
  <si>
    <t>S129*</t>
  </si>
  <si>
    <t>Reaction Abbreviation</t>
  </si>
  <si>
    <t>Reaction Name</t>
  </si>
  <si>
    <t>Reaction</t>
  </si>
  <si>
    <t>Methanol transport</t>
  </si>
  <si>
    <t>methanol_e &lt;--&gt; methanol_c</t>
  </si>
  <si>
    <t>6pgc transport</t>
  </si>
  <si>
    <t>6pgc_e &lt;--&gt; 6pgc_c</t>
  </si>
  <si>
    <t>r5p transport</t>
  </si>
  <si>
    <t>r5p_e &lt;--&gt; r5p_c</t>
  </si>
  <si>
    <t>xu5p__D transport</t>
  </si>
  <si>
    <t>xu5p__D_e &lt;--&gt; xu5p__D_c</t>
  </si>
  <si>
    <t>2pg transport</t>
  </si>
  <si>
    <t>2pg_e &lt;--&gt; 2pg_c</t>
  </si>
  <si>
    <t>dhap transport</t>
  </si>
  <si>
    <t>dhap_e &lt;--&gt; dhap_c</t>
  </si>
  <si>
    <t>Methanol exchange</t>
  </si>
  <si>
    <t>--&gt; methanol_e</t>
  </si>
  <si>
    <t>6-phosphogluconate exchange</t>
  </si>
  <si>
    <t>--&gt; 6pgc_e</t>
  </si>
  <si>
    <t>D-ribose-5P exchange</t>
  </si>
  <si>
    <t>--&gt; r5p_e</t>
  </si>
  <si>
    <t>EX_xu5p__D</t>
  </si>
  <si>
    <t>D-xylulose exchange</t>
  </si>
  <si>
    <t>--&gt; xu5p__D_e</t>
  </si>
  <si>
    <t>2-phosphoglycerate exchange</t>
  </si>
  <si>
    <t>--&gt; 2pg_e</t>
  </si>
  <si>
    <t>DHAP exchange</t>
  </si>
  <si>
    <t>--&gt; dhap_e</t>
  </si>
  <si>
    <t>phosphogluconate dehydratase</t>
  </si>
  <si>
    <t>6_pgc_c -&gt; h2o_c + 2ddg6p_c.</t>
  </si>
  <si>
    <t>2-dehydro-3-deoxyphosphogluconate aldolase</t>
  </si>
  <si>
    <t>2ddg6p_c -&gt; g3p_c + pyr_c</t>
  </si>
  <si>
    <t>methanol dehydrogenase</t>
  </si>
  <si>
    <t>methanol_c + nad_c &lt; -&gt; formaldehyde_c + nadh_c</t>
  </si>
  <si>
    <t>3-hexulose 6-phosphate synthase</t>
  </si>
  <si>
    <t>ru5p__D_c + formaldehyde_c &lt; -&gt; hexulose6p_c</t>
  </si>
  <si>
    <t>6-phosphate 3-hexuloisomerase</t>
  </si>
  <si>
    <t>hexulose6p_c &lt; -&gt; f6p_c</t>
  </si>
  <si>
    <t>S-formylglutathione hydrolase</t>
  </si>
  <si>
    <t>formaldehyde_c + nad_c -&gt; for_c + nadh_c</t>
  </si>
  <si>
    <t>formate dehydrogenase</t>
  </si>
  <si>
    <t>for_c + nad_c -&gt; co2_c + nadh_c</t>
  </si>
  <si>
    <t>phosphofructokinase 2</t>
  </si>
  <si>
    <t>s7p_c + atp_c -&gt; sdp_c + adp_c</t>
  </si>
  <si>
    <t>sedoheptulose-1,7-bisphosphatase</t>
  </si>
  <si>
    <t>sdp_c + adp_c -&gt; s7p_c + atp_c</t>
  </si>
  <si>
    <t>sample_name</t>
  </si>
  <si>
    <t>excluded_flag</t>
  </si>
  <si>
    <t>fitting_mode</t>
  </si>
  <si>
    <t>t0</t>
  </si>
  <si>
    <t>t1</t>
  </si>
  <si>
    <t>t0_std</t>
  </si>
  <si>
    <t>t1_std</t>
  </si>
  <si>
    <t>t0_idx</t>
  </si>
  <si>
    <t>t1_idx</t>
  </si>
  <si>
    <t>n0</t>
  </si>
  <si>
    <t>mumax</t>
  </si>
  <si>
    <t>mumax_std</t>
  </si>
  <si>
    <t>dt</t>
  </si>
  <si>
    <t>dt_std</t>
  </si>
  <si>
    <t>doublings</t>
  </si>
  <si>
    <t>doublings_log</t>
  </si>
  <si>
    <t>doublings_log_std</t>
  </si>
  <si>
    <t>yield</t>
  </si>
  <si>
    <t>v</t>
  </si>
  <si>
    <t>v_std</t>
  </si>
  <si>
    <t>carrying_capacity</t>
  </si>
  <si>
    <t>error</t>
  </si>
  <si>
    <t>smoothing_window</t>
  </si>
  <si>
    <t>carrying_capacity_std</t>
  </si>
  <si>
    <t>blank 1</t>
  </si>
  <si>
    <t>blank 2</t>
  </si>
  <si>
    <t>blank 3</t>
  </si>
  <si>
    <t>blank 4</t>
  </si>
  <si>
    <t>blank 5</t>
  </si>
  <si>
    <t>blank 6</t>
  </si>
  <si>
    <t>blank 7</t>
  </si>
  <si>
    <t>blank 8</t>
  </si>
  <si>
    <t>blank 9</t>
  </si>
  <si>
    <t>blank 10</t>
  </si>
  <si>
    <t>blank 11</t>
  </si>
  <si>
    <t>blank 12</t>
  </si>
  <si>
    <t>D1 1</t>
  </si>
  <si>
    <t>Manual</t>
  </si>
  <si>
    <t>D1 2</t>
  </si>
  <si>
    <t>D1 3</t>
  </si>
  <si>
    <t>D2 1</t>
  </si>
  <si>
    <t>D2 2</t>
  </si>
  <si>
    <t>D2 3</t>
  </si>
  <si>
    <t>D3 1</t>
  </si>
  <si>
    <t>D3 2</t>
  </si>
  <si>
    <t>D3 3</t>
  </si>
  <si>
    <t>D4 1</t>
  </si>
  <si>
    <t>D4 2</t>
  </si>
  <si>
    <t>D4 3</t>
  </si>
  <si>
    <t>D5 1</t>
  </si>
  <si>
    <t>D5 2</t>
  </si>
  <si>
    <t>D5 3</t>
  </si>
  <si>
    <t>D6 1</t>
  </si>
  <si>
    <t>D6 2</t>
  </si>
  <si>
    <t>D6 3</t>
  </si>
  <si>
    <t>E1 1</t>
  </si>
  <si>
    <t>E1 2</t>
  </si>
  <si>
    <t>E1 3</t>
  </si>
  <si>
    <t>E2 1</t>
  </si>
  <si>
    <t>E2 2</t>
  </si>
  <si>
    <t>E2 3</t>
  </si>
  <si>
    <t>E3 1</t>
  </si>
  <si>
    <t>E3 2</t>
  </si>
  <si>
    <t>E3 3</t>
  </si>
  <si>
    <t>E4 1</t>
  </si>
  <si>
    <t>E4 2</t>
  </si>
  <si>
    <t>E4 3</t>
  </si>
  <si>
    <t>E5 1</t>
  </si>
  <si>
    <t>E5 2</t>
  </si>
  <si>
    <t>E5 3</t>
  </si>
  <si>
    <t>E6 1</t>
  </si>
  <si>
    <t>E6 2</t>
  </si>
  <si>
    <t>E6 3</t>
  </si>
  <si>
    <t>F1 1</t>
  </si>
  <si>
    <t>F1 2</t>
  </si>
  <si>
    <t>F1 3</t>
  </si>
  <si>
    <t>F2 1</t>
  </si>
  <si>
    <t>F2 2</t>
  </si>
  <si>
    <t>F2 3</t>
  </si>
  <si>
    <t>F3 1</t>
  </si>
  <si>
    <t>F3 2</t>
  </si>
  <si>
    <t>F3 3</t>
  </si>
  <si>
    <t>F4 1</t>
  </si>
  <si>
    <t>F4 2</t>
  </si>
  <si>
    <t>F4 3</t>
  </si>
  <si>
    <t>F5 1</t>
  </si>
  <si>
    <t>F5 2</t>
  </si>
  <si>
    <t>F5 3</t>
  </si>
  <si>
    <t>Mecoli_ref_1 1</t>
  </si>
  <si>
    <t>Mecoli_ref_1 2</t>
  </si>
  <si>
    <t>Mecoli_ref_1 3</t>
  </si>
  <si>
    <t>G1 1</t>
  </si>
  <si>
    <t>G1 2</t>
  </si>
  <si>
    <t>G1 3</t>
  </si>
  <si>
    <t>G2 1</t>
  </si>
  <si>
    <t>G2 2</t>
  </si>
  <si>
    <t>G2 3</t>
  </si>
  <si>
    <t>G3 1</t>
  </si>
  <si>
    <t>G3 2</t>
  </si>
  <si>
    <t>G3 3</t>
  </si>
  <si>
    <t>G4 1</t>
  </si>
  <si>
    <t>G4 2</t>
  </si>
  <si>
    <t>G4 3</t>
  </si>
  <si>
    <t>G5 1</t>
  </si>
  <si>
    <t>G5 2</t>
  </si>
  <si>
    <t>G5 3</t>
  </si>
  <si>
    <t>G6 1</t>
  </si>
  <si>
    <t>G6 2</t>
  </si>
  <si>
    <t>G6 3</t>
  </si>
  <si>
    <t>Time [h]</t>
  </si>
  <si>
    <r>
      <t>OD</t>
    </r>
    <r>
      <rPr>
        <b/>
        <vertAlign val="subscript"/>
        <sz val="10"/>
        <color theme="1"/>
        <rFont val="Arial"/>
        <family val="2"/>
      </rPr>
      <t>600</t>
    </r>
  </si>
  <si>
    <t>Methanol concentration [mM]</t>
  </si>
  <si>
    <t>Methanol concentration [g/L]</t>
  </si>
  <si>
    <t>Supplementation</t>
  </si>
  <si>
    <r>
      <t>Biomass concentration [</t>
    </r>
    <r>
      <rPr>
        <b/>
        <sz val="10"/>
        <rFont val="Arial"/>
        <family val="2"/>
      </rPr>
      <t>g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cell dry weight/L]</t>
    </r>
  </si>
  <si>
    <t>Comment</t>
  </si>
  <si>
    <r>
      <t>12.6 mg FeSO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63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EDTA*2H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15.5 mg CaCl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
690.1 mg MgSO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 xml:space="preserve">
</t>
    </r>
    <r>
      <rPr>
        <sz val="10"/>
        <rFont val="Arial"/>
        <family val="2"/>
      </rPr>
      <t>10 ppm antifoam C</t>
    </r>
  </si>
  <si>
    <r>
      <t>13 mg FeSO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65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EDTA*2H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28.8 mg CaCl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
1281.6 mg MgSO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5.46 mg MnCl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
1.3 mg Co(NO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)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*6H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1.3 mg ZnSO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0.13 mg CuSO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*5H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0.13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MoO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*2H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0.26 mg NiCl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*6H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881.4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HPO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
390 mg KH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PO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
65 mg NaCl
130 mg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Cl</t>
    </r>
  </si>
  <si>
    <r>
      <t>28.8 mg CaC</t>
    </r>
    <r>
      <rPr>
        <vertAlign val="subscript"/>
        <sz val="10"/>
        <color theme="1"/>
        <rFont val="Arial"/>
        <family val="2"/>
      </rPr>
      <t>l2</t>
    </r>
    <r>
      <rPr>
        <sz val="11"/>
        <color theme="1"/>
        <rFont val="Calibri"/>
        <family val="2"/>
        <scheme val="minor"/>
      </rPr>
      <t xml:space="preserve">
1281.6 mg MgSO</t>
    </r>
    <r>
      <rPr>
        <vertAlign val="subscript"/>
        <sz val="10"/>
        <color theme="1"/>
        <rFont val="Arial"/>
        <family val="2"/>
      </rPr>
      <t>4</t>
    </r>
    <r>
      <rPr>
        <sz val="11"/>
        <color theme="1"/>
        <rFont val="Calibri"/>
        <family val="2"/>
        <scheme val="minor"/>
      </rPr>
      <t>*7H</t>
    </r>
    <r>
      <rPr>
        <vertAlign val="subscript"/>
        <sz val="10"/>
        <color theme="1"/>
        <rFont val="Arial"/>
        <family val="2"/>
      </rPr>
      <t>2</t>
    </r>
    <r>
      <rPr>
        <sz val="11"/>
        <color theme="1"/>
        <rFont val="Calibri"/>
        <family val="2"/>
        <scheme val="minor"/>
      </rPr>
      <t>O</t>
    </r>
  </si>
  <si>
    <t>Increased maximal air flow to 5.0 L/min</t>
  </si>
  <si>
    <r>
      <t>31.1 mg CaCl</t>
    </r>
    <r>
      <rPr>
        <vertAlign val="subscript"/>
        <sz val="10"/>
        <color theme="1"/>
        <rFont val="Arial"/>
        <family val="2"/>
      </rPr>
      <t>2</t>
    </r>
    <r>
      <rPr>
        <sz val="11"/>
        <color theme="1"/>
        <rFont val="Calibri"/>
        <family val="2"/>
        <scheme val="minor"/>
      </rPr>
      <t xml:space="preserve">
1380.2 mg MgSO</t>
    </r>
    <r>
      <rPr>
        <vertAlign val="subscript"/>
        <sz val="10"/>
        <color theme="1"/>
        <rFont val="Arial"/>
        <family val="2"/>
      </rPr>
      <t>4</t>
    </r>
    <r>
      <rPr>
        <sz val="11"/>
        <color theme="1"/>
        <rFont val="Calibri"/>
        <family val="2"/>
        <scheme val="minor"/>
      </rPr>
      <t>*7H</t>
    </r>
    <r>
      <rPr>
        <vertAlign val="subscript"/>
        <sz val="10"/>
        <color theme="1"/>
        <rFont val="Arial"/>
        <family val="2"/>
      </rPr>
      <t>2</t>
    </r>
    <r>
      <rPr>
        <sz val="11"/>
        <color theme="1"/>
        <rFont val="Calibri"/>
        <family val="2"/>
        <scheme val="minor"/>
      </rPr>
      <t>O</t>
    </r>
  </si>
  <si>
    <t>22.1 ± 0.5</t>
  </si>
  <si>
    <t>Itaconic acid concentration [mg/L]</t>
  </si>
  <si>
    <t>Time p.i. [h]</t>
  </si>
  <si>
    <t>Productivity [mg/(L h)]</t>
  </si>
  <si>
    <r>
      <t>12.6 mg FeSO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63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EDTA*2H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15.5 mg CaCl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
690.1 mg MgSO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</si>
  <si>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r>
      <t>14 mg FeSO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70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EDTA*2H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31.1 mg CaCl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
1380.2 mg MgSO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5.88 mg MnCl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
1.4 mg Co(NO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)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*6H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1.4 mg ZnSO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0.14 mg CuSO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*5H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0.14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MoO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*2H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0.28 mg NiCl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*6H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949.2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HPO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
420 mg KH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PO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
70 mg NaCl
140 mg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Cl</t>
    </r>
  </si>
  <si>
    <t>Induction by the addition of 500 nM anhydrotetracycline (aTc)</t>
  </si>
  <si>
    <t>cf. Supplementary Data Table 2</t>
  </si>
  <si>
    <t>b2287</t>
  </si>
  <si>
    <t>b2283</t>
  </si>
  <si>
    <t>nuoB</t>
  </si>
  <si>
    <t xml:space="preserve"> NADH:quinone oxidoreductase subunit B</t>
  </si>
  <si>
    <t>nuoG</t>
  </si>
  <si>
    <t xml:space="preserve"> NADH:quinone oxidoreductase subunit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</si>
</sst>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name val="Calibri"/>
    </font>
    <font>
      <sz val="11"/>
      <color rgb="FF000000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21212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vertAlign val="subscript"/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vertAlign val="subscript"/>
      <sz val="10"/>
      <name val="Arial"/>
      <family val="2"/>
    </font>
    <font>
      <sz val="10"/>
      <color rgb="FF92D050"/>
      <name val="Arial"/>
      <family val="2"/>
    </font>
    <font>
      <vertAlign val="subscript"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/>
    <xf numFmtId="0" fontId="2" fillId="0" borderId="0"/>
    <xf numFmtId="0" fontId="1" fillId="0" borderId="0"/>
    <xf numFmtId="0" fontId="15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9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1" xfId="0" applyFont="1" applyBorder="1"/>
    <xf numFmtId="0" fontId="4" fillId="0" borderId="2" xfId="0" applyFont="1" applyBorder="1"/>
    <xf numFmtId="22" fontId="0" fillId="2" borderId="0" xfId="0" applyNumberFormat="1" applyFill="1"/>
    <xf numFmtId="0" fontId="0" fillId="2" borderId="0" xfId="0" applyFill="1"/>
    <xf numFmtId="0" fontId="0" fillId="2" borderId="2" xfId="0" applyFill="1" applyBorder="1"/>
    <xf numFmtId="164" fontId="0" fillId="2" borderId="0" xfId="0" applyNumberFormat="1" applyFill="1"/>
    <xf numFmtId="0" fontId="0" fillId="2" borderId="0" xfId="0" applyFill="1" applyAlignment="1">
      <alignment wrapText="1"/>
    </xf>
    <xf numFmtId="165" fontId="0" fillId="2" borderId="0" xfId="0" applyNumberFormat="1" applyFill="1"/>
    <xf numFmtId="164" fontId="0" fillId="0" borderId="0" xfId="0" applyNumberFormat="1"/>
    <xf numFmtId="22" fontId="0" fillId="3" borderId="0" xfId="0" applyNumberFormat="1" applyFill="1"/>
    <xf numFmtId="165" fontId="0" fillId="3" borderId="0" xfId="0" applyNumberFormat="1" applyFill="1"/>
    <xf numFmtId="0" fontId="0" fillId="3" borderId="2" xfId="0" applyFill="1" applyBorder="1"/>
    <xf numFmtId="0" fontId="0" fillId="3" borderId="0" xfId="0" applyFill="1"/>
    <xf numFmtId="164" fontId="0" fillId="3" borderId="0" xfId="0" applyNumberFormat="1" applyFill="1"/>
    <xf numFmtId="0" fontId="0" fillId="3" borderId="0" xfId="0" applyFill="1" applyAlignment="1">
      <alignment wrapText="1"/>
    </xf>
    <xf numFmtId="2" fontId="0" fillId="3" borderId="0" xfId="0" applyNumberFormat="1" applyFill="1"/>
    <xf numFmtId="2" fontId="0" fillId="2" borderId="0" xfId="0" applyNumberFormat="1" applyFill="1"/>
    <xf numFmtId="0" fontId="0" fillId="2" borderId="0" xfId="0" quotePrefix="1" applyFill="1" applyAlignment="1">
      <alignment wrapText="1"/>
    </xf>
    <xf numFmtId="22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0" xfId="0" applyAlignment="1">
      <alignment wrapText="1"/>
    </xf>
    <xf numFmtId="22" fontId="5" fillId="0" borderId="0" xfId="0" applyNumberFormat="1" applyFont="1"/>
    <xf numFmtId="0" fontId="0" fillId="0" borderId="0" xfId="0" applyAlignment="1">
      <alignment horizontal="center" wrapText="1"/>
    </xf>
    <xf numFmtId="0" fontId="0" fillId="0" borderId="1" xfId="0" applyBorder="1"/>
    <xf numFmtId="11" fontId="0" fillId="0" borderId="0" xfId="0" applyNumberFormat="1"/>
    <xf numFmtId="0" fontId="4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0" xfId="1"/>
    <xf numFmtId="0" fontId="6" fillId="0" borderId="3" xfId="1" applyFont="1" applyBorder="1" applyAlignment="1">
      <alignment horizontal="center" vertical="top"/>
    </xf>
    <xf numFmtId="0" fontId="3" fillId="0" borderId="0" xfId="2" applyFont="1"/>
    <xf numFmtId="0" fontId="2" fillId="0" borderId="0" xfId="2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8" fillId="0" borderId="4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7" xfId="0" applyFont="1" applyBorder="1" applyAlignment="1">
      <alignment vertical="center" wrapText="1"/>
    </xf>
    <xf numFmtId="0" fontId="9" fillId="0" borderId="4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9" fontId="9" fillId="0" borderId="0" xfId="0" applyNumberFormat="1" applyFont="1"/>
    <xf numFmtId="49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3" applyFont="1"/>
    <xf numFmtId="0" fontId="3" fillId="0" borderId="0" xfId="3" applyFont="1" applyAlignment="1">
      <alignment wrapText="1"/>
    </xf>
    <xf numFmtId="0" fontId="1" fillId="0" borderId="0" xfId="3"/>
    <xf numFmtId="0" fontId="13" fillId="0" borderId="0" xfId="3" applyFont="1"/>
    <xf numFmtId="0" fontId="14" fillId="0" borderId="0" xfId="3" applyFont="1"/>
    <xf numFmtId="0" fontId="1" fillId="0" borderId="0" xfId="3" applyAlignment="1">
      <alignment wrapText="1"/>
    </xf>
    <xf numFmtId="0" fontId="15" fillId="0" borderId="0" xfId="4"/>
    <xf numFmtId="49" fontId="1" fillId="0" borderId="0" xfId="3" applyNumberFormat="1"/>
    <xf numFmtId="0" fontId="16" fillId="0" borderId="4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7" xfId="0" applyFont="1" applyBorder="1" applyAlignment="1">
      <alignment vertical="center" wrapText="1"/>
    </xf>
    <xf numFmtId="0" fontId="17" fillId="0" borderId="7" xfId="0" quotePrefix="1" applyFont="1" applyBorder="1" applyAlignment="1">
      <alignment vertical="center" wrapText="1"/>
    </xf>
    <xf numFmtId="11" fontId="1" fillId="0" borderId="0" xfId="3" applyNumberFormat="1"/>
    <xf numFmtId="164" fontId="1" fillId="0" borderId="0" xfId="3" applyNumberFormat="1"/>
    <xf numFmtId="0" fontId="14" fillId="0" borderId="0" xfId="3" applyFont="1" applyAlignment="1">
      <alignment wrapText="1"/>
    </xf>
    <xf numFmtId="0" fontId="22" fillId="0" borderId="0" xfId="3" applyFont="1"/>
    <xf numFmtId="164" fontId="14" fillId="0" borderId="0" xfId="3" applyNumberFormat="1" applyFont="1"/>
    <xf numFmtId="0" fontId="24" fillId="0" borderId="0" xfId="5"/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</cellXfs>
  <cellStyles count="6">
    <cellStyle name="Hyperlink" xfId="5" builtinId="8"/>
    <cellStyle name="Hyperlink 2" xfId="4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</cellStyles>
  <dxfs count="183"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isotopologue</a:t>
            </a:r>
            <a:r>
              <a:rPr lang="en-GB" baseline="0"/>
              <a:t> distribution lactic acid</a:t>
            </a:r>
            <a:endParaRPr lang="en-GB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4400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'9'!$E$51:$E$54</c:f>
                <c:numCache>
                  <c:formatCode>General</c:formatCode>
                  <c:ptCount val="4"/>
                  <c:pt idx="0">
                    <c:v>3.3924548346480618E-4</c:v>
                  </c:pt>
                  <c:pt idx="1">
                    <c:v>6.5501398450312006E-4</c:v>
                  </c:pt>
                  <c:pt idx="2">
                    <c:v>6.3295327605235904E-4</c:v>
                  </c:pt>
                  <c:pt idx="3">
                    <c:v>2.6183743967643176E-2</c:v>
                  </c:pt>
                </c:numCache>
              </c:numRef>
            </c:plus>
            <c:minus>
              <c:numRef>
                <c:f>'9'!$E$51:$E$54</c:f>
                <c:numCache>
                  <c:formatCode>General</c:formatCode>
                  <c:ptCount val="4"/>
                  <c:pt idx="0">
                    <c:v>3.3924548346480618E-4</c:v>
                  </c:pt>
                  <c:pt idx="1">
                    <c:v>6.5501398450312006E-4</c:v>
                  </c:pt>
                  <c:pt idx="2">
                    <c:v>6.3295327605235904E-4</c:v>
                  </c:pt>
                  <c:pt idx="3">
                    <c:v>2.6183743967643176E-2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'9'!$A$51:$A$54</c:f>
              <c:strCache>
                <c:ptCount val="4"/>
                <c:pt idx="0">
                  <c:v>m0</c:v>
                </c:pt>
                <c:pt idx="1">
                  <c:v>m1</c:v>
                </c:pt>
                <c:pt idx="2">
                  <c:v>m2</c:v>
                </c:pt>
                <c:pt idx="3">
                  <c:v>m3</c:v>
                </c:pt>
              </c:strCache>
            </c:strRef>
          </c:cat>
          <c:val>
            <c:numRef>
              <c:f>'9'!$D$51:$D$54</c:f>
              <c:numCache>
                <c:formatCode>General</c:formatCode>
                <c:ptCount val="4"/>
                <c:pt idx="0">
                  <c:v>6.6255145149730415E-3</c:v>
                </c:pt>
                <c:pt idx="1">
                  <c:v>1.1379691000727015E-2</c:v>
                </c:pt>
                <c:pt idx="2">
                  <c:v>5.5874774906787029E-2</c:v>
                </c:pt>
                <c:pt idx="3">
                  <c:v>0.926120019577513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5B-417D-A5F4-EA1DFB1F53B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3496064"/>
        <c:axId val="113505792"/>
      </c:barChart>
      <c:catAx>
        <c:axId val="113496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Samples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505792"/>
        <c:crosses val="autoZero"/>
        <c:auto val="1"/>
        <c:lblAlgn val="ctr"/>
        <c:lblOffset val="100"/>
        <c:noMultiLvlLbl val="0"/>
      </c:catAx>
      <c:valAx>
        <c:axId val="11350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normalized peak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496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2214561</xdr:colOff>
      <xdr:row>58</xdr:row>
      <xdr:rowOff>61912</xdr:rowOff>
    </xdr:from>
    <xdr:to>
      <xdr:col>4</xdr:col>
      <xdr:colOff>1247774</xdr:colOff>
      <xdr:row>87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1DB0EA-E10E-4753-8F96-7856FEBB9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hyperlink" Target="https://www.ncbi.nlm.nih.gov/sra/?term=SRR23816937" TargetMode="External"/><Relationship Id="rId7" Type="http://schemas.openxmlformats.org/officeDocument/2006/relationships/hyperlink" Target="https://www.ncbi.nlm.nih.gov/sra/?term=SRR19973061" TargetMode="External"/><Relationship Id="rId2" Type="http://schemas.openxmlformats.org/officeDocument/2006/relationships/hyperlink" Target="https://www.ncbi.nlm.nih.gov/sra/?term=SRR23816941" TargetMode="External"/><Relationship Id="rId1" Type="http://schemas.openxmlformats.org/officeDocument/2006/relationships/hyperlink" Target="https://www.ncbi.nlm.nih.gov/sra/?term=SRR23816941" TargetMode="External"/><Relationship Id="rId6" Type="http://schemas.openxmlformats.org/officeDocument/2006/relationships/hyperlink" Target="https://www.ncbi.nlm.nih.gov/sra/?term=SRR23816940" TargetMode="External"/><Relationship Id="rId5" Type="http://schemas.openxmlformats.org/officeDocument/2006/relationships/hyperlink" Target="https://www.ncbi.nlm.nih.gov/sra/?term=SRR23816939" TargetMode="External"/><Relationship Id="rId4" Type="http://schemas.openxmlformats.org/officeDocument/2006/relationships/hyperlink" Target="https://www.ncbi.nlm.nih.gov/sra/?term=SRR23816938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3"/>
  <sheetViews>
    <sheetView zoomScale="90" zoomScaleNormal="90" workbookViewId="0">
      <selection activeCell="H14" sqref="H14"/>
    </sheetView>
  </sheetViews>
  <sheetFormatPr defaultRowHeight="15" x14ac:dyDescent="0.25"/>
  <cols>
    <col min="1" max="1" width="23.7109375" style="21" customWidth="1"/>
    <col min="2" max="2" width="12.28515625" style="22" bestFit="1" customWidth="1"/>
    <col min="3" max="3" width="9.140625" style="23"/>
    <col min="5" max="5" width="11.42578125" style="11" customWidth="1"/>
    <col min="6" max="6" width="99.28515625" style="24" customWidth="1"/>
    <col min="7" max="7" width="38.7109375" style="11" customWidth="1"/>
    <col min="8" max="8" width="17" customWidth="1"/>
  </cols>
  <sheetData>
    <row r="1" spans="1:13" x14ac:dyDescent="0.25">
      <c r="A1" s="1"/>
      <c r="B1" s="1"/>
      <c r="C1" s="1"/>
      <c r="D1" s="1" t="s">
        <v>0</v>
      </c>
      <c r="E1" s="1" t="s">
        <v>1</v>
      </c>
      <c r="F1" s="1"/>
      <c r="G1" s="2"/>
      <c r="H1" s="1"/>
    </row>
    <row r="2" spans="1:13" ht="15.75" thickBot="1" x14ac:dyDescent="0.3">
      <c r="A2" s="3"/>
      <c r="B2" s="3"/>
      <c r="C2" s="3" t="s">
        <v>2</v>
      </c>
      <c r="D2" s="3">
        <v>1</v>
      </c>
      <c r="E2" s="3">
        <v>1</v>
      </c>
      <c r="F2" s="3" t="s">
        <v>3</v>
      </c>
      <c r="G2" s="3" t="s">
        <v>4</v>
      </c>
      <c r="H2" s="3" t="s">
        <v>5</v>
      </c>
      <c r="I2" s="3" t="s">
        <v>6</v>
      </c>
    </row>
    <row r="3" spans="1:13" x14ac:dyDescent="0.25">
      <c r="A3" s="1" t="s">
        <v>7</v>
      </c>
      <c r="B3" s="1" t="s">
        <v>8</v>
      </c>
      <c r="C3" s="4"/>
      <c r="D3" s="1"/>
      <c r="E3" s="1"/>
      <c r="F3" s="1"/>
      <c r="G3" s="1"/>
      <c r="H3" s="1"/>
    </row>
    <row r="4" spans="1:13" ht="75" x14ac:dyDescent="0.25">
      <c r="A4" s="5">
        <v>44454.791666666664</v>
      </c>
      <c r="B4" s="6">
        <v>0</v>
      </c>
      <c r="C4" s="7">
        <v>1</v>
      </c>
      <c r="D4" s="6">
        <f>1.53/52</f>
        <v>2.9423076923076923E-2</v>
      </c>
      <c r="E4" s="8">
        <v>0</v>
      </c>
      <c r="F4" s="9" t="s">
        <v>9</v>
      </c>
      <c r="G4" s="9" t="s">
        <v>10</v>
      </c>
      <c r="I4">
        <v>284</v>
      </c>
      <c r="K4" t="b">
        <f>ISNUMBER(SEARCH("dilution",F4))</f>
        <v>1</v>
      </c>
      <c r="L4">
        <f>COUNTIF(K$4:K4,TRUE())</f>
        <v>1</v>
      </c>
      <c r="M4" t="b">
        <f>ISODD(L4)</f>
        <v>1</v>
      </c>
    </row>
    <row r="5" spans="1:13" x14ac:dyDescent="0.25">
      <c r="A5" s="5">
        <v>44455.625</v>
      </c>
      <c r="B5" s="10">
        <f>(A5-A4)</f>
        <v>0.83333333333575865</v>
      </c>
      <c r="C5" s="7"/>
      <c r="D5" s="6">
        <v>3.4000000000000002E-2</v>
      </c>
      <c r="E5" s="8">
        <f>IF(LOG(D5/D4)&gt;0, E4+LOG(D5/D4,2),E4)</f>
        <v>0.2085866218114176</v>
      </c>
      <c r="F5" s="9"/>
      <c r="G5" s="6"/>
      <c r="H5">
        <f t="shared" ref="H5:H13" si="0">(A6-A5)*24/(E6-E5)</f>
        <v>26.597226709556253</v>
      </c>
      <c r="I5" s="11">
        <f>$I$4+E5</f>
        <v>284.20858662181143</v>
      </c>
      <c r="K5" t="b">
        <f t="shared" ref="K5:K68" si="1">ISNUMBER(SEARCH("dilution",F5))</f>
        <v>0</v>
      </c>
      <c r="L5">
        <f>COUNTIF(K$4:K5,TRUE())</f>
        <v>1</v>
      </c>
      <c r="M5" t="b">
        <f t="shared" ref="M5:M68" si="2">ISODD(L5)</f>
        <v>1</v>
      </c>
    </row>
    <row r="6" spans="1:13" x14ac:dyDescent="0.25">
      <c r="A6" s="5">
        <v>44456.611111111109</v>
      </c>
      <c r="B6" s="10">
        <f>(A6-A5) +B5</f>
        <v>1.8194444444452529</v>
      </c>
      <c r="C6" s="7"/>
      <c r="D6" s="6">
        <v>6.3E-2</v>
      </c>
      <c r="E6" s="8">
        <f>IF(LOG(D6/D5)&gt;0, E5+LOG(D6/D5,2),E5)</f>
        <v>1.0984037040609946</v>
      </c>
      <c r="F6" s="9"/>
      <c r="G6" s="8"/>
      <c r="H6">
        <f t="shared" si="0"/>
        <v>44.552057237436117</v>
      </c>
      <c r="I6" s="11">
        <f t="shared" ref="I6:I69" si="3">$I$4+E6</f>
        <v>285.09840370406101</v>
      </c>
      <c r="K6" t="b">
        <f t="shared" si="1"/>
        <v>0</v>
      </c>
      <c r="L6">
        <f>COUNTIF(K$4:K6,TRUE())</f>
        <v>1</v>
      </c>
      <c r="M6" t="b">
        <f t="shared" si="2"/>
        <v>1</v>
      </c>
    </row>
    <row r="7" spans="1:13" x14ac:dyDescent="0.25">
      <c r="A7" s="5">
        <v>44457.979166666664</v>
      </c>
      <c r="B7" s="10">
        <f>(A7-A6) +B6</f>
        <v>3.1875</v>
      </c>
      <c r="C7" s="7"/>
      <c r="D7" s="6">
        <v>0.105</v>
      </c>
      <c r="E7" s="8">
        <f>IF(LOG(D7/D6)&gt;0, E6+LOG(D7/D6,2),E6)</f>
        <v>1.8353692982272007</v>
      </c>
      <c r="F7" s="9"/>
      <c r="G7" s="8"/>
      <c r="H7">
        <f t="shared" si="0"/>
        <v>26.045499852275817</v>
      </c>
      <c r="I7" s="11">
        <f t="shared" si="3"/>
        <v>285.83536929822719</v>
      </c>
      <c r="K7" t="b">
        <f t="shared" si="1"/>
        <v>0</v>
      </c>
      <c r="L7">
        <f>COUNTIF(K$4:K7,TRUE())</f>
        <v>1</v>
      </c>
      <c r="M7" t="b">
        <f t="shared" si="2"/>
        <v>1</v>
      </c>
    </row>
    <row r="8" spans="1:13" x14ac:dyDescent="0.25">
      <c r="A8" s="5">
        <v>44458.805555555555</v>
      </c>
      <c r="B8" s="10">
        <f t="shared" ref="B8:B71" si="4">(A8-A7) +B7</f>
        <v>4.0138888888905058</v>
      </c>
      <c r="C8" s="7"/>
      <c r="D8" s="6">
        <v>0.17799999999999999</v>
      </c>
      <c r="E8" s="8">
        <f t="shared" ref="E8:E71" si="5">IF(LOG(D8/D7)&gt;0, E7+LOG(D8/D7,2),E7)</f>
        <v>2.596857211527476</v>
      </c>
      <c r="F8" s="9"/>
      <c r="G8" s="8"/>
      <c r="H8">
        <f t="shared" si="0"/>
        <v>20.050874983123563</v>
      </c>
      <c r="I8" s="11">
        <f t="shared" si="3"/>
        <v>286.59685721152749</v>
      </c>
      <c r="K8" t="b">
        <f t="shared" si="1"/>
        <v>0</v>
      </c>
      <c r="L8">
        <f>COUNTIF(K$4:K8,TRUE())</f>
        <v>1</v>
      </c>
      <c r="M8" t="b">
        <f t="shared" si="2"/>
        <v>1</v>
      </c>
    </row>
    <row r="9" spans="1:13" x14ac:dyDescent="0.25">
      <c r="A9" s="5">
        <v>44459.6875</v>
      </c>
      <c r="B9" s="10">
        <f t="shared" si="4"/>
        <v>4.8958333333357587</v>
      </c>
      <c r="C9" s="7"/>
      <c r="D9" s="6">
        <v>0.37</v>
      </c>
      <c r="E9" s="8">
        <f t="shared" si="5"/>
        <v>3.6525052410773906</v>
      </c>
      <c r="F9" s="9"/>
      <c r="G9" s="8"/>
      <c r="H9">
        <f t="shared" si="0"/>
        <v>31.848906624329743</v>
      </c>
      <c r="I9" s="11">
        <f t="shared" si="3"/>
        <v>287.65250524107739</v>
      </c>
      <c r="K9" t="b">
        <f t="shared" si="1"/>
        <v>0</v>
      </c>
      <c r="L9">
        <f>COUNTIF(K$4:K9,TRUE())</f>
        <v>1</v>
      </c>
      <c r="M9" t="b">
        <f t="shared" si="2"/>
        <v>1</v>
      </c>
    </row>
    <row r="10" spans="1:13" x14ac:dyDescent="0.25">
      <c r="A10" s="5">
        <v>44461.583333333336</v>
      </c>
      <c r="B10" s="10">
        <f t="shared" si="4"/>
        <v>6.7916666666715173</v>
      </c>
      <c r="C10" s="7"/>
      <c r="D10" s="6">
        <v>0.996</v>
      </c>
      <c r="E10" s="8">
        <f t="shared" si="5"/>
        <v>5.0811257126291594</v>
      </c>
      <c r="F10" s="9"/>
      <c r="G10" s="8"/>
      <c r="H10">
        <f>(A11-A10)*24/(E11-E10)</f>
        <v>83.677302626728704</v>
      </c>
      <c r="I10" s="11">
        <f t="shared" si="3"/>
        <v>289.08112571262916</v>
      </c>
      <c r="K10" t="b">
        <f t="shared" si="1"/>
        <v>0</v>
      </c>
      <c r="L10">
        <f>COUNTIF(K$4:K10,TRUE())</f>
        <v>1</v>
      </c>
      <c r="M10" t="b">
        <f t="shared" si="2"/>
        <v>1</v>
      </c>
    </row>
    <row r="11" spans="1:13" x14ac:dyDescent="0.25">
      <c r="A11" s="5">
        <v>44462.75</v>
      </c>
      <c r="B11" s="10">
        <f t="shared" si="4"/>
        <v>7.9583333333357587</v>
      </c>
      <c r="C11" s="7"/>
      <c r="D11" s="10">
        <v>1.256</v>
      </c>
      <c r="E11" s="8">
        <f t="shared" si="5"/>
        <v>5.4157445294527058</v>
      </c>
      <c r="F11" s="9"/>
      <c r="G11" s="9"/>
      <c r="H11" t="e">
        <f>(A12-A11)*24/(E12-E11)</f>
        <v>#DIV/0!</v>
      </c>
      <c r="I11" s="11">
        <f t="shared" si="3"/>
        <v>289.4157445294527</v>
      </c>
      <c r="K11" t="b">
        <f t="shared" si="1"/>
        <v>0</v>
      </c>
      <c r="L11">
        <f>COUNTIF(K$4:K11,TRUE())</f>
        <v>1</v>
      </c>
      <c r="M11" t="b">
        <f t="shared" si="2"/>
        <v>1</v>
      </c>
    </row>
    <row r="12" spans="1:13" x14ac:dyDescent="0.25">
      <c r="A12" s="12">
        <v>44462.753472222219</v>
      </c>
      <c r="B12" s="13">
        <f t="shared" si="4"/>
        <v>7.9618055555547471</v>
      </c>
      <c r="C12" s="14">
        <v>2</v>
      </c>
      <c r="D12" s="15">
        <f>D11/100</f>
        <v>1.256E-2</v>
      </c>
      <c r="E12" s="16">
        <f t="shared" si="5"/>
        <v>5.4157445294527058</v>
      </c>
      <c r="F12" s="17" t="s">
        <v>11</v>
      </c>
      <c r="G12" s="16" t="s">
        <v>10</v>
      </c>
      <c r="H12">
        <f t="shared" si="0"/>
        <v>18.046655070750056</v>
      </c>
      <c r="I12" s="11">
        <f t="shared" si="3"/>
        <v>289.4157445294527</v>
      </c>
      <c r="K12" t="b">
        <f t="shared" si="1"/>
        <v>1</v>
      </c>
      <c r="L12">
        <f>COUNTIF(K$4:K12,TRUE())</f>
        <v>2</v>
      </c>
      <c r="M12" t="b">
        <f t="shared" si="2"/>
        <v>0</v>
      </c>
    </row>
    <row r="13" spans="1:13" x14ac:dyDescent="0.25">
      <c r="A13" s="12">
        <v>44466.666666666664</v>
      </c>
      <c r="B13" s="13">
        <f t="shared" si="4"/>
        <v>11.875</v>
      </c>
      <c r="C13" s="14"/>
      <c r="D13" s="15">
        <v>0.46300000000000002</v>
      </c>
      <c r="E13" s="16">
        <f t="shared" si="5"/>
        <v>10.619848353596041</v>
      </c>
      <c r="F13" s="17"/>
      <c r="G13" s="16"/>
      <c r="H13">
        <f t="shared" si="0"/>
        <v>60.471920583202078</v>
      </c>
      <c r="I13" s="11">
        <f t="shared" si="3"/>
        <v>294.61984835359601</v>
      </c>
      <c r="K13" t="b">
        <f t="shared" si="1"/>
        <v>0</v>
      </c>
      <c r="L13">
        <f>COUNTIF(K$4:K13,TRUE())</f>
        <v>2</v>
      </c>
      <c r="M13" t="b">
        <f t="shared" si="2"/>
        <v>0</v>
      </c>
    </row>
    <row r="14" spans="1:13" x14ac:dyDescent="0.25">
      <c r="A14" s="12">
        <v>44467.722222222219</v>
      </c>
      <c r="B14" s="13">
        <f t="shared" si="4"/>
        <v>12.930555555554747</v>
      </c>
      <c r="C14" s="14"/>
      <c r="D14" s="15">
        <v>0.61899999999999999</v>
      </c>
      <c r="E14" s="16">
        <f t="shared" si="5"/>
        <v>11.038775569550069</v>
      </c>
      <c r="F14" s="17"/>
      <c r="G14" s="16"/>
      <c r="H14" t="e">
        <f>(A15-A14)*24/(E15-E14)</f>
        <v>#DIV/0!</v>
      </c>
      <c r="I14" s="11">
        <f t="shared" si="3"/>
        <v>295.03877556955007</v>
      </c>
      <c r="K14" t="b">
        <f t="shared" si="1"/>
        <v>0</v>
      </c>
      <c r="L14">
        <f>COUNTIF(K$4:K14,TRUE())</f>
        <v>2</v>
      </c>
      <c r="M14" t="b">
        <f t="shared" si="2"/>
        <v>0</v>
      </c>
    </row>
    <row r="15" spans="1:13" x14ac:dyDescent="0.25">
      <c r="A15" s="5">
        <v>44467.725694444445</v>
      </c>
      <c r="B15" s="10">
        <f t="shared" si="4"/>
        <v>12.934027777781012</v>
      </c>
      <c r="C15" s="7">
        <v>3</v>
      </c>
      <c r="D15" s="6">
        <f>D14/100</f>
        <v>6.1900000000000002E-3</v>
      </c>
      <c r="E15" s="8">
        <f t="shared" si="5"/>
        <v>11.038775569550069</v>
      </c>
      <c r="F15" s="9" t="s">
        <v>11</v>
      </c>
      <c r="G15" s="8" t="s">
        <v>10</v>
      </c>
      <c r="H15">
        <f>(A16-A15)*24/(E16-E15)</f>
        <v>13.017943755895393</v>
      </c>
      <c r="I15" s="11">
        <f t="shared" si="3"/>
        <v>295.03877556955007</v>
      </c>
      <c r="K15" t="b">
        <f t="shared" si="1"/>
        <v>1</v>
      </c>
      <c r="L15">
        <f>COUNTIF(K$4:K15,TRUE())</f>
        <v>3</v>
      </c>
      <c r="M15" t="b">
        <f t="shared" si="2"/>
        <v>1</v>
      </c>
    </row>
    <row r="16" spans="1:13" x14ac:dyDescent="0.25">
      <c r="A16" s="5">
        <v>44469.645833333336</v>
      </c>
      <c r="B16" s="10">
        <f t="shared" si="4"/>
        <v>14.854166666671517</v>
      </c>
      <c r="C16" s="7"/>
      <c r="D16" s="6">
        <v>7.1999999999999995E-2</v>
      </c>
      <c r="E16" s="8">
        <f t="shared" si="5"/>
        <v>14.578761161552841</v>
      </c>
      <c r="F16" s="9"/>
      <c r="G16" s="8"/>
      <c r="H16">
        <f t="shared" ref="H16:H79" si="6">(A17-A16)*24/(E17-E16)</f>
        <v>17.639900835058441</v>
      </c>
      <c r="I16" s="11">
        <f t="shared" si="3"/>
        <v>298.57876116155285</v>
      </c>
      <c r="K16" t="b">
        <f t="shared" si="1"/>
        <v>0</v>
      </c>
      <c r="L16">
        <f>COUNTIF(K$4:K16,TRUE())</f>
        <v>3</v>
      </c>
      <c r="M16" t="b">
        <f t="shared" si="2"/>
        <v>1</v>
      </c>
    </row>
    <row r="17" spans="1:13" x14ac:dyDescent="0.25">
      <c r="A17" s="5">
        <v>44470.729166666664</v>
      </c>
      <c r="B17" s="10">
        <f t="shared" si="4"/>
        <v>15.9375</v>
      </c>
      <c r="C17" s="7"/>
      <c r="D17" s="6">
        <v>0.2</v>
      </c>
      <c r="E17" s="8">
        <f t="shared" si="5"/>
        <v>16.052692349885252</v>
      </c>
      <c r="F17" s="9"/>
      <c r="G17" s="8"/>
      <c r="H17" t="e">
        <f t="shared" si="6"/>
        <v>#DIV/0!</v>
      </c>
      <c r="I17" s="11">
        <f t="shared" si="3"/>
        <v>300.05269234988526</v>
      </c>
      <c r="K17" t="b">
        <f t="shared" si="1"/>
        <v>0</v>
      </c>
      <c r="L17">
        <f>COUNTIF(K$4:K17,TRUE())</f>
        <v>3</v>
      </c>
      <c r="M17" t="b">
        <f t="shared" si="2"/>
        <v>1</v>
      </c>
    </row>
    <row r="18" spans="1:13" x14ac:dyDescent="0.25">
      <c r="A18" s="12">
        <v>44470.732638888891</v>
      </c>
      <c r="B18" s="13">
        <f t="shared" si="4"/>
        <v>15.940972222226264</v>
      </c>
      <c r="C18" s="14">
        <v>4</v>
      </c>
      <c r="D18" s="15">
        <f>D17/100</f>
        <v>2E-3</v>
      </c>
      <c r="E18" s="16">
        <f t="shared" si="5"/>
        <v>16.052692349885252</v>
      </c>
      <c r="F18" s="17" t="s">
        <v>11</v>
      </c>
      <c r="G18" s="16" t="s">
        <v>10</v>
      </c>
      <c r="H18">
        <f t="shared" si="6"/>
        <v>12.904550417499827</v>
      </c>
      <c r="I18" s="11">
        <f t="shared" si="3"/>
        <v>300.05269234988526</v>
      </c>
      <c r="K18" t="b">
        <f t="shared" si="1"/>
        <v>1</v>
      </c>
      <c r="L18">
        <f>COUNTIF(K$4:K18,TRUE())</f>
        <v>4</v>
      </c>
      <c r="M18" t="b">
        <f t="shared" si="2"/>
        <v>0</v>
      </c>
    </row>
    <row r="19" spans="1:13" x14ac:dyDescent="0.25">
      <c r="A19" s="12">
        <v>44472.833333333336</v>
      </c>
      <c r="B19" s="13">
        <f t="shared" si="4"/>
        <v>18.041666666671517</v>
      </c>
      <c r="C19" s="14"/>
      <c r="D19" s="15">
        <v>0.03</v>
      </c>
      <c r="E19" s="16">
        <f t="shared" si="5"/>
        <v>19.959582945493771</v>
      </c>
      <c r="F19" s="17"/>
      <c r="G19" s="16"/>
      <c r="H19">
        <f t="shared" si="6"/>
        <v>8.3251238066903355</v>
      </c>
      <c r="I19" s="11">
        <f t="shared" si="3"/>
        <v>303.95958294549376</v>
      </c>
      <c r="K19" t="b">
        <f t="shared" si="1"/>
        <v>0</v>
      </c>
      <c r="L19">
        <f>COUNTIF(K$4:K19,TRUE())</f>
        <v>4</v>
      </c>
      <c r="M19" t="b">
        <f t="shared" si="2"/>
        <v>0</v>
      </c>
    </row>
    <row r="20" spans="1:13" x14ac:dyDescent="0.25">
      <c r="A20" s="12">
        <v>44473.635416666664</v>
      </c>
      <c r="B20" s="13">
        <f t="shared" si="4"/>
        <v>18.84375</v>
      </c>
      <c r="C20" s="14"/>
      <c r="D20" s="15">
        <v>0.14899999999999999</v>
      </c>
      <c r="E20" s="16">
        <f t="shared" si="5"/>
        <v>22.271860870347414</v>
      </c>
      <c r="F20" s="17"/>
      <c r="G20" s="16"/>
      <c r="H20">
        <f t="shared" si="6"/>
        <v>17.470163422578729</v>
      </c>
      <c r="I20" s="11">
        <f t="shared" si="3"/>
        <v>306.27186087034744</v>
      </c>
      <c r="K20" t="b">
        <f t="shared" si="1"/>
        <v>0</v>
      </c>
      <c r="L20">
        <f>COUNTIF(K$4:K20,TRUE())</f>
        <v>4</v>
      </c>
      <c r="M20" t="b">
        <f t="shared" si="2"/>
        <v>0</v>
      </c>
    </row>
    <row r="21" spans="1:13" x14ac:dyDescent="0.25">
      <c r="A21" s="12">
        <v>44475.75</v>
      </c>
      <c r="B21" s="13">
        <f t="shared" si="4"/>
        <v>20.958333333335759</v>
      </c>
      <c r="C21" s="14"/>
      <c r="D21" s="15">
        <v>1.1160000000000001</v>
      </c>
      <c r="E21" s="16">
        <f t="shared" si="5"/>
        <v>25.176813661714441</v>
      </c>
      <c r="F21" s="17"/>
      <c r="G21" s="16"/>
      <c r="H21" t="e">
        <f t="shared" si="6"/>
        <v>#DIV/0!</v>
      </c>
      <c r="I21" s="11">
        <f t="shared" si="3"/>
        <v>309.17681366171445</v>
      </c>
      <c r="K21" t="b">
        <f t="shared" si="1"/>
        <v>0</v>
      </c>
      <c r="L21">
        <f>COUNTIF(K$4:K21,TRUE())</f>
        <v>4</v>
      </c>
      <c r="M21" t="b">
        <f t="shared" si="2"/>
        <v>0</v>
      </c>
    </row>
    <row r="22" spans="1:13" ht="60" x14ac:dyDescent="0.25">
      <c r="A22" s="5">
        <v>44475.753472222219</v>
      </c>
      <c r="B22" s="10">
        <f t="shared" si="4"/>
        <v>20.961805555554747</v>
      </c>
      <c r="C22" s="7">
        <v>5</v>
      </c>
      <c r="D22" s="6">
        <f>D21/100</f>
        <v>1.1160000000000002E-2</v>
      </c>
      <c r="E22" s="8">
        <f t="shared" si="5"/>
        <v>25.176813661714441</v>
      </c>
      <c r="F22" s="9" t="s">
        <v>12</v>
      </c>
      <c r="G22" s="8" t="s">
        <v>10</v>
      </c>
      <c r="H22">
        <f t="shared" si="6"/>
        <v>12.359959410035406</v>
      </c>
      <c r="I22" s="11">
        <f t="shared" si="3"/>
        <v>309.17681366171445</v>
      </c>
      <c r="K22" t="b">
        <f t="shared" si="1"/>
        <v>1</v>
      </c>
      <c r="L22">
        <f>COUNTIF(K$4:K22,TRUE())</f>
        <v>5</v>
      </c>
      <c r="M22" t="b">
        <f t="shared" si="2"/>
        <v>1</v>
      </c>
    </row>
    <row r="23" spans="1:13" x14ac:dyDescent="0.25">
      <c r="A23" s="5">
        <v>44477.708333333336</v>
      </c>
      <c r="B23" s="10">
        <f t="shared" si="4"/>
        <v>22.916666666671517</v>
      </c>
      <c r="C23" s="7"/>
      <c r="D23" s="6">
        <v>0.155</v>
      </c>
      <c r="E23" s="8">
        <f t="shared" si="5"/>
        <v>28.972672944934214</v>
      </c>
      <c r="F23" s="9"/>
      <c r="G23" s="8"/>
      <c r="H23" t="e">
        <f t="shared" si="6"/>
        <v>#DIV/0!</v>
      </c>
      <c r="I23" s="11">
        <f t="shared" si="3"/>
        <v>312.97267294493423</v>
      </c>
      <c r="K23" t="b">
        <f t="shared" si="1"/>
        <v>0</v>
      </c>
      <c r="L23">
        <f>COUNTIF(K$4:K23,TRUE())</f>
        <v>5</v>
      </c>
      <c r="M23" t="b">
        <f t="shared" si="2"/>
        <v>1</v>
      </c>
    </row>
    <row r="24" spans="1:13" x14ac:dyDescent="0.25">
      <c r="A24" s="12">
        <v>44477.711805555555</v>
      </c>
      <c r="B24" s="13">
        <f t="shared" si="4"/>
        <v>22.920138888890506</v>
      </c>
      <c r="C24" s="14">
        <v>6</v>
      </c>
      <c r="D24" s="15">
        <f>D23/100</f>
        <v>1.5499999999999999E-3</v>
      </c>
      <c r="E24" s="16">
        <f t="shared" si="5"/>
        <v>28.972672944934214</v>
      </c>
      <c r="F24" s="17" t="s">
        <v>11</v>
      </c>
      <c r="G24" s="16" t="s">
        <v>10</v>
      </c>
      <c r="H24">
        <f t="shared" si="6"/>
        <v>11.541199179761605</v>
      </c>
      <c r="I24" s="11">
        <f t="shared" si="3"/>
        <v>312.97267294493423</v>
      </c>
      <c r="K24" t="b">
        <f t="shared" si="1"/>
        <v>1</v>
      </c>
      <c r="L24">
        <f>COUNTIF(K$4:K24,TRUE())</f>
        <v>6</v>
      </c>
      <c r="M24" t="b">
        <f t="shared" si="2"/>
        <v>0</v>
      </c>
    </row>
    <row r="25" spans="1:13" x14ac:dyDescent="0.25">
      <c r="A25" s="12">
        <v>44480.729166666664</v>
      </c>
      <c r="B25" s="13">
        <f t="shared" si="4"/>
        <v>25.9375</v>
      </c>
      <c r="C25" s="14"/>
      <c r="D25" s="15">
        <v>0.12</v>
      </c>
      <c r="E25" s="16">
        <f t="shared" si="5"/>
        <v>35.247295325043218</v>
      </c>
      <c r="F25" s="17"/>
      <c r="G25" s="16"/>
      <c r="H25" t="e">
        <f t="shared" si="6"/>
        <v>#DIV/0!</v>
      </c>
      <c r="I25" s="11">
        <f t="shared" si="3"/>
        <v>319.24729532504324</v>
      </c>
      <c r="K25" t="b">
        <f t="shared" si="1"/>
        <v>0</v>
      </c>
      <c r="L25">
        <f>COUNTIF(K$4:K25,TRUE())</f>
        <v>6</v>
      </c>
      <c r="M25" t="b">
        <f t="shared" si="2"/>
        <v>0</v>
      </c>
    </row>
    <row r="26" spans="1:13" x14ac:dyDescent="0.25">
      <c r="A26" s="5">
        <v>44480.732638888891</v>
      </c>
      <c r="B26" s="10">
        <f t="shared" si="4"/>
        <v>25.940972222226264</v>
      </c>
      <c r="C26" s="7">
        <v>7</v>
      </c>
      <c r="D26" s="6">
        <f>D25/49.5</f>
        <v>2.4242424242424242E-3</v>
      </c>
      <c r="E26" s="8">
        <f t="shared" si="5"/>
        <v>35.247295325043218</v>
      </c>
      <c r="F26" s="9" t="s">
        <v>13</v>
      </c>
      <c r="G26" s="8" t="s">
        <v>10</v>
      </c>
      <c r="H26">
        <f t="shared" si="6"/>
        <v>13.307748666847349</v>
      </c>
      <c r="I26" s="11">
        <f t="shared" si="3"/>
        <v>319.24729532504324</v>
      </c>
      <c r="K26" t="b">
        <f t="shared" si="1"/>
        <v>1</v>
      </c>
      <c r="L26">
        <f>COUNTIF(K$4:K26,TRUE())</f>
        <v>7</v>
      </c>
      <c r="M26" t="b">
        <f t="shared" si="2"/>
        <v>1</v>
      </c>
    </row>
    <row r="27" spans="1:13" x14ac:dyDescent="0.25">
      <c r="A27" s="5">
        <v>44483.739583333336</v>
      </c>
      <c r="B27" s="10">
        <f t="shared" si="4"/>
        <v>28.947916666671517</v>
      </c>
      <c r="C27" s="7"/>
      <c r="D27" s="6">
        <v>0.104</v>
      </c>
      <c r="E27" s="8">
        <f t="shared" si="5"/>
        <v>40.670201067655398</v>
      </c>
      <c r="F27" s="9"/>
      <c r="G27" s="8"/>
      <c r="H27" t="e">
        <f t="shared" si="6"/>
        <v>#DIV/0!</v>
      </c>
      <c r="I27" s="11">
        <f t="shared" si="3"/>
        <v>324.6702010676554</v>
      </c>
      <c r="K27" t="b">
        <f t="shared" si="1"/>
        <v>0</v>
      </c>
      <c r="L27">
        <f>COUNTIF(K$4:K27,TRUE())</f>
        <v>7</v>
      </c>
      <c r="M27" t="b">
        <f t="shared" si="2"/>
        <v>1</v>
      </c>
    </row>
    <row r="28" spans="1:13" x14ac:dyDescent="0.25">
      <c r="A28" s="12">
        <v>44483.743055555555</v>
      </c>
      <c r="B28" s="13">
        <f t="shared" si="4"/>
        <v>28.951388888890506</v>
      </c>
      <c r="C28" s="14">
        <v>8</v>
      </c>
      <c r="D28" s="15">
        <f>D27/100</f>
        <v>1.0399999999999999E-3</v>
      </c>
      <c r="E28" s="16">
        <f t="shared" si="5"/>
        <v>40.670201067655398</v>
      </c>
      <c r="F28" s="17" t="s">
        <v>11</v>
      </c>
      <c r="G28" s="16" t="s">
        <v>10</v>
      </c>
      <c r="H28">
        <f t="shared" si="6"/>
        <v>13.787995068136574</v>
      </c>
      <c r="I28" s="11">
        <f t="shared" si="3"/>
        <v>324.6702010676554</v>
      </c>
      <c r="K28" t="b">
        <f t="shared" si="1"/>
        <v>1</v>
      </c>
      <c r="L28">
        <f>COUNTIF(K$4:K28,TRUE())</f>
        <v>8</v>
      </c>
      <c r="M28" t="b">
        <f t="shared" si="2"/>
        <v>0</v>
      </c>
    </row>
    <row r="29" spans="1:13" x14ac:dyDescent="0.25">
      <c r="A29" s="12">
        <v>44487.458333333336</v>
      </c>
      <c r="B29" s="13">
        <f t="shared" si="4"/>
        <v>32.666666666671517</v>
      </c>
      <c r="C29" s="14"/>
      <c r="D29" s="15">
        <v>9.1999999999999998E-2</v>
      </c>
      <c r="E29" s="16">
        <f t="shared" si="5"/>
        <v>47.137179495346047</v>
      </c>
      <c r="F29" s="17"/>
      <c r="G29" s="16"/>
      <c r="H29" t="e">
        <f t="shared" si="6"/>
        <v>#DIV/0!</v>
      </c>
      <c r="I29" s="11">
        <f t="shared" si="3"/>
        <v>331.13717949534606</v>
      </c>
      <c r="K29" t="b">
        <f t="shared" si="1"/>
        <v>0</v>
      </c>
      <c r="L29">
        <f>COUNTIF(K$4:K29,TRUE())</f>
        <v>8</v>
      </c>
      <c r="M29" t="b">
        <f t="shared" si="2"/>
        <v>0</v>
      </c>
    </row>
    <row r="30" spans="1:13" x14ac:dyDescent="0.25">
      <c r="A30" s="5">
        <v>44487.461805555555</v>
      </c>
      <c r="B30" s="10">
        <f t="shared" si="4"/>
        <v>32.670138888890506</v>
      </c>
      <c r="C30" s="7">
        <v>9</v>
      </c>
      <c r="D30" s="6">
        <f>D29/100</f>
        <v>9.2000000000000003E-4</v>
      </c>
      <c r="E30" s="8">
        <f t="shared" si="5"/>
        <v>47.137179495346047</v>
      </c>
      <c r="F30" s="9" t="s">
        <v>14</v>
      </c>
      <c r="G30" s="8" t="s">
        <v>15</v>
      </c>
      <c r="H30">
        <f t="shared" si="6"/>
        <v>12.567345329319332</v>
      </c>
      <c r="I30" s="11">
        <f t="shared" si="3"/>
        <v>331.13717949534606</v>
      </c>
      <c r="K30" t="b">
        <f t="shared" si="1"/>
        <v>1</v>
      </c>
      <c r="L30">
        <f>COUNTIF(K$4:K30,TRUE())</f>
        <v>9</v>
      </c>
      <c r="M30" t="b">
        <f t="shared" si="2"/>
        <v>1</v>
      </c>
    </row>
    <row r="31" spans="1:13" ht="30" x14ac:dyDescent="0.25">
      <c r="A31" s="5">
        <v>44489.708333333336</v>
      </c>
      <c r="B31" s="10">
        <f t="shared" si="4"/>
        <v>34.916666666671517</v>
      </c>
      <c r="C31" s="7"/>
      <c r="D31" s="6">
        <v>1.7999999999999999E-2</v>
      </c>
      <c r="E31" s="8">
        <f t="shared" si="5"/>
        <v>51.42739873050607</v>
      </c>
      <c r="F31" s="9" t="s">
        <v>16</v>
      </c>
      <c r="G31" s="8"/>
      <c r="H31">
        <f t="shared" si="6"/>
        <v>20.21074807403464</v>
      </c>
      <c r="I31" s="11">
        <f t="shared" si="3"/>
        <v>335.42739873050607</v>
      </c>
      <c r="K31" t="b">
        <f t="shared" si="1"/>
        <v>0</v>
      </c>
      <c r="L31">
        <f>COUNTIF(K$4:K31,TRUE())</f>
        <v>9</v>
      </c>
      <c r="M31" t="b">
        <f t="shared" si="2"/>
        <v>1</v>
      </c>
    </row>
    <row r="32" spans="1:13" x14ac:dyDescent="0.25">
      <c r="A32" s="5">
        <v>44491.791666666664</v>
      </c>
      <c r="B32" s="10">
        <f t="shared" si="4"/>
        <v>37</v>
      </c>
      <c r="C32" s="7"/>
      <c r="D32" s="6">
        <v>0.1</v>
      </c>
      <c r="E32" s="8">
        <f t="shared" si="5"/>
        <v>53.901329918838485</v>
      </c>
      <c r="F32" s="9"/>
      <c r="G32" s="8"/>
      <c r="H32">
        <f t="shared" si="6"/>
        <v>16.69660423190582</v>
      </c>
      <c r="I32" s="11">
        <f t="shared" si="3"/>
        <v>337.90132991883848</v>
      </c>
      <c r="K32" t="b">
        <f t="shared" si="1"/>
        <v>0</v>
      </c>
      <c r="L32">
        <f>COUNTIF(K$4:K32,TRUE())</f>
        <v>9</v>
      </c>
      <c r="M32" t="b">
        <f t="shared" si="2"/>
        <v>1</v>
      </c>
    </row>
    <row r="33" spans="1:13" x14ac:dyDescent="0.25">
      <c r="A33" s="5">
        <v>44494.666666666664</v>
      </c>
      <c r="B33" s="10">
        <f t="shared" si="4"/>
        <v>39.875</v>
      </c>
      <c r="C33" s="7"/>
      <c r="D33" s="6">
        <v>1.754</v>
      </c>
      <c r="E33" s="8">
        <f t="shared" si="5"/>
        <v>58.03390676150849</v>
      </c>
      <c r="F33" s="9"/>
      <c r="G33" s="8"/>
      <c r="H33" t="e">
        <f t="shared" si="6"/>
        <v>#DIV/0!</v>
      </c>
      <c r="I33" s="11">
        <f t="shared" si="3"/>
        <v>342.03390676150849</v>
      </c>
      <c r="K33" t="b">
        <f t="shared" si="1"/>
        <v>0</v>
      </c>
      <c r="L33">
        <f>COUNTIF(K$4:K33,TRUE())</f>
        <v>9</v>
      </c>
      <c r="M33" t="b">
        <f t="shared" si="2"/>
        <v>1</v>
      </c>
    </row>
    <row r="34" spans="1:13" x14ac:dyDescent="0.25">
      <c r="A34" s="12">
        <v>44494.670138888891</v>
      </c>
      <c r="B34" s="13">
        <f t="shared" si="4"/>
        <v>39.878472222226264</v>
      </c>
      <c r="C34" s="14">
        <v>10</v>
      </c>
      <c r="D34" s="15">
        <f>D33/100</f>
        <v>1.754E-2</v>
      </c>
      <c r="E34" s="16">
        <f t="shared" si="5"/>
        <v>58.03390676150849</v>
      </c>
      <c r="F34" s="17" t="s">
        <v>11</v>
      </c>
      <c r="G34" s="16" t="s">
        <v>10</v>
      </c>
      <c r="H34">
        <f t="shared" si="6"/>
        <v>9.995089493221025</v>
      </c>
      <c r="I34" s="11">
        <f t="shared" si="3"/>
        <v>342.03390676150849</v>
      </c>
      <c r="K34" t="b">
        <f t="shared" si="1"/>
        <v>1</v>
      </c>
      <c r="L34">
        <f>COUNTIF(K$4:K34,TRUE())</f>
        <v>10</v>
      </c>
      <c r="M34" t="b">
        <f t="shared" si="2"/>
        <v>0</v>
      </c>
    </row>
    <row r="35" spans="1:13" x14ac:dyDescent="0.25">
      <c r="A35" s="12">
        <v>44496.625</v>
      </c>
      <c r="B35" s="13">
        <f t="shared" si="4"/>
        <v>41.833333333335759</v>
      </c>
      <c r="C35" s="14"/>
      <c r="D35" s="15">
        <v>0.45400000000000001</v>
      </c>
      <c r="E35" s="16">
        <f t="shared" si="5"/>
        <v>62.727878406129399</v>
      </c>
      <c r="F35" s="17"/>
      <c r="G35" s="16"/>
      <c r="H35">
        <f t="shared" si="6"/>
        <v>15.945422212308069</v>
      </c>
      <c r="I35" s="11">
        <f t="shared" si="3"/>
        <v>346.72787840612938</v>
      </c>
      <c r="K35" t="b">
        <f t="shared" si="1"/>
        <v>0</v>
      </c>
      <c r="L35">
        <f>COUNTIF(K$4:K35,TRUE())</f>
        <v>10</v>
      </c>
      <c r="M35" t="b">
        <f t="shared" si="2"/>
        <v>0</v>
      </c>
    </row>
    <row r="36" spans="1:13" x14ac:dyDescent="0.25">
      <c r="A36" s="12">
        <v>44497.645833333336</v>
      </c>
      <c r="B36" s="13">
        <f t="shared" si="4"/>
        <v>42.854166666671517</v>
      </c>
      <c r="C36" s="14"/>
      <c r="D36" s="15">
        <v>1.3169999999999999</v>
      </c>
      <c r="E36" s="16">
        <f t="shared" si="5"/>
        <v>64.264369549094994</v>
      </c>
      <c r="F36" s="17"/>
      <c r="G36" s="16"/>
      <c r="H36" t="e">
        <f t="shared" si="6"/>
        <v>#DIV/0!</v>
      </c>
      <c r="I36" s="11">
        <f t="shared" si="3"/>
        <v>348.26436954909502</v>
      </c>
      <c r="K36" t="b">
        <f t="shared" si="1"/>
        <v>0</v>
      </c>
      <c r="L36">
        <f>COUNTIF(K$4:K36,TRUE())</f>
        <v>10</v>
      </c>
      <c r="M36" t="b">
        <f t="shared" si="2"/>
        <v>0</v>
      </c>
    </row>
    <row r="37" spans="1:13" x14ac:dyDescent="0.25">
      <c r="A37" s="5">
        <v>44497.649305555555</v>
      </c>
      <c r="B37" s="10">
        <f t="shared" si="4"/>
        <v>42.857638888890506</v>
      </c>
      <c r="C37" s="7">
        <v>11</v>
      </c>
      <c r="D37" s="6">
        <f>D36/100</f>
        <v>1.3169999999999999E-2</v>
      </c>
      <c r="E37" s="8">
        <f t="shared" si="5"/>
        <v>64.264369549094994</v>
      </c>
      <c r="F37" s="9" t="s">
        <v>11</v>
      </c>
      <c r="G37" s="8" t="s">
        <v>10</v>
      </c>
      <c r="H37">
        <f t="shared" si="6"/>
        <v>11.006548598443681</v>
      </c>
      <c r="I37" s="11">
        <f t="shared" si="3"/>
        <v>348.26436954909502</v>
      </c>
      <c r="K37" t="b">
        <f t="shared" si="1"/>
        <v>1</v>
      </c>
      <c r="L37">
        <f>COUNTIF(K$4:K37,TRUE())</f>
        <v>11</v>
      </c>
      <c r="M37" t="b">
        <f t="shared" si="2"/>
        <v>1</v>
      </c>
    </row>
    <row r="38" spans="1:13" x14ac:dyDescent="0.25">
      <c r="A38" s="5">
        <v>44500.5625</v>
      </c>
      <c r="B38" s="10">
        <f t="shared" si="4"/>
        <v>45.770833333335759</v>
      </c>
      <c r="C38" s="7"/>
      <c r="D38" s="6">
        <v>1.0760000000000001</v>
      </c>
      <c r="E38" s="8">
        <f t="shared" si="5"/>
        <v>70.616648471169825</v>
      </c>
      <c r="F38" s="9"/>
      <c r="G38" s="8"/>
      <c r="H38" t="e">
        <f t="shared" si="6"/>
        <v>#DIV/0!</v>
      </c>
      <c r="I38" s="11">
        <f t="shared" si="3"/>
        <v>354.61664847116981</v>
      </c>
      <c r="K38" t="b">
        <f t="shared" si="1"/>
        <v>0</v>
      </c>
      <c r="L38">
        <f>COUNTIF(K$4:K38,TRUE())</f>
        <v>11</v>
      </c>
      <c r="M38" t="b">
        <f t="shared" si="2"/>
        <v>1</v>
      </c>
    </row>
    <row r="39" spans="1:13" x14ac:dyDescent="0.25">
      <c r="A39" s="12">
        <v>44500.565972222219</v>
      </c>
      <c r="B39" s="13">
        <f t="shared" si="4"/>
        <v>45.774305555554747</v>
      </c>
      <c r="C39" s="14">
        <v>12</v>
      </c>
      <c r="D39" s="15">
        <f>D38/100</f>
        <v>1.076E-2</v>
      </c>
      <c r="E39" s="16">
        <f t="shared" si="5"/>
        <v>70.616648471169825</v>
      </c>
      <c r="F39" s="17" t="s">
        <v>11</v>
      </c>
      <c r="G39" s="16" t="s">
        <v>10</v>
      </c>
      <c r="H39">
        <f t="shared" si="6"/>
        <v>11.364690743631613</v>
      </c>
      <c r="I39" s="11">
        <f t="shared" si="3"/>
        <v>354.61664847116981</v>
      </c>
      <c r="K39" t="b">
        <f t="shared" si="1"/>
        <v>1</v>
      </c>
      <c r="L39">
        <f>COUNTIF(K$4:K39,TRUE())</f>
        <v>12</v>
      </c>
      <c r="M39" t="b">
        <f t="shared" si="2"/>
        <v>0</v>
      </c>
    </row>
    <row r="40" spans="1:13" x14ac:dyDescent="0.25">
      <c r="A40" s="12">
        <v>44503.697916666664</v>
      </c>
      <c r="B40" s="18">
        <f t="shared" si="4"/>
        <v>48.90625</v>
      </c>
      <c r="C40" s="14"/>
      <c r="D40" s="15">
        <v>1.054</v>
      </c>
      <c r="E40" s="16">
        <f t="shared" si="5"/>
        <v>77.230701450025137</v>
      </c>
      <c r="F40" s="17"/>
      <c r="G40" s="16"/>
      <c r="H40" t="e">
        <f t="shared" si="6"/>
        <v>#DIV/0!</v>
      </c>
      <c r="I40" s="11">
        <f t="shared" si="3"/>
        <v>361.23070145002515</v>
      </c>
      <c r="K40" t="b">
        <f t="shared" si="1"/>
        <v>0</v>
      </c>
      <c r="L40">
        <f>COUNTIF(K$4:K40,TRUE())</f>
        <v>12</v>
      </c>
      <c r="M40" t="b">
        <f t="shared" si="2"/>
        <v>0</v>
      </c>
    </row>
    <row r="41" spans="1:13" ht="30" x14ac:dyDescent="0.25">
      <c r="A41" s="5">
        <v>44503.701388888891</v>
      </c>
      <c r="B41" s="19">
        <f t="shared" si="4"/>
        <v>48.909722222226264</v>
      </c>
      <c r="C41" s="7"/>
      <c r="D41" s="6">
        <f>D40/100</f>
        <v>1.0540000000000001E-2</v>
      </c>
      <c r="E41" s="8">
        <f t="shared" si="5"/>
        <v>77.230701450025137</v>
      </c>
      <c r="F41" s="9" t="s">
        <v>17</v>
      </c>
      <c r="G41" s="8" t="s">
        <v>10</v>
      </c>
      <c r="H41">
        <f t="shared" si="6"/>
        <v>14.331597691065108</v>
      </c>
      <c r="I41" s="11">
        <f t="shared" si="3"/>
        <v>361.23070145002515</v>
      </c>
      <c r="K41" t="b">
        <f t="shared" si="1"/>
        <v>1</v>
      </c>
      <c r="L41">
        <f>COUNTIF(K$4:K41,TRUE())</f>
        <v>13</v>
      </c>
      <c r="M41" t="b">
        <f t="shared" si="2"/>
        <v>1</v>
      </c>
    </row>
    <row r="42" spans="1:13" x14ac:dyDescent="0.25">
      <c r="A42" s="5">
        <v>44507.725694444445</v>
      </c>
      <c r="B42" s="19">
        <f t="shared" si="4"/>
        <v>52.934027777781012</v>
      </c>
      <c r="C42" s="7"/>
      <c r="D42" s="6">
        <v>1.1259999999999999</v>
      </c>
      <c r="E42" s="8">
        <f t="shared" si="5"/>
        <v>83.96988960024288</v>
      </c>
      <c r="F42" s="9"/>
      <c r="G42" s="8"/>
      <c r="H42" t="e">
        <f t="shared" si="6"/>
        <v>#DIV/0!</v>
      </c>
      <c r="I42" s="11">
        <f t="shared" si="3"/>
        <v>367.96988960024288</v>
      </c>
      <c r="K42" t="b">
        <f t="shared" si="1"/>
        <v>0</v>
      </c>
      <c r="L42">
        <f>COUNTIF(K$4:K42,TRUE())</f>
        <v>13</v>
      </c>
      <c r="M42" t="b">
        <f t="shared" si="2"/>
        <v>1</v>
      </c>
    </row>
    <row r="43" spans="1:13" x14ac:dyDescent="0.25">
      <c r="A43" s="12">
        <v>44507.739583333336</v>
      </c>
      <c r="B43" s="18">
        <f t="shared" si="4"/>
        <v>52.947916666671517</v>
      </c>
      <c r="C43" s="14"/>
      <c r="D43" s="15">
        <f>D42/100</f>
        <v>1.1259999999999999E-2</v>
      </c>
      <c r="E43" s="16">
        <f t="shared" si="5"/>
        <v>83.96988960024288</v>
      </c>
      <c r="F43" s="17" t="s">
        <v>11</v>
      </c>
      <c r="G43" s="16" t="s">
        <v>10</v>
      </c>
      <c r="H43">
        <f t="shared" si="6"/>
        <v>14.886455841332122</v>
      </c>
      <c r="I43" s="11">
        <f t="shared" si="3"/>
        <v>367.96988960024288</v>
      </c>
      <c r="K43" t="b">
        <f t="shared" si="1"/>
        <v>1</v>
      </c>
      <c r="L43">
        <f>COUNTIF(K$4:K43,TRUE())</f>
        <v>14</v>
      </c>
      <c r="M43" t="b">
        <f t="shared" si="2"/>
        <v>0</v>
      </c>
    </row>
    <row r="44" spans="1:13" x14ac:dyDescent="0.25">
      <c r="A44" s="12">
        <v>44511.6875</v>
      </c>
      <c r="B44" s="18">
        <f t="shared" si="4"/>
        <v>56.895833333335759</v>
      </c>
      <c r="C44" s="14"/>
      <c r="D44" s="15">
        <v>0.92800000000000005</v>
      </c>
      <c r="E44" s="16">
        <f t="shared" si="5"/>
        <v>90.334735673064941</v>
      </c>
      <c r="F44" s="17"/>
      <c r="G44" s="16"/>
      <c r="H44" t="e">
        <f t="shared" si="6"/>
        <v>#DIV/0!</v>
      </c>
      <c r="I44" s="11">
        <f t="shared" si="3"/>
        <v>374.33473567306493</v>
      </c>
      <c r="K44" t="b">
        <f t="shared" si="1"/>
        <v>0</v>
      </c>
      <c r="L44">
        <f>COUNTIF(K$4:K44,TRUE())</f>
        <v>14</v>
      </c>
      <c r="M44" t="b">
        <f t="shared" si="2"/>
        <v>0</v>
      </c>
    </row>
    <row r="45" spans="1:13" x14ac:dyDescent="0.25">
      <c r="A45" s="5">
        <v>44511.690972222219</v>
      </c>
      <c r="B45" s="19">
        <f t="shared" si="4"/>
        <v>56.899305555554747</v>
      </c>
      <c r="C45" s="7"/>
      <c r="D45" s="6">
        <f>D44/100</f>
        <v>9.2800000000000001E-3</v>
      </c>
      <c r="E45" s="8">
        <f t="shared" si="5"/>
        <v>90.334735673064941</v>
      </c>
      <c r="F45" s="9" t="s">
        <v>11</v>
      </c>
      <c r="G45" s="8" t="s">
        <v>10</v>
      </c>
      <c r="H45">
        <f t="shared" si="6"/>
        <v>14.251402422924324</v>
      </c>
      <c r="I45" s="11">
        <f t="shared" si="3"/>
        <v>374.33473567306493</v>
      </c>
      <c r="K45" t="b">
        <f t="shared" si="1"/>
        <v>1</v>
      </c>
      <c r="L45">
        <f>COUNTIF(K$4:K45,TRUE())</f>
        <v>15</v>
      </c>
      <c r="M45" t="b">
        <f t="shared" si="2"/>
        <v>1</v>
      </c>
    </row>
    <row r="46" spans="1:13" x14ac:dyDescent="0.25">
      <c r="A46" s="5">
        <v>44515.625</v>
      </c>
      <c r="B46" s="19">
        <f t="shared" si="4"/>
        <v>60.833333333335759</v>
      </c>
      <c r="C46" s="7"/>
      <c r="D46" s="6">
        <v>0.91600000000000004</v>
      </c>
      <c r="E46" s="8">
        <f t="shared" si="5"/>
        <v>96.959814655809041</v>
      </c>
      <c r="F46" s="9"/>
      <c r="G46" s="8"/>
      <c r="H46" t="e">
        <f t="shared" si="6"/>
        <v>#DIV/0!</v>
      </c>
      <c r="I46" s="11">
        <f t="shared" si="3"/>
        <v>380.95981465580905</v>
      </c>
      <c r="K46" t="b">
        <f t="shared" si="1"/>
        <v>0</v>
      </c>
      <c r="L46">
        <f>COUNTIF(K$4:K46,TRUE())</f>
        <v>15</v>
      </c>
      <c r="M46" t="b">
        <f t="shared" si="2"/>
        <v>1</v>
      </c>
    </row>
    <row r="47" spans="1:13" x14ac:dyDescent="0.25">
      <c r="A47" s="12">
        <v>44515.628472222219</v>
      </c>
      <c r="B47" s="18">
        <f t="shared" si="4"/>
        <v>60.836805555554747</v>
      </c>
      <c r="C47" s="14"/>
      <c r="D47" s="15">
        <f>D46/100</f>
        <v>9.1599999999999997E-3</v>
      </c>
      <c r="E47" s="16">
        <f t="shared" si="5"/>
        <v>96.959814655809041</v>
      </c>
      <c r="F47" s="17" t="s">
        <v>11</v>
      </c>
      <c r="G47" s="16" t="s">
        <v>10</v>
      </c>
      <c r="H47">
        <f t="shared" si="6"/>
        <v>12.424408655650995</v>
      </c>
      <c r="I47" s="11">
        <f t="shared" si="3"/>
        <v>380.95981465580905</v>
      </c>
      <c r="K47" t="b">
        <f t="shared" si="1"/>
        <v>1</v>
      </c>
      <c r="L47">
        <f>COUNTIF(K$4:K47,TRUE())</f>
        <v>16</v>
      </c>
      <c r="M47" t="b">
        <f t="shared" si="2"/>
        <v>0</v>
      </c>
    </row>
    <row r="48" spans="1:13" ht="30" x14ac:dyDescent="0.25">
      <c r="A48" s="12">
        <v>44518.708333333336</v>
      </c>
      <c r="B48" s="18">
        <f t="shared" si="4"/>
        <v>63.916666666671517</v>
      </c>
      <c r="C48" s="14"/>
      <c r="D48" s="15">
        <v>0.56599999999999995</v>
      </c>
      <c r="E48" s="16">
        <f t="shared" si="5"/>
        <v>102.90912530031871</v>
      </c>
      <c r="F48" s="17" t="s">
        <v>18</v>
      </c>
      <c r="G48" s="16"/>
      <c r="H48" t="e">
        <f t="shared" si="6"/>
        <v>#DIV/0!</v>
      </c>
      <c r="I48" s="11">
        <f t="shared" si="3"/>
        <v>386.90912530031869</v>
      </c>
      <c r="K48" t="b">
        <f t="shared" si="1"/>
        <v>0</v>
      </c>
      <c r="L48">
        <f>COUNTIF(K$4:K48,TRUE())</f>
        <v>16</v>
      </c>
      <c r="M48" t="b">
        <f t="shared" si="2"/>
        <v>0</v>
      </c>
    </row>
    <row r="49" spans="1:13" x14ac:dyDescent="0.25">
      <c r="A49" s="5">
        <v>44518.711805555555</v>
      </c>
      <c r="B49" s="19">
        <f t="shared" si="4"/>
        <v>63.920138888890506</v>
      </c>
      <c r="C49" s="7"/>
      <c r="D49" s="6">
        <f>D48/100</f>
        <v>5.6599999999999992E-3</v>
      </c>
      <c r="E49" s="8">
        <f t="shared" si="5"/>
        <v>102.90912530031871</v>
      </c>
      <c r="F49" s="9" t="s">
        <v>11</v>
      </c>
      <c r="G49" s="8" t="s">
        <v>10</v>
      </c>
      <c r="H49">
        <f t="shared" si="6"/>
        <v>13.475040306323738</v>
      </c>
      <c r="I49" s="11">
        <f t="shared" si="3"/>
        <v>386.90912530031869</v>
      </c>
      <c r="K49" t="b">
        <f t="shared" si="1"/>
        <v>1</v>
      </c>
      <c r="L49">
        <f>COUNTIF(K$4:K49,TRUE())</f>
        <v>17</v>
      </c>
      <c r="M49" t="b">
        <f t="shared" si="2"/>
        <v>1</v>
      </c>
    </row>
    <row r="50" spans="1:13" x14ac:dyDescent="0.25">
      <c r="A50" s="5">
        <v>44522.774305555555</v>
      </c>
      <c r="B50" s="19">
        <f t="shared" si="4"/>
        <v>67.982638888890506</v>
      </c>
      <c r="C50" s="7"/>
      <c r="D50" s="6">
        <v>0.85299999999999998</v>
      </c>
      <c r="E50" s="8">
        <f t="shared" si="5"/>
        <v>110.14472517857985</v>
      </c>
      <c r="F50" s="9"/>
      <c r="G50" s="8"/>
      <c r="H50" t="e">
        <f t="shared" si="6"/>
        <v>#DIV/0!</v>
      </c>
      <c r="I50" s="11">
        <f t="shared" si="3"/>
        <v>394.14472517857985</v>
      </c>
      <c r="K50" t="b">
        <f t="shared" si="1"/>
        <v>0</v>
      </c>
      <c r="L50">
        <f>COUNTIF(K$4:K50,TRUE())</f>
        <v>17</v>
      </c>
      <c r="M50" t="b">
        <f t="shared" si="2"/>
        <v>1</v>
      </c>
    </row>
    <row r="51" spans="1:13" ht="30" x14ac:dyDescent="0.25">
      <c r="A51" s="12">
        <v>44522.777777777781</v>
      </c>
      <c r="B51" s="18">
        <f t="shared" si="4"/>
        <v>67.98611111111677</v>
      </c>
      <c r="C51" s="14"/>
      <c r="D51" s="15">
        <f>D50/100</f>
        <v>8.5299999999999994E-3</v>
      </c>
      <c r="E51" s="16">
        <f t="shared" si="5"/>
        <v>110.14472517857985</v>
      </c>
      <c r="F51" s="17" t="s">
        <v>19</v>
      </c>
      <c r="G51" s="16" t="s">
        <v>20</v>
      </c>
      <c r="H51">
        <f t="shared" si="6"/>
        <v>11.007259113576376</v>
      </c>
      <c r="I51" s="11">
        <f t="shared" si="3"/>
        <v>394.14472517857985</v>
      </c>
      <c r="K51" t="b">
        <f t="shared" si="1"/>
        <v>1</v>
      </c>
      <c r="L51">
        <f>COUNTIF(K$4:K51,TRUE())</f>
        <v>18</v>
      </c>
      <c r="M51" t="b">
        <f t="shared" si="2"/>
        <v>0</v>
      </c>
    </row>
    <row r="52" spans="1:13" x14ac:dyDescent="0.25">
      <c r="A52" s="12">
        <v>44525.395833333336</v>
      </c>
      <c r="B52" s="18">
        <f t="shared" si="4"/>
        <v>70.604166666671517</v>
      </c>
      <c r="C52" s="14"/>
      <c r="D52" s="15">
        <v>0.44600000000000001</v>
      </c>
      <c r="E52" s="16">
        <f t="shared" si="5"/>
        <v>115.85307933695658</v>
      </c>
      <c r="F52" s="17"/>
      <c r="G52" s="16"/>
      <c r="H52" t="e">
        <f t="shared" si="6"/>
        <v>#DIV/0!</v>
      </c>
      <c r="I52" s="11">
        <f t="shared" si="3"/>
        <v>399.85307933695657</v>
      </c>
      <c r="K52" t="b">
        <f t="shared" si="1"/>
        <v>0</v>
      </c>
      <c r="L52">
        <f>COUNTIF(K$4:K52,TRUE())</f>
        <v>18</v>
      </c>
      <c r="M52" t="b">
        <f t="shared" si="2"/>
        <v>0</v>
      </c>
    </row>
    <row r="53" spans="1:13" ht="30" x14ac:dyDescent="0.25">
      <c r="A53" s="5">
        <v>44525.399305555555</v>
      </c>
      <c r="B53" s="19">
        <f t="shared" si="4"/>
        <v>70.607638888890506</v>
      </c>
      <c r="C53" s="7"/>
      <c r="D53" s="6">
        <f>D52/100</f>
        <v>4.4600000000000004E-3</v>
      </c>
      <c r="E53" s="8">
        <f t="shared" si="5"/>
        <v>115.85307933695658</v>
      </c>
      <c r="F53" s="9" t="s">
        <v>19</v>
      </c>
      <c r="G53" s="8" t="s">
        <v>20</v>
      </c>
      <c r="H53">
        <f t="shared" si="6"/>
        <v>10.951832631699814</v>
      </c>
      <c r="I53" s="11">
        <f t="shared" si="3"/>
        <v>399.85307933695657</v>
      </c>
      <c r="K53" t="b">
        <f t="shared" si="1"/>
        <v>1</v>
      </c>
      <c r="L53">
        <f>COUNTIF(K$4:K53,TRUE())</f>
        <v>19</v>
      </c>
      <c r="M53" t="b">
        <f t="shared" si="2"/>
        <v>1</v>
      </c>
    </row>
    <row r="54" spans="1:13" ht="30" x14ac:dyDescent="0.25">
      <c r="A54" s="5">
        <v>44529.614583333336</v>
      </c>
      <c r="B54" s="19">
        <f t="shared" si="4"/>
        <v>74.822916666671517</v>
      </c>
      <c r="C54" s="7"/>
      <c r="D54" s="6">
        <v>2.6920000000000002</v>
      </c>
      <c r="E54" s="8">
        <f t="shared" si="5"/>
        <v>125.09049832142132</v>
      </c>
      <c r="F54" s="9" t="s">
        <v>21</v>
      </c>
      <c r="G54" s="8"/>
      <c r="H54" t="e">
        <f t="shared" si="6"/>
        <v>#DIV/0!</v>
      </c>
      <c r="I54" s="11">
        <f t="shared" si="3"/>
        <v>409.09049832142131</v>
      </c>
      <c r="K54" t="b">
        <f t="shared" si="1"/>
        <v>0</v>
      </c>
      <c r="L54">
        <f>COUNTIF(K$4:K54,TRUE())</f>
        <v>19</v>
      </c>
      <c r="M54" t="b">
        <f t="shared" si="2"/>
        <v>1</v>
      </c>
    </row>
    <row r="55" spans="1:13" x14ac:dyDescent="0.25">
      <c r="A55" s="12">
        <v>44529.618055555555</v>
      </c>
      <c r="B55" s="18">
        <f t="shared" si="4"/>
        <v>74.826388888890506</v>
      </c>
      <c r="C55" s="14"/>
      <c r="D55" s="15">
        <f>D54/100</f>
        <v>2.6920000000000003E-2</v>
      </c>
      <c r="E55" s="16">
        <f t="shared" si="5"/>
        <v>125.09049832142132</v>
      </c>
      <c r="F55" s="17" t="s">
        <v>11</v>
      </c>
      <c r="G55" s="16" t="s">
        <v>10</v>
      </c>
      <c r="H55">
        <f t="shared" si="6"/>
        <v>10.699759612359342</v>
      </c>
      <c r="I55" s="11">
        <f t="shared" si="3"/>
        <v>409.09049832142131</v>
      </c>
      <c r="K55" t="b">
        <f t="shared" si="1"/>
        <v>1</v>
      </c>
      <c r="L55">
        <f>COUNTIF(K$4:K55,TRUE())</f>
        <v>20</v>
      </c>
      <c r="M55" t="b">
        <f t="shared" si="2"/>
        <v>0</v>
      </c>
    </row>
    <row r="56" spans="1:13" x14ac:dyDescent="0.25">
      <c r="A56" s="12">
        <v>44532.5</v>
      </c>
      <c r="B56" s="18">
        <f t="shared" si="4"/>
        <v>77.708333333335759</v>
      </c>
      <c r="C56" s="14"/>
      <c r="D56" s="15">
        <v>2.3769999999999998</v>
      </c>
      <c r="E56" s="16">
        <f t="shared" si="5"/>
        <v>131.55481800452816</v>
      </c>
      <c r="F56" s="17"/>
      <c r="G56" s="16"/>
      <c r="H56" t="e">
        <f t="shared" si="6"/>
        <v>#DIV/0!</v>
      </c>
      <c r="I56" s="11">
        <f t="shared" si="3"/>
        <v>415.55481800452816</v>
      </c>
      <c r="K56" t="b">
        <f t="shared" si="1"/>
        <v>0</v>
      </c>
      <c r="L56">
        <f>COUNTIF(K$4:K56,TRUE())</f>
        <v>20</v>
      </c>
      <c r="M56" t="b">
        <f t="shared" si="2"/>
        <v>0</v>
      </c>
    </row>
    <row r="57" spans="1:13" x14ac:dyDescent="0.25">
      <c r="A57" s="5">
        <v>44532.503472222219</v>
      </c>
      <c r="B57" s="19">
        <f t="shared" si="4"/>
        <v>77.711805555554747</v>
      </c>
      <c r="C57" s="7"/>
      <c r="D57" s="6">
        <f>D56/100</f>
        <v>2.3769999999999999E-2</v>
      </c>
      <c r="E57" s="8">
        <f t="shared" si="5"/>
        <v>131.55481800452816</v>
      </c>
      <c r="F57" s="9" t="s">
        <v>11</v>
      </c>
      <c r="G57" s="8" t="s">
        <v>10</v>
      </c>
      <c r="H57">
        <f t="shared" si="6"/>
        <v>17.386599095353336</v>
      </c>
      <c r="I57" s="11">
        <f t="shared" si="3"/>
        <v>415.55481800452816</v>
      </c>
      <c r="K57" t="b">
        <f t="shared" si="1"/>
        <v>1</v>
      </c>
      <c r="L57">
        <f>COUNTIF(K$4:K57,TRUE())</f>
        <v>21</v>
      </c>
      <c r="M57" t="b">
        <f t="shared" si="2"/>
        <v>1</v>
      </c>
    </row>
    <row r="58" spans="1:13" x14ac:dyDescent="0.25">
      <c r="A58" s="5">
        <v>44537.708333333336</v>
      </c>
      <c r="B58" s="19">
        <f t="shared" si="4"/>
        <v>82.916666666671517</v>
      </c>
      <c r="C58" s="7"/>
      <c r="D58" s="6">
        <v>3.4580000000000002</v>
      </c>
      <c r="E58" s="8">
        <f t="shared" si="5"/>
        <v>138.73947016000272</v>
      </c>
      <c r="F58" s="9"/>
      <c r="G58" s="8"/>
      <c r="H58" t="e">
        <f t="shared" si="6"/>
        <v>#DIV/0!</v>
      </c>
      <c r="I58" s="11">
        <f t="shared" si="3"/>
        <v>422.73947016000272</v>
      </c>
      <c r="K58" t="b">
        <f t="shared" si="1"/>
        <v>0</v>
      </c>
      <c r="L58">
        <f>COUNTIF(K$4:K58,TRUE())</f>
        <v>21</v>
      </c>
      <c r="M58" t="b">
        <f t="shared" si="2"/>
        <v>1</v>
      </c>
    </row>
    <row r="59" spans="1:13" x14ac:dyDescent="0.25">
      <c r="A59" s="12">
        <v>44537.711805555555</v>
      </c>
      <c r="B59" s="18">
        <f t="shared" si="4"/>
        <v>82.920138888890506</v>
      </c>
      <c r="C59" s="14"/>
      <c r="D59" s="15">
        <f>D58/100</f>
        <v>3.458E-2</v>
      </c>
      <c r="E59" s="16">
        <f t="shared" si="5"/>
        <v>138.73947016000272</v>
      </c>
      <c r="F59" s="17" t="s">
        <v>11</v>
      </c>
      <c r="G59" s="16" t="s">
        <v>10</v>
      </c>
      <c r="H59">
        <f t="shared" si="6"/>
        <v>14.811481063224091</v>
      </c>
      <c r="I59" s="11">
        <f t="shared" si="3"/>
        <v>422.73947016000272</v>
      </c>
      <c r="K59" t="b">
        <f t="shared" si="1"/>
        <v>1</v>
      </c>
      <c r="L59">
        <f>COUNTIF(K$4:K59,TRUE())</f>
        <v>22</v>
      </c>
      <c r="M59" t="b">
        <f t="shared" si="2"/>
        <v>0</v>
      </c>
    </row>
    <row r="60" spans="1:13" x14ac:dyDescent="0.25">
      <c r="A60" s="12">
        <v>44540.458333333336</v>
      </c>
      <c r="B60" s="18">
        <f t="shared" si="4"/>
        <v>85.666666666671517</v>
      </c>
      <c r="C60" s="14"/>
      <c r="D60" s="15">
        <v>0.75600000000000001</v>
      </c>
      <c r="E60" s="16">
        <f t="shared" si="5"/>
        <v>143.18984662035624</v>
      </c>
      <c r="F60" s="17"/>
      <c r="G60" s="16"/>
      <c r="H60" t="e">
        <f t="shared" si="6"/>
        <v>#DIV/0!</v>
      </c>
      <c r="I60" s="11">
        <f t="shared" si="3"/>
        <v>427.18984662035621</v>
      </c>
      <c r="K60" t="b">
        <f t="shared" si="1"/>
        <v>0</v>
      </c>
      <c r="L60">
        <f>COUNTIF(K$4:K60,TRUE())</f>
        <v>22</v>
      </c>
      <c r="M60" t="b">
        <f t="shared" si="2"/>
        <v>0</v>
      </c>
    </row>
    <row r="61" spans="1:13" x14ac:dyDescent="0.25">
      <c r="A61" s="5">
        <v>44540.461805555555</v>
      </c>
      <c r="B61" s="19">
        <f t="shared" si="4"/>
        <v>85.670138888890506</v>
      </c>
      <c r="C61" s="7"/>
      <c r="D61" s="6">
        <f>D60/100</f>
        <v>7.5599999999999999E-3</v>
      </c>
      <c r="E61" s="8">
        <f t="shared" si="5"/>
        <v>143.18984662035624</v>
      </c>
      <c r="F61" s="9" t="s">
        <v>11</v>
      </c>
      <c r="G61" s="8" t="s">
        <v>22</v>
      </c>
      <c r="H61">
        <f t="shared" si="6"/>
        <v>9.6523369890334916</v>
      </c>
      <c r="I61" s="11">
        <f t="shared" si="3"/>
        <v>427.18984662035621</v>
      </c>
      <c r="K61" t="b">
        <f t="shared" si="1"/>
        <v>1</v>
      </c>
      <c r="L61">
        <f>COUNTIF(K$4:K61,TRUE())</f>
        <v>23</v>
      </c>
      <c r="M61" t="b">
        <f t="shared" si="2"/>
        <v>1</v>
      </c>
    </row>
    <row r="62" spans="1:13" x14ac:dyDescent="0.25">
      <c r="A62" s="5">
        <v>44543.447916666664</v>
      </c>
      <c r="B62" s="19">
        <f t="shared" si="4"/>
        <v>88.65625</v>
      </c>
      <c r="C62" s="7"/>
      <c r="D62" s="6">
        <v>1.2989999999999999</v>
      </c>
      <c r="E62" s="8">
        <f t="shared" si="5"/>
        <v>150.61464610135778</v>
      </c>
      <c r="F62" s="9"/>
      <c r="G62" s="8"/>
      <c r="H62" t="e">
        <f t="shared" si="6"/>
        <v>#DIV/0!</v>
      </c>
      <c r="I62" s="11">
        <f t="shared" si="3"/>
        <v>434.61464610135778</v>
      </c>
      <c r="K62" t="b">
        <f t="shared" si="1"/>
        <v>0</v>
      </c>
      <c r="L62">
        <f>COUNTIF(K$4:K62,TRUE())</f>
        <v>23</v>
      </c>
      <c r="M62" t="b">
        <f t="shared" si="2"/>
        <v>1</v>
      </c>
    </row>
    <row r="63" spans="1:13" x14ac:dyDescent="0.25">
      <c r="A63" s="12">
        <v>44543.451388888891</v>
      </c>
      <c r="B63" s="18">
        <f t="shared" si="4"/>
        <v>88.659722222226264</v>
      </c>
      <c r="C63" s="14"/>
      <c r="D63" s="15">
        <f>D62/100</f>
        <v>1.299E-2</v>
      </c>
      <c r="E63" s="16">
        <f t="shared" si="5"/>
        <v>150.61464610135778</v>
      </c>
      <c r="F63" s="17" t="s">
        <v>11</v>
      </c>
      <c r="G63" s="16" t="s">
        <v>22</v>
      </c>
      <c r="H63">
        <f t="shared" si="6"/>
        <v>11.344522868303224</v>
      </c>
      <c r="I63" s="11">
        <f t="shared" si="3"/>
        <v>434.61464610135778</v>
      </c>
      <c r="K63" t="b">
        <f t="shared" si="1"/>
        <v>1</v>
      </c>
      <c r="L63">
        <f>COUNTIF(K$4:K63,TRUE())</f>
        <v>24</v>
      </c>
      <c r="M63" t="b">
        <f t="shared" si="2"/>
        <v>0</v>
      </c>
    </row>
    <row r="64" spans="1:13" ht="30" x14ac:dyDescent="0.25">
      <c r="A64" s="12">
        <v>44546.458333333336</v>
      </c>
      <c r="B64" s="18">
        <f t="shared" si="4"/>
        <v>91.666666666671517</v>
      </c>
      <c r="C64" s="14"/>
      <c r="D64" s="15">
        <v>1.0680000000000001</v>
      </c>
      <c r="E64" s="16">
        <f t="shared" si="5"/>
        <v>156.97601250737216</v>
      </c>
      <c r="F64" s="17" t="s">
        <v>23</v>
      </c>
      <c r="G64" s="16"/>
      <c r="H64" t="e">
        <f t="shared" si="6"/>
        <v>#DIV/0!</v>
      </c>
      <c r="I64" s="11">
        <f t="shared" si="3"/>
        <v>440.97601250737216</v>
      </c>
      <c r="K64" t="b">
        <f t="shared" si="1"/>
        <v>0</v>
      </c>
      <c r="L64">
        <f>COUNTIF(K$4:K64,TRUE())</f>
        <v>24</v>
      </c>
      <c r="M64" t="b">
        <f t="shared" si="2"/>
        <v>0</v>
      </c>
    </row>
    <row r="65" spans="1:13" x14ac:dyDescent="0.25">
      <c r="A65" s="5">
        <v>44546.461805555555</v>
      </c>
      <c r="B65" s="19">
        <f t="shared" si="4"/>
        <v>91.670138888890506</v>
      </c>
      <c r="C65" s="7"/>
      <c r="D65" s="6">
        <f>D64/100</f>
        <v>1.068E-2</v>
      </c>
      <c r="E65" s="8">
        <f t="shared" si="5"/>
        <v>156.97601250737216</v>
      </c>
      <c r="F65" s="9" t="s">
        <v>11</v>
      </c>
      <c r="G65" s="8" t="s">
        <v>22</v>
      </c>
      <c r="H65">
        <f t="shared" si="6"/>
        <v>16.549619127740854</v>
      </c>
      <c r="I65" s="11">
        <f t="shared" si="3"/>
        <v>440.97601250737216</v>
      </c>
      <c r="K65" t="b">
        <f t="shared" si="1"/>
        <v>1</v>
      </c>
      <c r="L65">
        <f>COUNTIF(K$4:K65,TRUE())</f>
        <v>25</v>
      </c>
      <c r="M65" t="b">
        <f t="shared" si="2"/>
        <v>1</v>
      </c>
    </row>
    <row r="66" spans="1:13" x14ac:dyDescent="0.25">
      <c r="A66" s="5">
        <v>44551.6875</v>
      </c>
      <c r="B66" s="19">
        <f t="shared" si="4"/>
        <v>96.895833333335759</v>
      </c>
      <c r="C66" s="7"/>
      <c r="D66" s="6">
        <v>2.0409999999999999</v>
      </c>
      <c r="E66" s="8">
        <f t="shared" si="5"/>
        <v>164.55423323249204</v>
      </c>
      <c r="F66" s="9"/>
      <c r="G66" s="8"/>
      <c r="H66" t="e">
        <f t="shared" si="6"/>
        <v>#DIV/0!</v>
      </c>
      <c r="I66" s="11">
        <f t="shared" si="3"/>
        <v>448.55423323249204</v>
      </c>
      <c r="K66" t="b">
        <f t="shared" si="1"/>
        <v>0</v>
      </c>
      <c r="L66">
        <f>COUNTIF(K$4:K66,TRUE())</f>
        <v>25</v>
      </c>
      <c r="M66" t="b">
        <f t="shared" si="2"/>
        <v>1</v>
      </c>
    </row>
    <row r="67" spans="1:13" x14ac:dyDescent="0.25">
      <c r="A67" s="12">
        <v>44551.690972222219</v>
      </c>
      <c r="B67" s="18">
        <f t="shared" si="4"/>
        <v>96.899305555554747</v>
      </c>
      <c r="C67" s="14"/>
      <c r="D67" s="15">
        <f>D66/100</f>
        <v>2.0409999999999998E-2</v>
      </c>
      <c r="E67" s="16">
        <f t="shared" si="5"/>
        <v>164.55423323249204</v>
      </c>
      <c r="F67" s="17" t="s">
        <v>11</v>
      </c>
      <c r="G67" s="16" t="s">
        <v>22</v>
      </c>
      <c r="H67">
        <f t="shared" si="6"/>
        <v>16.372642455701872</v>
      </c>
      <c r="I67" s="11">
        <f t="shared" si="3"/>
        <v>448.55423323249204</v>
      </c>
      <c r="K67" t="b">
        <f t="shared" si="1"/>
        <v>1</v>
      </c>
      <c r="L67">
        <f>COUNTIF(K$4:K67,TRUE())</f>
        <v>26</v>
      </c>
      <c r="M67" t="b">
        <f t="shared" si="2"/>
        <v>0</v>
      </c>
    </row>
    <row r="68" spans="1:13" x14ac:dyDescent="0.25">
      <c r="A68" s="12">
        <v>44555.645833333336</v>
      </c>
      <c r="B68" s="18">
        <f t="shared" si="4"/>
        <v>100.85416666667152</v>
      </c>
      <c r="C68" s="14"/>
      <c r="D68" s="15">
        <v>1.135</v>
      </c>
      <c r="E68" s="16">
        <f t="shared" si="5"/>
        <v>170.35150553741232</v>
      </c>
      <c r="F68" s="17"/>
      <c r="G68" s="16"/>
      <c r="H68" t="e">
        <f t="shared" si="6"/>
        <v>#DIV/0!</v>
      </c>
      <c r="I68" s="11">
        <f t="shared" si="3"/>
        <v>454.35150553741232</v>
      </c>
      <c r="K68" t="b">
        <f t="shared" si="1"/>
        <v>0</v>
      </c>
      <c r="L68">
        <f>COUNTIF(K$4:K68,TRUE())</f>
        <v>26</v>
      </c>
      <c r="M68" t="b">
        <f t="shared" si="2"/>
        <v>0</v>
      </c>
    </row>
    <row r="69" spans="1:13" x14ac:dyDescent="0.25">
      <c r="A69" s="5">
        <v>44555.649305555555</v>
      </c>
      <c r="B69" s="19">
        <f t="shared" si="4"/>
        <v>100.85763888889051</v>
      </c>
      <c r="C69" s="7"/>
      <c r="D69" s="6">
        <f>D68/100</f>
        <v>1.1350000000000001E-2</v>
      </c>
      <c r="E69" s="8">
        <f t="shared" si="5"/>
        <v>170.35150553741232</v>
      </c>
      <c r="F69" s="9" t="s">
        <v>11</v>
      </c>
      <c r="G69" s="8" t="s">
        <v>22</v>
      </c>
      <c r="H69">
        <f t="shared" si="6"/>
        <v>11.845214481359889</v>
      </c>
      <c r="I69" s="11">
        <f t="shared" si="3"/>
        <v>454.35150553741232</v>
      </c>
      <c r="K69" t="b">
        <f t="shared" ref="K69:K132" si="7">ISNUMBER(SEARCH("dilution",F69))</f>
        <v>1</v>
      </c>
      <c r="L69">
        <f>COUNTIF(K$4:K69,TRUE())</f>
        <v>27</v>
      </c>
      <c r="M69" t="b">
        <f t="shared" ref="M69:M132" si="8">ISODD(L69)</f>
        <v>1</v>
      </c>
    </row>
    <row r="70" spans="1:13" x14ac:dyDescent="0.25">
      <c r="A70" s="5">
        <v>44558.729166666664</v>
      </c>
      <c r="B70" s="19">
        <f t="shared" si="4"/>
        <v>103.9375</v>
      </c>
      <c r="C70" s="7"/>
      <c r="D70" s="6">
        <v>0.85799999999999998</v>
      </c>
      <c r="E70" s="8">
        <f t="shared" si="5"/>
        <v>176.59171898250833</v>
      </c>
      <c r="F70" s="9"/>
      <c r="G70" s="8"/>
      <c r="H70" t="e">
        <f t="shared" si="6"/>
        <v>#DIV/0!</v>
      </c>
      <c r="I70" s="11">
        <f t="shared" ref="I70:I133" si="9">$I$4+E70</f>
        <v>460.59171898250833</v>
      </c>
      <c r="K70" t="b">
        <f t="shared" si="7"/>
        <v>0</v>
      </c>
      <c r="L70">
        <f>COUNTIF(K$4:K70,TRUE())</f>
        <v>27</v>
      </c>
      <c r="M70" t="b">
        <f t="shared" si="8"/>
        <v>1</v>
      </c>
    </row>
    <row r="71" spans="1:13" ht="45" x14ac:dyDescent="0.25">
      <c r="A71" s="12">
        <v>44558.732638888891</v>
      </c>
      <c r="B71" s="18">
        <f t="shared" si="4"/>
        <v>103.94097222222626</v>
      </c>
      <c r="C71" s="14"/>
      <c r="D71" s="15">
        <f>D70/100</f>
        <v>8.5799999999999991E-3</v>
      </c>
      <c r="E71" s="16">
        <f t="shared" si="5"/>
        <v>176.59171898250833</v>
      </c>
      <c r="F71" s="17" t="s">
        <v>24</v>
      </c>
      <c r="G71" s="16" t="s">
        <v>25</v>
      </c>
      <c r="H71">
        <f>(A72-A71)*24/(E72-E71)</f>
        <v>10.650545786479348</v>
      </c>
      <c r="I71" s="11">
        <f t="shared" si="9"/>
        <v>460.59171898250833</v>
      </c>
      <c r="K71" t="b">
        <f t="shared" si="7"/>
        <v>1</v>
      </c>
      <c r="L71">
        <f>COUNTIF(K$4:K71,TRUE())</f>
        <v>28</v>
      </c>
      <c r="M71" t="b">
        <f t="shared" si="8"/>
        <v>0</v>
      </c>
    </row>
    <row r="72" spans="1:13" x14ac:dyDescent="0.25">
      <c r="A72" s="12">
        <v>44561.479166666664</v>
      </c>
      <c r="B72" s="18">
        <f>(A72-A71) +B71</f>
        <v>106.6875</v>
      </c>
      <c r="C72" s="14"/>
      <c r="D72" s="15">
        <v>0.626</v>
      </c>
      <c r="E72" s="16">
        <f t="shared" ref="E72:E135" si="10">IF(LOG(D72/D71)&gt;0, E71+LOG(D72/D71,2),E71)</f>
        <v>182.78076018171612</v>
      </c>
      <c r="F72" s="17"/>
      <c r="G72" s="16"/>
      <c r="H72" t="e">
        <f t="shared" ref="H72:H78" si="11">(A73-A72)*24/(E73-E72)</f>
        <v>#DIV/0!</v>
      </c>
      <c r="I72" s="11">
        <f t="shared" si="9"/>
        <v>466.78076018171612</v>
      </c>
      <c r="K72" t="b">
        <f t="shared" si="7"/>
        <v>0</v>
      </c>
      <c r="L72">
        <f>COUNTIF(K$4:K72,TRUE())</f>
        <v>28</v>
      </c>
      <c r="M72" t="b">
        <f t="shared" si="8"/>
        <v>0</v>
      </c>
    </row>
    <row r="73" spans="1:13" x14ac:dyDescent="0.25">
      <c r="A73" s="5">
        <v>44561.482638888891</v>
      </c>
      <c r="B73" s="19">
        <f>(A73-A72) +B72</f>
        <v>106.69097222222626</v>
      </c>
      <c r="C73" s="7"/>
      <c r="D73" s="6">
        <f>D72/100</f>
        <v>6.2599999999999999E-3</v>
      </c>
      <c r="E73" s="8">
        <f t="shared" si="10"/>
        <v>182.78076018171612</v>
      </c>
      <c r="F73" s="9" t="s">
        <v>11</v>
      </c>
      <c r="G73" s="8" t="s">
        <v>22</v>
      </c>
      <c r="H73">
        <f t="shared" si="11"/>
        <v>10.659695154906615</v>
      </c>
      <c r="I73" s="11">
        <f t="shared" si="9"/>
        <v>466.78076018171612</v>
      </c>
      <c r="K73" t="b">
        <f t="shared" si="7"/>
        <v>1</v>
      </c>
      <c r="L73">
        <f>COUNTIF(K$4:K73,TRUE())</f>
        <v>29</v>
      </c>
      <c r="M73" t="b">
        <f t="shared" si="8"/>
        <v>1</v>
      </c>
    </row>
    <row r="74" spans="1:13" x14ac:dyDescent="0.25">
      <c r="A74" s="5">
        <v>44564.625</v>
      </c>
      <c r="B74" s="19">
        <f>(A74-A73) +B73</f>
        <v>109.83333333333576</v>
      </c>
      <c r="C74" s="7"/>
      <c r="D74" s="6">
        <v>0.84399999999999997</v>
      </c>
      <c r="E74" s="8">
        <f t="shared" si="10"/>
        <v>189.85569671326542</v>
      </c>
      <c r="F74" s="17"/>
      <c r="G74" s="8"/>
      <c r="H74" t="e">
        <f t="shared" si="11"/>
        <v>#DIV/0!</v>
      </c>
      <c r="I74" s="11">
        <f t="shared" si="9"/>
        <v>473.85569671326539</v>
      </c>
      <c r="K74" t="b">
        <f t="shared" si="7"/>
        <v>0</v>
      </c>
      <c r="L74">
        <f>COUNTIF(K$4:K74,TRUE())</f>
        <v>29</v>
      </c>
      <c r="M74" t="b">
        <f t="shared" si="8"/>
        <v>1</v>
      </c>
    </row>
    <row r="75" spans="1:13" x14ac:dyDescent="0.25">
      <c r="A75" s="12">
        <v>44564.628472222219</v>
      </c>
      <c r="B75" s="18">
        <f t="shared" ref="B75:B138" si="12">(A75-A74) +B74</f>
        <v>109.83680555555475</v>
      </c>
      <c r="C75" s="14"/>
      <c r="D75" s="15">
        <f>D74/100</f>
        <v>8.4399999999999996E-3</v>
      </c>
      <c r="E75" s="16">
        <f t="shared" si="10"/>
        <v>189.85569671326542</v>
      </c>
      <c r="F75" s="17" t="s">
        <v>11</v>
      </c>
      <c r="G75" s="16" t="s">
        <v>22</v>
      </c>
      <c r="H75">
        <f t="shared" si="11"/>
        <v>11.136919722231646</v>
      </c>
      <c r="I75" s="11">
        <f t="shared" si="9"/>
        <v>473.85569671326539</v>
      </c>
      <c r="K75" t="b">
        <f t="shared" si="7"/>
        <v>1</v>
      </c>
      <c r="L75">
        <f>COUNTIF(K$4:K75,TRUE())</f>
        <v>30</v>
      </c>
      <c r="M75" t="b">
        <f t="shared" si="8"/>
        <v>0</v>
      </c>
    </row>
    <row r="76" spans="1:13" x14ac:dyDescent="0.25">
      <c r="A76" s="12">
        <v>44567.604166666664</v>
      </c>
      <c r="B76" s="18">
        <f t="shared" si="12"/>
        <v>112.8125</v>
      </c>
      <c r="C76" s="14"/>
      <c r="D76" s="15">
        <v>0.71899999999999997</v>
      </c>
      <c r="E76" s="16">
        <f t="shared" si="10"/>
        <v>196.26830167477226</v>
      </c>
      <c r="F76" s="17"/>
      <c r="G76" s="16"/>
      <c r="H76" t="e">
        <f t="shared" si="11"/>
        <v>#DIV/0!</v>
      </c>
      <c r="I76" s="11">
        <f t="shared" si="9"/>
        <v>480.26830167477226</v>
      </c>
      <c r="K76" t="b">
        <f t="shared" si="7"/>
        <v>0</v>
      </c>
      <c r="L76">
        <f>COUNTIF(K$4:K76,TRUE())</f>
        <v>30</v>
      </c>
      <c r="M76" t="b">
        <f t="shared" si="8"/>
        <v>0</v>
      </c>
    </row>
    <row r="77" spans="1:13" x14ac:dyDescent="0.25">
      <c r="A77" s="5">
        <v>44567.607638888891</v>
      </c>
      <c r="B77" s="19">
        <f t="shared" si="12"/>
        <v>112.81597222222626</v>
      </c>
      <c r="C77" s="7"/>
      <c r="D77" s="6">
        <f>D76/100</f>
        <v>7.1899999999999993E-3</v>
      </c>
      <c r="E77" s="8">
        <f t="shared" si="10"/>
        <v>196.26830167477226</v>
      </c>
      <c r="F77" s="9" t="s">
        <v>11</v>
      </c>
      <c r="G77" s="8" t="s">
        <v>22</v>
      </c>
      <c r="H77">
        <f t="shared" si="11"/>
        <v>13.979796054651093</v>
      </c>
      <c r="I77" s="11">
        <f t="shared" si="9"/>
        <v>480.26830167477226</v>
      </c>
      <c r="K77" t="b">
        <f t="shared" si="7"/>
        <v>1</v>
      </c>
      <c r="L77">
        <f>COUNTIF(K$4:K77,TRUE())</f>
        <v>31</v>
      </c>
      <c r="M77" t="b">
        <f t="shared" si="8"/>
        <v>1</v>
      </c>
    </row>
    <row r="78" spans="1:13" x14ac:dyDescent="0.25">
      <c r="A78" s="5">
        <v>44571.8125</v>
      </c>
      <c r="B78" s="19">
        <f t="shared" si="12"/>
        <v>117.02083333333576</v>
      </c>
      <c r="C78" s="7"/>
      <c r="D78" s="6">
        <v>1.071</v>
      </c>
      <c r="E78" s="8">
        <f t="shared" si="10"/>
        <v>203.48705266885796</v>
      </c>
      <c r="F78" s="9"/>
      <c r="G78" s="8"/>
      <c r="H78" t="e">
        <f t="shared" si="11"/>
        <v>#DIV/0!</v>
      </c>
      <c r="I78" s="11">
        <f t="shared" si="9"/>
        <v>487.48705266885793</v>
      </c>
      <c r="K78" t="b">
        <f t="shared" si="7"/>
        <v>0</v>
      </c>
      <c r="L78">
        <f>COUNTIF(K$4:K78,TRUE())</f>
        <v>31</v>
      </c>
      <c r="M78" t="b">
        <f t="shared" si="8"/>
        <v>1</v>
      </c>
    </row>
    <row r="79" spans="1:13" x14ac:dyDescent="0.25">
      <c r="A79" s="12">
        <v>44571.815972222219</v>
      </c>
      <c r="B79" s="18">
        <f t="shared" si="12"/>
        <v>117.02430555555475</v>
      </c>
      <c r="C79" s="14"/>
      <c r="D79" s="15">
        <f>D78/100</f>
        <v>1.0709999999999999E-2</v>
      </c>
      <c r="E79" s="16">
        <f t="shared" si="10"/>
        <v>203.48705266885796</v>
      </c>
      <c r="F79" s="9" t="s">
        <v>11</v>
      </c>
      <c r="G79" s="8" t="s">
        <v>22</v>
      </c>
      <c r="H79">
        <f t="shared" si="6"/>
        <v>11.035220243317383</v>
      </c>
      <c r="I79" s="11">
        <f t="shared" si="9"/>
        <v>487.48705266885793</v>
      </c>
      <c r="K79" t="b">
        <f t="shared" si="7"/>
        <v>1</v>
      </c>
      <c r="L79">
        <f>COUNTIF(K$4:K79,TRUE())</f>
        <v>32</v>
      </c>
      <c r="M79" t="b">
        <f t="shared" si="8"/>
        <v>0</v>
      </c>
    </row>
    <row r="80" spans="1:13" x14ac:dyDescent="0.25">
      <c r="A80" s="12">
        <v>44573.770833333336</v>
      </c>
      <c r="B80" s="18">
        <f t="shared" si="12"/>
        <v>118.97916666667152</v>
      </c>
      <c r="C80" s="14"/>
      <c r="D80" s="15">
        <v>0.20399999999999999</v>
      </c>
      <c r="E80" s="16">
        <f t="shared" si="10"/>
        <v>207.73859143585392</v>
      </c>
      <c r="F80" s="17"/>
      <c r="G80" s="16"/>
      <c r="H80" t="e">
        <f t="shared" ref="H80:H143" si="13">(A81-A80)*24/(E81-E80)</f>
        <v>#DIV/0!</v>
      </c>
      <c r="I80" s="11">
        <f t="shared" si="9"/>
        <v>491.73859143585389</v>
      </c>
      <c r="K80" t="b">
        <f t="shared" si="7"/>
        <v>0</v>
      </c>
      <c r="L80">
        <f>COUNTIF(K$4:K80,TRUE())</f>
        <v>32</v>
      </c>
      <c r="M80" t="b">
        <f t="shared" si="8"/>
        <v>0</v>
      </c>
    </row>
    <row r="81" spans="1:16" x14ac:dyDescent="0.25">
      <c r="A81" s="12">
        <v>44573.774305555555</v>
      </c>
      <c r="B81" s="19">
        <f t="shared" si="12"/>
        <v>118.98263888889051</v>
      </c>
      <c r="C81" s="7"/>
      <c r="D81" s="6">
        <f>D80/100</f>
        <v>2.0399999999999997E-3</v>
      </c>
      <c r="E81" s="8">
        <f t="shared" si="10"/>
        <v>207.73859143585392</v>
      </c>
      <c r="F81" s="9" t="s">
        <v>11</v>
      </c>
      <c r="G81" s="8" t="s">
        <v>22</v>
      </c>
      <c r="H81">
        <f t="shared" si="13"/>
        <v>8.5821124996052767</v>
      </c>
      <c r="I81" s="11">
        <f t="shared" si="9"/>
        <v>491.73859143585389</v>
      </c>
      <c r="K81" t="b">
        <f t="shared" si="7"/>
        <v>1</v>
      </c>
      <c r="L81">
        <f>COUNTIF(K$4:K81,TRUE())</f>
        <v>33</v>
      </c>
      <c r="M81" t="b">
        <f t="shared" si="8"/>
        <v>1</v>
      </c>
    </row>
    <row r="82" spans="1:16" x14ac:dyDescent="0.25">
      <c r="A82" s="5">
        <v>44576.708333333336</v>
      </c>
      <c r="B82" s="19">
        <f t="shared" si="12"/>
        <v>121.91666666667152</v>
      </c>
      <c r="C82" s="7"/>
      <c r="D82" s="6">
        <v>0.60199999999999998</v>
      </c>
      <c r="E82" s="8">
        <f t="shared" si="10"/>
        <v>215.94364196041684</v>
      </c>
      <c r="F82" s="9"/>
      <c r="G82" s="8"/>
      <c r="H82" t="e">
        <f t="shared" si="13"/>
        <v>#DIV/0!</v>
      </c>
      <c r="I82" s="11">
        <f t="shared" si="9"/>
        <v>499.94364196041681</v>
      </c>
      <c r="K82" t="b">
        <f t="shared" si="7"/>
        <v>0</v>
      </c>
      <c r="L82">
        <f>COUNTIF(K$4:K82,TRUE())</f>
        <v>33</v>
      </c>
      <c r="M82" t="b">
        <f t="shared" si="8"/>
        <v>1</v>
      </c>
    </row>
    <row r="83" spans="1:16" x14ac:dyDescent="0.25">
      <c r="A83" s="5">
        <v>44576.711805555555</v>
      </c>
      <c r="B83" s="19">
        <f t="shared" si="12"/>
        <v>121.92013888889051</v>
      </c>
      <c r="C83" s="7"/>
      <c r="D83" s="6">
        <f>D82/100</f>
        <v>6.0200000000000002E-3</v>
      </c>
      <c r="E83" s="8">
        <f t="shared" si="10"/>
        <v>215.94364196041684</v>
      </c>
      <c r="F83" s="9" t="s">
        <v>11</v>
      </c>
      <c r="G83" s="8" t="s">
        <v>22</v>
      </c>
      <c r="H83">
        <f t="shared" si="13"/>
        <v>10.67819058000115</v>
      </c>
      <c r="I83" s="11">
        <f t="shared" si="9"/>
        <v>499.94364196041681</v>
      </c>
      <c r="K83" t="b">
        <f t="shared" si="7"/>
        <v>1</v>
      </c>
      <c r="L83">
        <f>COUNTIF(K$4:K83,TRUE())</f>
        <v>34</v>
      </c>
      <c r="M83" t="b">
        <f t="shared" si="8"/>
        <v>0</v>
      </c>
    </row>
    <row r="84" spans="1:16" x14ac:dyDescent="0.25">
      <c r="A84" s="12">
        <v>44579.527777777781</v>
      </c>
      <c r="B84" s="18">
        <f t="shared" si="12"/>
        <v>124.73611111111677</v>
      </c>
      <c r="C84" s="14"/>
      <c r="D84" s="15">
        <v>0.48399999999999999</v>
      </c>
      <c r="E84" s="16">
        <f t="shared" si="10"/>
        <v>222.27274171070647</v>
      </c>
      <c r="F84" s="17"/>
      <c r="G84" s="16"/>
      <c r="H84" t="e">
        <f t="shared" si="13"/>
        <v>#DIV/0!</v>
      </c>
      <c r="I84" s="11">
        <f t="shared" si="9"/>
        <v>506.27274171070644</v>
      </c>
      <c r="K84" t="b">
        <f t="shared" si="7"/>
        <v>0</v>
      </c>
      <c r="L84">
        <f>COUNTIF(K$4:K84,TRUE())</f>
        <v>34</v>
      </c>
      <c r="M84" t="b">
        <f t="shared" si="8"/>
        <v>0</v>
      </c>
    </row>
    <row r="85" spans="1:16" x14ac:dyDescent="0.25">
      <c r="A85" s="12">
        <v>44579.53125</v>
      </c>
      <c r="B85" s="18">
        <f t="shared" si="12"/>
        <v>124.73958333333576</v>
      </c>
      <c r="C85" s="14"/>
      <c r="D85" s="15">
        <f>D84/100</f>
        <v>4.8399999999999997E-3</v>
      </c>
      <c r="E85" s="16">
        <f t="shared" si="10"/>
        <v>222.27274171070647</v>
      </c>
      <c r="F85" s="9" t="s">
        <v>11</v>
      </c>
      <c r="G85" s="8" t="s">
        <v>22</v>
      </c>
      <c r="H85">
        <f t="shared" si="13"/>
        <v>11.24595578013489</v>
      </c>
      <c r="I85" s="11">
        <f t="shared" si="9"/>
        <v>506.27274171070644</v>
      </c>
      <c r="K85" t="b">
        <f t="shared" si="7"/>
        <v>1</v>
      </c>
      <c r="L85">
        <f>COUNTIF(K$4:K85,TRUE())</f>
        <v>35</v>
      </c>
      <c r="M85" t="b">
        <f t="shared" si="8"/>
        <v>1</v>
      </c>
    </row>
    <row r="86" spans="1:16" x14ac:dyDescent="0.25">
      <c r="A86" s="5">
        <v>44582.645833333336</v>
      </c>
      <c r="B86" s="19">
        <f t="shared" si="12"/>
        <v>127.85416666667152</v>
      </c>
      <c r="C86" s="7"/>
      <c r="D86" s="6">
        <v>0.48499999999999999</v>
      </c>
      <c r="E86" s="8">
        <f t="shared" si="10"/>
        <v>228.91957560028109</v>
      </c>
      <c r="F86" s="9"/>
      <c r="G86" s="8"/>
      <c r="H86" t="e">
        <f t="shared" si="13"/>
        <v>#DIV/0!</v>
      </c>
      <c r="I86" s="11">
        <f t="shared" si="9"/>
        <v>512.91957560028106</v>
      </c>
      <c r="K86" t="b">
        <f t="shared" si="7"/>
        <v>0</v>
      </c>
      <c r="L86">
        <f>COUNTIF(K$4:K86,TRUE())</f>
        <v>35</v>
      </c>
      <c r="M86" t="b">
        <f t="shared" si="8"/>
        <v>1</v>
      </c>
    </row>
    <row r="87" spans="1:16" x14ac:dyDescent="0.25">
      <c r="A87" s="5">
        <v>44582.649305555555</v>
      </c>
      <c r="B87" s="19">
        <f t="shared" si="12"/>
        <v>127.85763888889051</v>
      </c>
      <c r="C87" s="7"/>
      <c r="D87" s="6">
        <f>D86/100</f>
        <v>4.8500000000000001E-3</v>
      </c>
      <c r="E87" s="8">
        <f t="shared" si="10"/>
        <v>228.91957560028109</v>
      </c>
      <c r="F87" s="9" t="s">
        <v>11</v>
      </c>
      <c r="G87" s="8" t="s">
        <v>22</v>
      </c>
      <c r="H87">
        <f t="shared" si="13"/>
        <v>8.9499122851828847</v>
      </c>
      <c r="I87" s="11">
        <f t="shared" si="9"/>
        <v>512.91957560028106</v>
      </c>
      <c r="K87" t="b">
        <f t="shared" si="7"/>
        <v>1</v>
      </c>
      <c r="L87">
        <f>COUNTIF(K$4:K87,TRUE())</f>
        <v>36</v>
      </c>
      <c r="M87" t="b">
        <f t="shared" si="8"/>
        <v>0</v>
      </c>
    </row>
    <row r="88" spans="1:16" x14ac:dyDescent="0.25">
      <c r="A88" s="5">
        <v>44585.552083333336</v>
      </c>
      <c r="B88" s="18">
        <f t="shared" si="12"/>
        <v>130.76041666667152</v>
      </c>
      <c r="C88" s="14"/>
      <c r="D88" s="15">
        <v>1.069</v>
      </c>
      <c r="E88" s="16">
        <f t="shared" si="10"/>
        <v>236.70363699070182</v>
      </c>
      <c r="F88" s="17"/>
      <c r="G88" s="16"/>
      <c r="H88" t="e">
        <f t="shared" si="13"/>
        <v>#DIV/0!</v>
      </c>
      <c r="I88" s="11">
        <f t="shared" si="9"/>
        <v>520.70363699070185</v>
      </c>
      <c r="K88" t="b">
        <f t="shared" si="7"/>
        <v>0</v>
      </c>
      <c r="L88">
        <f>COUNTIF(K$4:K88,TRUE())</f>
        <v>36</v>
      </c>
      <c r="M88" t="b">
        <f t="shared" si="8"/>
        <v>0</v>
      </c>
    </row>
    <row r="89" spans="1:16" x14ac:dyDescent="0.25">
      <c r="A89" s="5">
        <v>44585.555555555555</v>
      </c>
      <c r="B89" s="18">
        <f t="shared" si="12"/>
        <v>130.76388888889051</v>
      </c>
      <c r="C89" s="14"/>
      <c r="D89" s="15">
        <f>D88/100</f>
        <v>1.069E-2</v>
      </c>
      <c r="E89" s="16">
        <f t="shared" si="10"/>
        <v>236.70363699070182</v>
      </c>
      <c r="F89" s="9" t="s">
        <v>11</v>
      </c>
      <c r="G89" s="8" t="s">
        <v>22</v>
      </c>
      <c r="H89">
        <f t="shared" si="13"/>
        <v>7.4280318507310232</v>
      </c>
      <c r="I89" s="11">
        <f t="shared" si="9"/>
        <v>520.70363699070185</v>
      </c>
      <c r="K89" t="b">
        <f t="shared" si="7"/>
        <v>1</v>
      </c>
      <c r="L89">
        <f>COUNTIF(K$4:K89,TRUE())</f>
        <v>37</v>
      </c>
      <c r="M89" t="b">
        <f t="shared" si="8"/>
        <v>1</v>
      </c>
    </row>
    <row r="90" spans="1:16" x14ac:dyDescent="0.25">
      <c r="A90" s="12">
        <v>44587.395833333336</v>
      </c>
      <c r="B90" s="19">
        <f t="shared" si="12"/>
        <v>132.60416666667152</v>
      </c>
      <c r="C90" s="7"/>
      <c r="D90" s="6">
        <v>0.65900000000000003</v>
      </c>
      <c r="E90" s="8">
        <f t="shared" si="10"/>
        <v>242.64958169776412</v>
      </c>
      <c r="F90" s="9" t="s">
        <v>26</v>
      </c>
      <c r="G90" s="8"/>
      <c r="H90" t="e">
        <f t="shared" si="13"/>
        <v>#DIV/0!</v>
      </c>
      <c r="I90" s="11">
        <f t="shared" si="9"/>
        <v>526.64958169776412</v>
      </c>
      <c r="K90" t="b">
        <f t="shared" si="7"/>
        <v>0</v>
      </c>
      <c r="L90">
        <f>COUNTIF(K$4:K90,TRUE())</f>
        <v>37</v>
      </c>
      <c r="M90" t="b">
        <f t="shared" si="8"/>
        <v>1</v>
      </c>
    </row>
    <row r="91" spans="1:16" x14ac:dyDescent="0.25">
      <c r="A91" s="12">
        <v>44587.399305555555</v>
      </c>
      <c r="B91" s="19">
        <f t="shared" si="12"/>
        <v>132.60763888889051</v>
      </c>
      <c r="C91" s="7"/>
      <c r="D91" s="6">
        <f>D90/100</f>
        <v>6.5900000000000004E-3</v>
      </c>
      <c r="E91" s="8">
        <f t="shared" si="10"/>
        <v>242.64958169776412</v>
      </c>
      <c r="F91" s="9" t="s">
        <v>11</v>
      </c>
      <c r="G91" s="8" t="s">
        <v>22</v>
      </c>
      <c r="H91">
        <f t="shared" si="13"/>
        <v>10.126308342605146</v>
      </c>
      <c r="I91" s="11">
        <f t="shared" si="9"/>
        <v>526.64958169776412</v>
      </c>
      <c r="K91" t="b">
        <f t="shared" si="7"/>
        <v>1</v>
      </c>
      <c r="L91">
        <f>COUNTIF(K$4:K91,TRUE())</f>
        <v>38</v>
      </c>
      <c r="M91" t="b">
        <f t="shared" si="8"/>
        <v>0</v>
      </c>
    </row>
    <row r="92" spans="1:16" x14ac:dyDescent="0.25">
      <c r="A92" s="12">
        <v>44590.8125</v>
      </c>
      <c r="B92" s="18">
        <f t="shared" si="12"/>
        <v>136.02083333333576</v>
      </c>
      <c r="C92" s="14"/>
      <c r="D92" s="15">
        <v>1.7949999999999999</v>
      </c>
      <c r="E92" s="16">
        <f t="shared" si="10"/>
        <v>250.7390713612412</v>
      </c>
      <c r="F92" s="17"/>
      <c r="G92" s="16"/>
      <c r="H92" t="e">
        <f t="shared" si="13"/>
        <v>#DIV/0!</v>
      </c>
      <c r="I92" s="11">
        <f t="shared" si="9"/>
        <v>534.73907136124126</v>
      </c>
      <c r="K92" t="b">
        <f t="shared" si="7"/>
        <v>0</v>
      </c>
      <c r="L92">
        <f>COUNTIF(K$4:K92,TRUE())</f>
        <v>38</v>
      </c>
      <c r="M92" t="b">
        <f t="shared" si="8"/>
        <v>0</v>
      </c>
    </row>
    <row r="93" spans="1:16" x14ac:dyDescent="0.25">
      <c r="A93" s="12">
        <v>44590.815972222219</v>
      </c>
      <c r="B93" s="18">
        <f t="shared" si="12"/>
        <v>136.02430555555475</v>
      </c>
      <c r="C93" s="14"/>
      <c r="D93" s="15">
        <f>D92/100</f>
        <v>1.7950000000000001E-2</v>
      </c>
      <c r="E93" s="16">
        <f t="shared" si="10"/>
        <v>250.7390713612412</v>
      </c>
      <c r="F93" s="9" t="s">
        <v>11</v>
      </c>
      <c r="G93" s="8" t="s">
        <v>22</v>
      </c>
      <c r="H93">
        <f t="shared" si="13"/>
        <v>8.6466823752583384</v>
      </c>
      <c r="I93" s="11">
        <f t="shared" si="9"/>
        <v>534.73907136124126</v>
      </c>
      <c r="K93" t="b">
        <f t="shared" si="7"/>
        <v>1</v>
      </c>
      <c r="L93">
        <f>COUNTIF(K$4:K93,TRUE())</f>
        <v>39</v>
      </c>
      <c r="M93" t="b">
        <f t="shared" si="8"/>
        <v>1</v>
      </c>
    </row>
    <row r="94" spans="1:16" x14ac:dyDescent="0.25">
      <c r="A94" s="5">
        <v>44592.555555555555</v>
      </c>
      <c r="B94" s="19">
        <f t="shared" si="12"/>
        <v>137.76388888889051</v>
      </c>
      <c r="C94" s="7"/>
      <c r="D94" s="6">
        <v>0.51</v>
      </c>
      <c r="E94" s="8">
        <f t="shared" si="10"/>
        <v>255.56751285916437</v>
      </c>
      <c r="F94" s="20" t="s">
        <v>27</v>
      </c>
      <c r="G94" s="8"/>
      <c r="H94" t="e">
        <f t="shared" si="13"/>
        <v>#DIV/0!</v>
      </c>
      <c r="I94" s="11">
        <f t="shared" si="9"/>
        <v>539.56751285916437</v>
      </c>
      <c r="K94" t="b">
        <f t="shared" si="7"/>
        <v>0</v>
      </c>
      <c r="L94">
        <f>COUNTIF(K$4:K94,TRUE())</f>
        <v>39</v>
      </c>
      <c r="M94" t="b">
        <f t="shared" si="8"/>
        <v>1</v>
      </c>
      <c r="P94" s="11"/>
    </row>
    <row r="95" spans="1:16" x14ac:dyDescent="0.25">
      <c r="A95" s="5">
        <v>44592.559027777781</v>
      </c>
      <c r="B95" s="19">
        <f t="shared" si="12"/>
        <v>137.76736111111677</v>
      </c>
      <c r="C95" s="7"/>
      <c r="D95" s="6">
        <f>D94/100</f>
        <v>5.1000000000000004E-3</v>
      </c>
      <c r="E95" s="8">
        <f t="shared" si="10"/>
        <v>255.56751285916437</v>
      </c>
      <c r="F95" s="9" t="s">
        <v>11</v>
      </c>
      <c r="G95" s="8" t="s">
        <v>25</v>
      </c>
      <c r="H95">
        <f t="shared" si="13"/>
        <v>7.775256814240378</v>
      </c>
      <c r="I95" s="11">
        <f t="shared" si="9"/>
        <v>539.56751285916437</v>
      </c>
      <c r="K95" t="b">
        <f t="shared" si="7"/>
        <v>1</v>
      </c>
      <c r="L95">
        <f>COUNTIF(K$4:K95,TRUE())</f>
        <v>40</v>
      </c>
      <c r="M95" t="b">
        <f t="shared" si="8"/>
        <v>0</v>
      </c>
    </row>
    <row r="96" spans="1:16" x14ac:dyDescent="0.25">
      <c r="A96" s="12">
        <v>44594.753472222219</v>
      </c>
      <c r="B96" s="18">
        <f t="shared" si="12"/>
        <v>139.96180555555475</v>
      </c>
      <c r="C96" s="14"/>
      <c r="D96" s="15">
        <v>0.55800000000000005</v>
      </c>
      <c r="E96" s="16">
        <f t="shared" si="10"/>
        <v>262.3411369239094</v>
      </c>
      <c r="F96" s="17"/>
      <c r="G96" s="16"/>
      <c r="H96" t="e">
        <f t="shared" si="13"/>
        <v>#DIV/0!</v>
      </c>
      <c r="I96" s="11">
        <f t="shared" si="9"/>
        <v>546.3411369239094</v>
      </c>
      <c r="K96" t="b">
        <f t="shared" si="7"/>
        <v>0</v>
      </c>
      <c r="L96">
        <f>COUNTIF(K$4:K96,TRUE())</f>
        <v>40</v>
      </c>
      <c r="M96" t="b">
        <f t="shared" si="8"/>
        <v>0</v>
      </c>
    </row>
    <row r="97" spans="1:13" x14ac:dyDescent="0.25">
      <c r="A97" s="12">
        <v>44594.756944444445</v>
      </c>
      <c r="B97" s="18">
        <f t="shared" si="12"/>
        <v>139.96527777778101</v>
      </c>
      <c r="C97" s="14"/>
      <c r="D97" s="15">
        <f>D96/100</f>
        <v>5.5800000000000008E-3</v>
      </c>
      <c r="E97" s="16">
        <f t="shared" si="10"/>
        <v>262.3411369239094</v>
      </c>
      <c r="F97" s="9" t="s">
        <v>11</v>
      </c>
      <c r="G97" s="8" t="s">
        <v>22</v>
      </c>
      <c r="H97">
        <f t="shared" si="13"/>
        <v>7.4891963694215908</v>
      </c>
      <c r="I97" s="11">
        <f t="shared" si="9"/>
        <v>546.3411369239094</v>
      </c>
      <c r="K97" t="b">
        <f t="shared" si="7"/>
        <v>1</v>
      </c>
      <c r="L97">
        <f>COUNTIF(K$4:K97,TRUE())</f>
        <v>41</v>
      </c>
      <c r="M97" t="b">
        <f t="shared" si="8"/>
        <v>1</v>
      </c>
    </row>
    <row r="98" spans="1:13" x14ac:dyDescent="0.25">
      <c r="A98" s="12">
        <v>44596.5</v>
      </c>
      <c r="B98" s="18">
        <f t="shared" si="12"/>
        <v>141.70833333333576</v>
      </c>
      <c r="C98" s="14"/>
      <c r="D98" s="15">
        <v>0.26800000000000002</v>
      </c>
      <c r="E98" s="16">
        <f t="shared" si="10"/>
        <v>267.92696099231273</v>
      </c>
      <c r="F98" s="17"/>
      <c r="G98" s="16"/>
      <c r="H98" t="e">
        <f t="shared" si="13"/>
        <v>#DIV/0!</v>
      </c>
      <c r="I98" s="11">
        <f t="shared" si="9"/>
        <v>551.92696099231273</v>
      </c>
      <c r="K98" t="b">
        <f t="shared" si="7"/>
        <v>0</v>
      </c>
      <c r="L98">
        <f>COUNTIF(K$4:K98,TRUE())</f>
        <v>41</v>
      </c>
      <c r="M98" t="b">
        <f t="shared" si="8"/>
        <v>1</v>
      </c>
    </row>
    <row r="99" spans="1:13" x14ac:dyDescent="0.25">
      <c r="A99" s="12">
        <v>44596.503472222219</v>
      </c>
      <c r="B99" s="18">
        <f t="shared" si="12"/>
        <v>141.71180555555475</v>
      </c>
      <c r="C99" s="14"/>
      <c r="D99" s="15">
        <f>D98/100</f>
        <v>2.6800000000000001E-3</v>
      </c>
      <c r="E99" s="16">
        <f t="shared" si="10"/>
        <v>267.92696099231273</v>
      </c>
      <c r="F99" s="9" t="s">
        <v>11</v>
      </c>
      <c r="G99" s="8" t="s">
        <v>22</v>
      </c>
      <c r="H99">
        <f t="shared" si="13"/>
        <v>8.5473663797701587</v>
      </c>
      <c r="I99" s="11">
        <f t="shared" si="9"/>
        <v>551.92696099231273</v>
      </c>
      <c r="K99" t="b">
        <f t="shared" si="7"/>
        <v>1</v>
      </c>
      <c r="L99">
        <f>COUNTIF(K$4:K99,TRUE())</f>
        <v>42</v>
      </c>
      <c r="M99" t="b">
        <f t="shared" si="8"/>
        <v>0</v>
      </c>
    </row>
    <row r="100" spans="1:13" x14ac:dyDescent="0.25">
      <c r="A100" s="12">
        <v>44599.583333333336</v>
      </c>
      <c r="B100" s="18">
        <f t="shared" si="12"/>
        <v>144.79166666667152</v>
      </c>
      <c r="C100" s="14"/>
      <c r="D100" s="15">
        <v>1.075</v>
      </c>
      <c r="E100" s="16">
        <f t="shared" si="10"/>
        <v>276.57484893610649</v>
      </c>
      <c r="F100" s="17"/>
      <c r="G100" s="16"/>
      <c r="H100" t="e">
        <f t="shared" si="13"/>
        <v>#DIV/0!</v>
      </c>
      <c r="I100" s="11">
        <f t="shared" si="9"/>
        <v>560.57484893610649</v>
      </c>
      <c r="K100" t="b">
        <f t="shared" si="7"/>
        <v>0</v>
      </c>
      <c r="L100">
        <f>COUNTIF(K$4:K100,TRUE())</f>
        <v>42</v>
      </c>
      <c r="M100" t="b">
        <f t="shared" si="8"/>
        <v>0</v>
      </c>
    </row>
    <row r="101" spans="1:13" x14ac:dyDescent="0.25">
      <c r="A101" s="12">
        <v>44599.586805555555</v>
      </c>
      <c r="B101" s="18">
        <f t="shared" si="12"/>
        <v>144.79513888889051</v>
      </c>
      <c r="C101" s="14"/>
      <c r="D101" s="15">
        <f>D100/100</f>
        <v>1.0749999999999999E-2</v>
      </c>
      <c r="E101" s="16">
        <f t="shared" si="10"/>
        <v>276.57484893610649</v>
      </c>
      <c r="F101" s="9" t="s">
        <v>11</v>
      </c>
      <c r="G101" s="8" t="s">
        <v>22</v>
      </c>
      <c r="H101">
        <f t="shared" si="13"/>
        <v>7.4475821820760926</v>
      </c>
      <c r="I101" s="11">
        <f t="shared" si="9"/>
        <v>560.57484893610649</v>
      </c>
      <c r="K101" t="b">
        <f t="shared" si="7"/>
        <v>1</v>
      </c>
      <c r="L101">
        <f>COUNTIF(K$4:K101,TRUE())</f>
        <v>43</v>
      </c>
      <c r="M101" t="b">
        <f t="shared" si="8"/>
        <v>1</v>
      </c>
    </row>
    <row r="102" spans="1:13" x14ac:dyDescent="0.25">
      <c r="A102" s="21">
        <v>44601.4375</v>
      </c>
      <c r="B102" s="22">
        <f t="shared" si="12"/>
        <v>146.64583333333576</v>
      </c>
      <c r="D102">
        <v>0.67100000000000004</v>
      </c>
      <c r="E102" s="11">
        <f t="shared" si="10"/>
        <v>282.5387531376046</v>
      </c>
      <c r="H102" t="e">
        <f t="shared" si="13"/>
        <v>#DIV/0!</v>
      </c>
      <c r="I102" s="11">
        <f t="shared" si="9"/>
        <v>566.53875313760454</v>
      </c>
      <c r="K102" t="b">
        <f t="shared" si="7"/>
        <v>0</v>
      </c>
      <c r="L102">
        <f>COUNTIF(K$4:K102,TRUE())</f>
        <v>43</v>
      </c>
      <c r="M102" t="b">
        <f t="shared" si="8"/>
        <v>1</v>
      </c>
    </row>
    <row r="103" spans="1:13" x14ac:dyDescent="0.25">
      <c r="A103" s="21">
        <v>44601.440972222219</v>
      </c>
      <c r="B103" s="22">
        <f t="shared" si="12"/>
        <v>146.64930555555475</v>
      </c>
      <c r="D103">
        <f>D102/100</f>
        <v>6.7100000000000007E-3</v>
      </c>
      <c r="E103" s="11">
        <f t="shared" si="10"/>
        <v>282.5387531376046</v>
      </c>
      <c r="F103" s="9" t="s">
        <v>11</v>
      </c>
      <c r="G103" s="8" t="s">
        <v>22</v>
      </c>
      <c r="H103">
        <f t="shared" si="13"/>
        <v>7.6938001796369386</v>
      </c>
      <c r="I103" s="11">
        <f t="shared" si="9"/>
        <v>566.53875313760454</v>
      </c>
      <c r="K103" t="b">
        <f t="shared" si="7"/>
        <v>1</v>
      </c>
      <c r="L103">
        <f>COUNTIF(K$4:K103,TRUE())</f>
        <v>44</v>
      </c>
      <c r="M103" t="b">
        <f t="shared" si="8"/>
        <v>0</v>
      </c>
    </row>
    <row r="104" spans="1:13" x14ac:dyDescent="0.25">
      <c r="A104" s="21">
        <v>44603.541666666664</v>
      </c>
      <c r="B104" s="22">
        <f t="shared" si="12"/>
        <v>148.75</v>
      </c>
      <c r="D104">
        <v>0.63</v>
      </c>
      <c r="E104" s="11">
        <f t="shared" si="10"/>
        <v>289.09164838956644</v>
      </c>
      <c r="H104" t="e">
        <f t="shared" si="13"/>
        <v>#DIV/0!</v>
      </c>
      <c r="I104" s="11">
        <f t="shared" si="9"/>
        <v>573.09164838956644</v>
      </c>
      <c r="K104" t="b">
        <f t="shared" si="7"/>
        <v>0</v>
      </c>
      <c r="L104">
        <f>COUNTIF(K$4:K104,TRUE())</f>
        <v>44</v>
      </c>
      <c r="M104" t="b">
        <f t="shared" si="8"/>
        <v>0</v>
      </c>
    </row>
    <row r="105" spans="1:13" x14ac:dyDescent="0.25">
      <c r="A105" s="21">
        <v>44603.545138888891</v>
      </c>
      <c r="B105" s="22">
        <f t="shared" si="12"/>
        <v>148.75347222222626</v>
      </c>
      <c r="D105">
        <f>D104/100</f>
        <v>6.3E-3</v>
      </c>
      <c r="E105" s="11">
        <f t="shared" si="10"/>
        <v>289.09164838956644</v>
      </c>
      <c r="F105" s="9" t="s">
        <v>11</v>
      </c>
      <c r="G105" s="8" t="s">
        <v>22</v>
      </c>
      <c r="H105">
        <f t="shared" si="13"/>
        <v>10.274640611574108</v>
      </c>
      <c r="I105" s="11">
        <f t="shared" si="9"/>
        <v>573.09164838956644</v>
      </c>
      <c r="K105" t="b">
        <f t="shared" si="7"/>
        <v>1</v>
      </c>
      <c r="L105">
        <f>COUNTIF(K$4:K105,TRUE())</f>
        <v>45</v>
      </c>
      <c r="M105" t="b">
        <f t="shared" si="8"/>
        <v>1</v>
      </c>
    </row>
    <row r="106" spans="1:13" x14ac:dyDescent="0.25">
      <c r="A106" s="21">
        <v>44606.729166666664</v>
      </c>
      <c r="B106" s="22">
        <f t="shared" si="12"/>
        <v>151.9375</v>
      </c>
      <c r="D106">
        <v>1.0920000000000001</v>
      </c>
      <c r="E106" s="11">
        <f t="shared" si="10"/>
        <v>296.52905370187375</v>
      </c>
      <c r="H106" t="e">
        <f t="shared" si="13"/>
        <v>#DIV/0!</v>
      </c>
      <c r="I106" s="11">
        <f t="shared" si="9"/>
        <v>580.52905370187375</v>
      </c>
      <c r="K106" t="b">
        <f t="shared" si="7"/>
        <v>0</v>
      </c>
      <c r="L106">
        <f>COUNTIF(K$4:K106,TRUE())</f>
        <v>45</v>
      </c>
      <c r="M106" t="b">
        <f t="shared" si="8"/>
        <v>1</v>
      </c>
    </row>
    <row r="107" spans="1:13" x14ac:dyDescent="0.25">
      <c r="A107" s="21">
        <v>44606.732638888891</v>
      </c>
      <c r="B107" s="22">
        <f t="shared" si="12"/>
        <v>151.94097222222626</v>
      </c>
      <c r="D107">
        <f>D106/100</f>
        <v>1.0920000000000001E-2</v>
      </c>
      <c r="E107" s="11">
        <f t="shared" si="10"/>
        <v>296.52905370187375</v>
      </c>
      <c r="F107" s="9" t="s">
        <v>11</v>
      </c>
      <c r="G107" s="8" t="s">
        <v>22</v>
      </c>
      <c r="H107">
        <f t="shared" si="13"/>
        <v>7.9660622573978186</v>
      </c>
      <c r="I107" s="11">
        <f t="shared" si="9"/>
        <v>580.52905370187375</v>
      </c>
      <c r="K107" t="b">
        <f t="shared" si="7"/>
        <v>1</v>
      </c>
      <c r="L107">
        <f>COUNTIF(K$4:K107,TRUE())</f>
        <v>46</v>
      </c>
      <c r="M107" t="b">
        <f t="shared" si="8"/>
        <v>0</v>
      </c>
    </row>
    <row r="108" spans="1:13" x14ac:dyDescent="0.25">
      <c r="A108" s="21">
        <v>44608.479166666664</v>
      </c>
      <c r="B108" s="22">
        <f t="shared" si="12"/>
        <v>153.6875</v>
      </c>
      <c r="D108">
        <v>0.41899999999999998</v>
      </c>
      <c r="E108" s="11">
        <f t="shared" si="10"/>
        <v>301.79095918442795</v>
      </c>
      <c r="H108" t="e">
        <f t="shared" si="13"/>
        <v>#DIV/0!</v>
      </c>
      <c r="I108" s="11">
        <f t="shared" si="9"/>
        <v>585.79095918442795</v>
      </c>
      <c r="K108" t="b">
        <f t="shared" si="7"/>
        <v>0</v>
      </c>
      <c r="L108">
        <f>COUNTIF(K$4:K108,TRUE())</f>
        <v>46</v>
      </c>
      <c r="M108" t="b">
        <f t="shared" si="8"/>
        <v>0</v>
      </c>
    </row>
    <row r="109" spans="1:13" x14ac:dyDescent="0.25">
      <c r="A109" s="21">
        <v>44608.482638888891</v>
      </c>
      <c r="B109" s="22">
        <f t="shared" si="12"/>
        <v>153.69097222222626</v>
      </c>
      <c r="D109">
        <f>D108/100</f>
        <v>4.1900000000000001E-3</v>
      </c>
      <c r="E109" s="11">
        <f t="shared" si="10"/>
        <v>301.79095918442795</v>
      </c>
      <c r="F109" s="9" t="s">
        <v>11</v>
      </c>
      <c r="G109" s="8" t="s">
        <v>22</v>
      </c>
      <c r="H109">
        <f t="shared" si="13"/>
        <v>8.0013590322159054</v>
      </c>
      <c r="I109" s="11">
        <f t="shared" si="9"/>
        <v>585.79095918442795</v>
      </c>
      <c r="K109" t="b">
        <f t="shared" si="7"/>
        <v>1</v>
      </c>
      <c r="L109">
        <f>COUNTIF(K$4:K109,TRUE())</f>
        <v>47</v>
      </c>
      <c r="M109" t="b">
        <f t="shared" si="8"/>
        <v>1</v>
      </c>
    </row>
    <row r="110" spans="1:13" x14ac:dyDescent="0.25">
      <c r="A110" s="21">
        <v>44610.604166666664</v>
      </c>
      <c r="B110" s="22">
        <f t="shared" si="12"/>
        <v>155.8125</v>
      </c>
      <c r="D110">
        <v>0.34499999999999997</v>
      </c>
      <c r="E110" s="11">
        <f t="shared" si="10"/>
        <v>308.15446149216888</v>
      </c>
      <c r="H110" t="e">
        <f t="shared" si="13"/>
        <v>#DIV/0!</v>
      </c>
      <c r="I110" s="11">
        <f t="shared" si="9"/>
        <v>592.15446149216882</v>
      </c>
      <c r="K110" t="b">
        <f t="shared" si="7"/>
        <v>0</v>
      </c>
      <c r="L110">
        <f>COUNTIF(K$4:K110,TRUE())</f>
        <v>47</v>
      </c>
      <c r="M110" t="b">
        <f t="shared" si="8"/>
        <v>1</v>
      </c>
    </row>
    <row r="111" spans="1:13" x14ac:dyDescent="0.25">
      <c r="A111" s="21">
        <v>44610.607638888891</v>
      </c>
      <c r="B111" s="22">
        <f t="shared" si="12"/>
        <v>155.81597222222626</v>
      </c>
      <c r="D111">
        <f>D110/500</f>
        <v>6.8999999999999997E-4</v>
      </c>
      <c r="E111" s="11">
        <f t="shared" si="10"/>
        <v>308.15446149216888</v>
      </c>
      <c r="F111" s="9" t="s">
        <v>28</v>
      </c>
      <c r="G111" s="8" t="s">
        <v>22</v>
      </c>
      <c r="H111">
        <f t="shared" si="13"/>
        <v>7.6593934076559735</v>
      </c>
      <c r="I111" s="11">
        <f t="shared" si="9"/>
        <v>592.15446149216882</v>
      </c>
      <c r="K111" t="b">
        <f t="shared" si="7"/>
        <v>1</v>
      </c>
      <c r="L111">
        <f>COUNTIF(K$4:K111,TRUE())</f>
        <v>48</v>
      </c>
      <c r="M111" t="b">
        <f t="shared" si="8"/>
        <v>0</v>
      </c>
    </row>
    <row r="112" spans="1:13" x14ac:dyDescent="0.25">
      <c r="A112" s="21">
        <v>44613.666666666664</v>
      </c>
      <c r="B112" s="22">
        <f t="shared" si="12"/>
        <v>158.875</v>
      </c>
      <c r="D112">
        <v>0.53</v>
      </c>
      <c r="E112" s="11">
        <f t="shared" si="10"/>
        <v>317.73964177461602</v>
      </c>
      <c r="F112" s="17"/>
      <c r="H112" t="e">
        <f t="shared" si="13"/>
        <v>#DIV/0!</v>
      </c>
      <c r="I112" s="11">
        <f t="shared" si="9"/>
        <v>601.73964177461608</v>
      </c>
      <c r="K112" t="b">
        <f t="shared" si="7"/>
        <v>0</v>
      </c>
      <c r="L112">
        <f>COUNTIF(K$4:K112,TRUE())</f>
        <v>48</v>
      </c>
      <c r="M112" t="b">
        <f t="shared" si="8"/>
        <v>0</v>
      </c>
    </row>
    <row r="113" spans="1:13" x14ac:dyDescent="0.25">
      <c r="A113" s="21">
        <v>44613.670138888891</v>
      </c>
      <c r="B113" s="22">
        <f t="shared" si="12"/>
        <v>158.87847222222626</v>
      </c>
      <c r="D113">
        <f>D112/100</f>
        <v>5.3E-3</v>
      </c>
      <c r="E113" s="11">
        <f t="shared" si="10"/>
        <v>317.73964177461602</v>
      </c>
      <c r="F113" s="24" t="s">
        <v>11</v>
      </c>
      <c r="G113" s="8" t="s">
        <v>22</v>
      </c>
      <c r="H113">
        <f t="shared" si="13"/>
        <v>7.878636433177066</v>
      </c>
      <c r="I113" s="11">
        <f t="shared" si="9"/>
        <v>601.73964177461608</v>
      </c>
      <c r="K113" t="b">
        <f t="shared" si="7"/>
        <v>1</v>
      </c>
      <c r="L113">
        <f>COUNTIF(K$4:K113,TRUE())</f>
        <v>49</v>
      </c>
      <c r="M113" t="b">
        <f t="shared" si="8"/>
        <v>1</v>
      </c>
    </row>
    <row r="114" spans="1:13" x14ac:dyDescent="0.25">
      <c r="A114" s="12">
        <v>44615.666666666664</v>
      </c>
      <c r="B114" s="22">
        <f t="shared" si="12"/>
        <v>160.875</v>
      </c>
      <c r="D114">
        <v>0.35899999999999999</v>
      </c>
      <c r="E114" s="11">
        <f t="shared" si="10"/>
        <v>323.82148944876326</v>
      </c>
      <c r="H114" t="e">
        <f t="shared" si="13"/>
        <v>#DIV/0!</v>
      </c>
      <c r="I114" s="11">
        <f t="shared" si="9"/>
        <v>607.82148944876326</v>
      </c>
      <c r="K114" t="b">
        <f t="shared" si="7"/>
        <v>0</v>
      </c>
      <c r="L114">
        <f>COUNTIF(K$4:K114,TRUE())</f>
        <v>49</v>
      </c>
      <c r="M114" t="b">
        <f t="shared" si="8"/>
        <v>1</v>
      </c>
    </row>
    <row r="115" spans="1:13" x14ac:dyDescent="0.25">
      <c r="A115" s="5">
        <v>44615.670138888891</v>
      </c>
      <c r="B115" s="22">
        <f t="shared" si="12"/>
        <v>160.87847222222626</v>
      </c>
      <c r="D115">
        <f>D114/100</f>
        <v>3.5899999999999999E-3</v>
      </c>
      <c r="E115" s="11">
        <f t="shared" si="10"/>
        <v>323.82148944876326</v>
      </c>
      <c r="F115" s="9" t="s">
        <v>11</v>
      </c>
      <c r="G115" s="8" t="s">
        <v>22</v>
      </c>
      <c r="H115">
        <f t="shared" si="13"/>
        <v>7.4474237482475445</v>
      </c>
      <c r="I115" s="11">
        <f t="shared" si="9"/>
        <v>607.82148944876326</v>
      </c>
      <c r="K115" t="b">
        <f t="shared" si="7"/>
        <v>1</v>
      </c>
      <c r="L115">
        <f>COUNTIF(K$4:K115,TRUE())</f>
        <v>50</v>
      </c>
      <c r="M115" t="b">
        <f t="shared" si="8"/>
        <v>0</v>
      </c>
    </row>
    <row r="116" spans="1:13" x14ac:dyDescent="0.25">
      <c r="A116" s="12">
        <v>44617.663194444445</v>
      </c>
      <c r="B116" s="22">
        <f t="shared" si="12"/>
        <v>162.87152777778101</v>
      </c>
      <c r="D116">
        <v>0.308</v>
      </c>
      <c r="E116" s="11">
        <f t="shared" si="10"/>
        <v>330.24429214540982</v>
      </c>
      <c r="H116" t="e">
        <f t="shared" si="13"/>
        <v>#DIV/0!</v>
      </c>
      <c r="I116" s="11">
        <f t="shared" si="9"/>
        <v>614.24429214540987</v>
      </c>
      <c r="K116" t="b">
        <f t="shared" si="7"/>
        <v>0</v>
      </c>
      <c r="L116">
        <f>COUNTIF(K$4:K116,TRUE())</f>
        <v>50</v>
      </c>
      <c r="M116" t="b">
        <f t="shared" si="8"/>
        <v>0</v>
      </c>
    </row>
    <row r="117" spans="1:13" x14ac:dyDescent="0.25">
      <c r="A117" s="12">
        <v>44617.666666666664</v>
      </c>
      <c r="B117" s="22">
        <f t="shared" si="12"/>
        <v>162.875</v>
      </c>
      <c r="D117">
        <f>D116/500</f>
        <v>6.1600000000000001E-4</v>
      </c>
      <c r="E117" s="11">
        <f t="shared" si="10"/>
        <v>330.24429214540982</v>
      </c>
      <c r="F117" s="9" t="s">
        <v>28</v>
      </c>
      <c r="G117" s="8" t="s">
        <v>22</v>
      </c>
      <c r="H117">
        <f t="shared" si="13"/>
        <v>7.5336986912264585</v>
      </c>
      <c r="I117" s="11">
        <f t="shared" si="9"/>
        <v>614.24429214540987</v>
      </c>
      <c r="K117" t="b">
        <f t="shared" si="7"/>
        <v>1</v>
      </c>
      <c r="L117">
        <f>COUNTIF(K$4:K117,TRUE())</f>
        <v>51</v>
      </c>
      <c r="M117" t="b">
        <f t="shared" si="8"/>
        <v>1</v>
      </c>
    </row>
    <row r="118" spans="1:13" x14ac:dyDescent="0.25">
      <c r="A118" s="21">
        <v>44620.590277777781</v>
      </c>
      <c r="B118" s="22">
        <f t="shared" si="12"/>
        <v>165.79861111111677</v>
      </c>
      <c r="D118">
        <v>0.39200000000000002</v>
      </c>
      <c r="E118" s="11">
        <f t="shared" si="10"/>
        <v>339.55799973349224</v>
      </c>
      <c r="H118" t="e">
        <f t="shared" si="13"/>
        <v>#DIV/0!</v>
      </c>
      <c r="I118" s="11">
        <f t="shared" si="9"/>
        <v>623.55799973349224</v>
      </c>
      <c r="K118" t="b">
        <f t="shared" si="7"/>
        <v>0</v>
      </c>
      <c r="L118">
        <f>COUNTIF(K$4:K118,TRUE())</f>
        <v>51</v>
      </c>
      <c r="M118" t="b">
        <f t="shared" si="8"/>
        <v>1</v>
      </c>
    </row>
    <row r="119" spans="1:13" x14ac:dyDescent="0.25">
      <c r="A119" s="21">
        <v>44620.59375</v>
      </c>
      <c r="B119" s="22">
        <f t="shared" si="12"/>
        <v>165.80208333333576</v>
      </c>
      <c r="D119">
        <f>D118/100</f>
        <v>3.9199999999999999E-3</v>
      </c>
      <c r="E119" s="11">
        <f t="shared" si="10"/>
        <v>339.55799973349224</v>
      </c>
      <c r="F119" s="9" t="s">
        <v>11</v>
      </c>
      <c r="G119" s="8" t="s">
        <v>22</v>
      </c>
      <c r="H119">
        <f t="shared" si="13"/>
        <v>7.1798327410830511</v>
      </c>
      <c r="I119" s="11">
        <f t="shared" si="9"/>
        <v>623.55799973349224</v>
      </c>
      <c r="K119" t="b">
        <f t="shared" si="7"/>
        <v>1</v>
      </c>
      <c r="L119">
        <f>COUNTIF(K$4:K119,TRUE())</f>
        <v>52</v>
      </c>
      <c r="M119" t="b">
        <f t="shared" si="8"/>
        <v>0</v>
      </c>
    </row>
    <row r="120" spans="1:13" x14ac:dyDescent="0.25">
      <c r="A120" s="21">
        <v>44622.378472222219</v>
      </c>
      <c r="B120" s="22">
        <f t="shared" si="12"/>
        <v>167.58680555555475</v>
      </c>
      <c r="D120">
        <v>0.245</v>
      </c>
      <c r="E120" s="11">
        <f t="shared" si="10"/>
        <v>345.52378401815434</v>
      </c>
      <c r="H120" t="e">
        <f t="shared" si="13"/>
        <v>#DIV/0!</v>
      </c>
      <c r="I120" s="11">
        <f t="shared" si="9"/>
        <v>629.5237840181544</v>
      </c>
      <c r="K120" t="b">
        <f t="shared" si="7"/>
        <v>0</v>
      </c>
      <c r="L120">
        <f>COUNTIF(K$4:K120,TRUE())</f>
        <v>52</v>
      </c>
      <c r="M120" t="b">
        <f t="shared" si="8"/>
        <v>0</v>
      </c>
    </row>
    <row r="121" spans="1:13" x14ac:dyDescent="0.25">
      <c r="A121" s="21">
        <v>44622.381944444445</v>
      </c>
      <c r="B121" s="22">
        <f t="shared" si="12"/>
        <v>167.59027777778101</v>
      </c>
      <c r="D121">
        <f>D120/100</f>
        <v>2.4499999999999999E-3</v>
      </c>
      <c r="E121" s="11">
        <f t="shared" si="10"/>
        <v>345.52378401815434</v>
      </c>
      <c r="F121" s="24" t="s">
        <v>11</v>
      </c>
      <c r="G121" s="16" t="s">
        <v>22</v>
      </c>
      <c r="H121">
        <f t="shared" si="13"/>
        <v>7.5492542183678024</v>
      </c>
      <c r="I121" s="11">
        <f t="shared" si="9"/>
        <v>629.5237840181544</v>
      </c>
      <c r="K121" t="b">
        <f t="shared" si="7"/>
        <v>1</v>
      </c>
      <c r="L121">
        <f>COUNTIF(K$4:K121,TRUE())</f>
        <v>53</v>
      </c>
      <c r="M121" t="b">
        <f t="shared" si="8"/>
        <v>1</v>
      </c>
    </row>
    <row r="122" spans="1:13" ht="30" x14ac:dyDescent="0.25">
      <c r="A122" s="5">
        <v>44624.729166666664</v>
      </c>
      <c r="B122" s="22">
        <f t="shared" si="12"/>
        <v>169.9375</v>
      </c>
      <c r="D122">
        <v>0.432</v>
      </c>
      <c r="E122" s="11">
        <f t="shared" si="10"/>
        <v>352.98588977108994</v>
      </c>
      <c r="F122" s="24" t="s">
        <v>29</v>
      </c>
      <c r="H122" t="e">
        <f t="shared" si="13"/>
        <v>#DIV/0!</v>
      </c>
      <c r="I122" s="11">
        <f t="shared" si="9"/>
        <v>636.98588977108989</v>
      </c>
      <c r="K122" t="b">
        <f t="shared" si="7"/>
        <v>0</v>
      </c>
      <c r="L122">
        <f>COUNTIF(K$4:K122,TRUE())</f>
        <v>53</v>
      </c>
      <c r="M122" t="b">
        <f t="shared" si="8"/>
        <v>1</v>
      </c>
    </row>
    <row r="123" spans="1:13" ht="30" x14ac:dyDescent="0.25">
      <c r="A123" s="25">
        <v>44624.732638888891</v>
      </c>
      <c r="B123" s="22">
        <f t="shared" si="12"/>
        <v>169.94097222222626</v>
      </c>
      <c r="D123">
        <f>D122/500</f>
        <v>8.6399999999999997E-4</v>
      </c>
      <c r="E123" s="11">
        <f t="shared" si="10"/>
        <v>352.98588977108994</v>
      </c>
      <c r="F123" s="9" t="s">
        <v>30</v>
      </c>
      <c r="G123" s="8" t="s">
        <v>31</v>
      </c>
      <c r="H123">
        <f t="shared" si="13"/>
        <v>8.1345287799954455</v>
      </c>
      <c r="I123" s="11">
        <f t="shared" si="9"/>
        <v>636.98588977108989</v>
      </c>
      <c r="K123" t="b">
        <f t="shared" si="7"/>
        <v>1</v>
      </c>
      <c r="L123">
        <f>COUNTIF(K$4:K123,TRUE())</f>
        <v>54</v>
      </c>
      <c r="M123" t="b">
        <f t="shared" si="8"/>
        <v>0</v>
      </c>
    </row>
    <row r="124" spans="1:13" x14ac:dyDescent="0.25">
      <c r="A124" s="21">
        <v>44627.607638888891</v>
      </c>
      <c r="B124" s="22">
        <f t="shared" si="12"/>
        <v>172.81597222222626</v>
      </c>
      <c r="D124">
        <v>0.309</v>
      </c>
      <c r="E124" s="11">
        <f t="shared" si="10"/>
        <v>361.46824958149296</v>
      </c>
      <c r="F124" s="17"/>
      <c r="H124" t="e">
        <f t="shared" si="13"/>
        <v>#DIV/0!</v>
      </c>
      <c r="I124" s="11">
        <f t="shared" si="9"/>
        <v>645.46824958149296</v>
      </c>
      <c r="K124" t="b">
        <f t="shared" si="7"/>
        <v>0</v>
      </c>
      <c r="L124">
        <f>COUNTIF(K$4:K124,TRUE())</f>
        <v>54</v>
      </c>
      <c r="M124" t="b">
        <f t="shared" si="8"/>
        <v>0</v>
      </c>
    </row>
    <row r="125" spans="1:13" x14ac:dyDescent="0.25">
      <c r="A125" s="25">
        <v>44627.611111111109</v>
      </c>
      <c r="B125" s="22">
        <f t="shared" si="12"/>
        <v>172.81944444444525</v>
      </c>
      <c r="D125">
        <f>D124/100</f>
        <v>3.0899999999999999E-3</v>
      </c>
      <c r="E125" s="11">
        <f t="shared" si="10"/>
        <v>361.46824958149296</v>
      </c>
      <c r="F125" s="24" t="s">
        <v>11</v>
      </c>
      <c r="G125" s="16" t="s">
        <v>22</v>
      </c>
      <c r="H125">
        <f t="shared" si="13"/>
        <v>6.9999572682830014</v>
      </c>
      <c r="I125" s="11">
        <f t="shared" si="9"/>
        <v>645.46824958149296</v>
      </c>
      <c r="K125" t="b">
        <f t="shared" si="7"/>
        <v>1</v>
      </c>
      <c r="L125">
        <f>COUNTIF(K$4:K125,TRUE())</f>
        <v>55</v>
      </c>
      <c r="M125" t="b">
        <f t="shared" si="8"/>
        <v>1</v>
      </c>
    </row>
    <row r="126" spans="1:13" x14ac:dyDescent="0.25">
      <c r="A126" s="12">
        <v>44629.510416666664</v>
      </c>
      <c r="B126" s="22">
        <f t="shared" si="12"/>
        <v>174.71875</v>
      </c>
      <c r="D126">
        <v>0.28199999999999997</v>
      </c>
      <c r="E126" s="11">
        <f t="shared" si="10"/>
        <v>367.9801940957621</v>
      </c>
      <c r="H126" t="e">
        <f t="shared" si="13"/>
        <v>#DIV/0!</v>
      </c>
      <c r="I126" s="11">
        <f t="shared" si="9"/>
        <v>651.98019409576204</v>
      </c>
      <c r="K126" t="b">
        <f t="shared" si="7"/>
        <v>0</v>
      </c>
      <c r="L126">
        <f>COUNTIF(K$4:K126,TRUE())</f>
        <v>55</v>
      </c>
      <c r="M126" t="b">
        <f t="shared" si="8"/>
        <v>1</v>
      </c>
    </row>
    <row r="127" spans="1:13" x14ac:dyDescent="0.25">
      <c r="A127" s="12">
        <v>44629.513888888891</v>
      </c>
      <c r="B127" s="22">
        <f t="shared" si="12"/>
        <v>174.72222222222626</v>
      </c>
      <c r="D127">
        <f>D126/100</f>
        <v>2.8199999999999996E-3</v>
      </c>
      <c r="E127" s="11">
        <f t="shared" si="10"/>
        <v>367.9801940957621</v>
      </c>
      <c r="F127" s="24" t="s">
        <v>11</v>
      </c>
      <c r="G127" s="16" t="s">
        <v>22</v>
      </c>
      <c r="H127">
        <f t="shared" si="13"/>
        <v>6.6165588176977135</v>
      </c>
      <c r="I127" s="11">
        <f t="shared" si="9"/>
        <v>651.98019409576204</v>
      </c>
      <c r="K127" t="b">
        <f t="shared" si="7"/>
        <v>1</v>
      </c>
      <c r="L127">
        <f>COUNTIF(K$4:K127,TRUE())</f>
        <v>56</v>
      </c>
      <c r="M127" t="b">
        <f t="shared" si="8"/>
        <v>0</v>
      </c>
    </row>
    <row r="128" spans="1:13" x14ac:dyDescent="0.25">
      <c r="A128" s="12">
        <v>44631.645833333336</v>
      </c>
      <c r="B128" s="22">
        <f t="shared" si="12"/>
        <v>176.85416666667152</v>
      </c>
      <c r="D128">
        <v>0.6</v>
      </c>
      <c r="E128" s="11">
        <f t="shared" si="10"/>
        <v>375.71331762363394</v>
      </c>
      <c r="H128" t="e">
        <f t="shared" si="13"/>
        <v>#DIV/0!</v>
      </c>
      <c r="I128" s="11">
        <f t="shared" si="9"/>
        <v>659.71331762363388</v>
      </c>
      <c r="K128" t="b">
        <f t="shared" si="7"/>
        <v>0</v>
      </c>
      <c r="L128">
        <f>COUNTIF(K$4:K128,TRUE())</f>
        <v>56</v>
      </c>
      <c r="M128" t="b">
        <f t="shared" si="8"/>
        <v>0</v>
      </c>
    </row>
    <row r="129" spans="1:13" x14ac:dyDescent="0.25">
      <c r="A129" s="12">
        <v>44631.652777777781</v>
      </c>
      <c r="B129" s="22">
        <f t="shared" si="12"/>
        <v>176.86111111111677</v>
      </c>
      <c r="D129">
        <f>D128/500</f>
        <v>1.1999999999999999E-3</v>
      </c>
      <c r="E129" s="11">
        <f t="shared" si="10"/>
        <v>375.71331762363394</v>
      </c>
      <c r="F129" s="9" t="s">
        <v>28</v>
      </c>
      <c r="G129" s="16" t="s">
        <v>22</v>
      </c>
      <c r="H129">
        <f t="shared" si="13"/>
        <v>7.5941557836410789</v>
      </c>
      <c r="I129" s="11">
        <f t="shared" si="9"/>
        <v>659.71331762363388</v>
      </c>
      <c r="K129" t="b">
        <f t="shared" si="7"/>
        <v>1</v>
      </c>
      <c r="L129">
        <f>COUNTIF(K$4:K129,TRUE())</f>
        <v>57</v>
      </c>
      <c r="M129" t="b">
        <f t="shared" si="8"/>
        <v>1</v>
      </c>
    </row>
    <row r="130" spans="1:13" x14ac:dyDescent="0.25">
      <c r="A130" s="12">
        <v>44634.746527777781</v>
      </c>
      <c r="B130" s="22">
        <f t="shared" si="12"/>
        <v>179.95486111111677</v>
      </c>
      <c r="D130">
        <v>1.0529999999999999</v>
      </c>
      <c r="E130" s="11">
        <f t="shared" si="10"/>
        <v>385.49057293882584</v>
      </c>
      <c r="H130" t="e">
        <f t="shared" si="13"/>
        <v>#DIV/0!</v>
      </c>
      <c r="I130" s="11">
        <f t="shared" si="9"/>
        <v>669.49057293882584</v>
      </c>
      <c r="K130" t="b">
        <f t="shared" si="7"/>
        <v>0</v>
      </c>
      <c r="L130">
        <f>COUNTIF(K$4:K130,TRUE())</f>
        <v>57</v>
      </c>
      <c r="M130" t="b">
        <f t="shared" si="8"/>
        <v>1</v>
      </c>
    </row>
    <row r="131" spans="1:13" x14ac:dyDescent="0.25">
      <c r="A131" s="12">
        <v>44634.75</v>
      </c>
      <c r="B131" s="22">
        <f t="shared" si="12"/>
        <v>179.95833333333576</v>
      </c>
      <c r="D131">
        <f>D130/100</f>
        <v>1.0529999999999999E-2</v>
      </c>
      <c r="E131" s="11">
        <f t="shared" si="10"/>
        <v>385.49057293882584</v>
      </c>
      <c r="F131" s="24" t="s">
        <v>11</v>
      </c>
      <c r="G131" s="16" t="s">
        <v>22</v>
      </c>
      <c r="H131">
        <f t="shared" si="13"/>
        <v>6.1497361115996707</v>
      </c>
      <c r="I131" s="11">
        <f t="shared" si="9"/>
        <v>669.49057293882584</v>
      </c>
      <c r="K131" t="b">
        <f t="shared" si="7"/>
        <v>1</v>
      </c>
      <c r="L131">
        <f>COUNTIF(K$4:K131,TRUE())</f>
        <v>58</v>
      </c>
      <c r="M131" t="b">
        <f t="shared" si="8"/>
        <v>0</v>
      </c>
    </row>
    <row r="132" spans="1:13" x14ac:dyDescent="0.25">
      <c r="A132" s="21">
        <v>44635.361111111109</v>
      </c>
      <c r="B132" s="22">
        <f t="shared" si="12"/>
        <v>180.56944444444525</v>
      </c>
      <c r="D132">
        <v>5.5E-2</v>
      </c>
      <c r="E132" s="11">
        <f t="shared" si="10"/>
        <v>387.87549912109949</v>
      </c>
      <c r="H132">
        <f t="shared" si="13"/>
        <v>7.2011156774304688</v>
      </c>
      <c r="I132" s="11">
        <f t="shared" si="9"/>
        <v>671.87549912109944</v>
      </c>
      <c r="K132" t="b">
        <f t="shared" si="7"/>
        <v>0</v>
      </c>
      <c r="L132">
        <f>COUNTIF(K$4:K132,TRUE())</f>
        <v>58</v>
      </c>
      <c r="M132" t="b">
        <f t="shared" si="8"/>
        <v>0</v>
      </c>
    </row>
    <row r="133" spans="1:13" x14ac:dyDescent="0.25">
      <c r="A133" s="21">
        <v>44635.628472222219</v>
      </c>
      <c r="B133" s="22">
        <f t="shared" si="12"/>
        <v>180.83680555555475</v>
      </c>
      <c r="D133">
        <v>0.10199999999999999</v>
      </c>
      <c r="E133" s="11">
        <f t="shared" si="10"/>
        <v>388.76656474954632</v>
      </c>
      <c r="H133">
        <f t="shared" si="13"/>
        <v>8.5568137575037735</v>
      </c>
      <c r="I133" s="11">
        <f t="shared" si="9"/>
        <v>672.76656474954632</v>
      </c>
      <c r="K133" t="b">
        <f t="shared" ref="K133:K196" si="14">ISNUMBER(SEARCH("dilution",F133))</f>
        <v>0</v>
      </c>
      <c r="L133">
        <f>COUNTIF(K$4:K133,TRUE())</f>
        <v>58</v>
      </c>
      <c r="M133" t="b">
        <f t="shared" ref="M133:M196" si="15">ISODD(L133)</f>
        <v>0</v>
      </c>
    </row>
    <row r="134" spans="1:13" x14ac:dyDescent="0.25">
      <c r="A134" s="12">
        <v>44636.340277777781</v>
      </c>
      <c r="B134" s="22">
        <f t="shared" si="12"/>
        <v>181.54861111111677</v>
      </c>
      <c r="D134">
        <v>0.40699999999999997</v>
      </c>
      <c r="E134" s="11">
        <f t="shared" si="10"/>
        <v>390.76302439184104</v>
      </c>
      <c r="H134">
        <f t="shared" si="13"/>
        <v>17.185257047897569</v>
      </c>
      <c r="I134" s="11">
        <f t="shared" ref="I134:I197" si="16">$I$4+E134</f>
        <v>674.7630243918411</v>
      </c>
      <c r="K134" t="b">
        <f t="shared" si="14"/>
        <v>0</v>
      </c>
      <c r="L134">
        <f>COUNTIF(K$4:K134,TRUE())</f>
        <v>58</v>
      </c>
      <c r="M134" t="b">
        <f t="shared" si="15"/>
        <v>0</v>
      </c>
    </row>
    <row r="135" spans="1:13" x14ac:dyDescent="0.25">
      <c r="A135" s="21">
        <v>44636.527777777781</v>
      </c>
      <c r="B135" s="22">
        <f t="shared" si="12"/>
        <v>181.73611111111677</v>
      </c>
      <c r="D135">
        <v>0.48799999999999999</v>
      </c>
      <c r="E135" s="11">
        <f t="shared" si="10"/>
        <v>391.0248767451377</v>
      </c>
      <c r="H135" t="e">
        <f t="shared" si="13"/>
        <v>#DIV/0!</v>
      </c>
      <c r="I135" s="11">
        <f t="shared" si="16"/>
        <v>675.0248767451377</v>
      </c>
      <c r="K135" t="b">
        <f t="shared" si="14"/>
        <v>0</v>
      </c>
      <c r="L135">
        <f>COUNTIF(K$4:K135,TRUE())</f>
        <v>58</v>
      </c>
      <c r="M135" t="b">
        <f t="shared" si="15"/>
        <v>0</v>
      </c>
    </row>
    <row r="136" spans="1:13" x14ac:dyDescent="0.25">
      <c r="A136" s="21">
        <v>44636.538194444445</v>
      </c>
      <c r="B136" s="22">
        <f t="shared" si="12"/>
        <v>181.74652777778101</v>
      </c>
      <c r="D136">
        <f>D135/100</f>
        <v>4.8799999999999998E-3</v>
      </c>
      <c r="E136" s="11">
        <f t="shared" ref="E136:E199" si="17">IF(LOG(D136/D135)&gt;0, E135+LOG(D136/D135,2),E135)</f>
        <v>391.0248767451377</v>
      </c>
      <c r="F136" s="24" t="s">
        <v>11</v>
      </c>
      <c r="G136" s="16" t="s">
        <v>22</v>
      </c>
      <c r="H136">
        <f t="shared" si="13"/>
        <v>8.4490771581209607</v>
      </c>
      <c r="I136" s="11">
        <f t="shared" si="16"/>
        <v>675.0248767451377</v>
      </c>
      <c r="K136" t="b">
        <f t="shared" si="14"/>
        <v>1</v>
      </c>
      <c r="L136">
        <f>COUNTIF(K$4:K136,TRUE())</f>
        <v>59</v>
      </c>
      <c r="M136" t="b">
        <f t="shared" si="15"/>
        <v>1</v>
      </c>
    </row>
    <row r="137" spans="1:13" x14ac:dyDescent="0.25">
      <c r="A137" s="21">
        <v>44637.347222222219</v>
      </c>
      <c r="B137" s="22">
        <f t="shared" si="12"/>
        <v>182.55555555555475</v>
      </c>
      <c r="D137">
        <v>2.4E-2</v>
      </c>
      <c r="E137" s="11">
        <f t="shared" si="17"/>
        <v>393.32295809807067</v>
      </c>
      <c r="H137">
        <f t="shared" si="13"/>
        <v>3.5879695077526446</v>
      </c>
      <c r="I137" s="11">
        <f t="shared" si="16"/>
        <v>677.32295809807067</v>
      </c>
      <c r="K137" t="b">
        <f t="shared" si="14"/>
        <v>0</v>
      </c>
      <c r="L137">
        <f>COUNTIF(K$4:K137,TRUE())</f>
        <v>59</v>
      </c>
      <c r="M137" t="b">
        <f t="shared" si="15"/>
        <v>1</v>
      </c>
    </row>
    <row r="138" spans="1:13" x14ac:dyDescent="0.25">
      <c r="A138" s="5">
        <v>44637.673611111109</v>
      </c>
      <c r="B138" s="22">
        <f t="shared" si="12"/>
        <v>182.88194444444525</v>
      </c>
      <c r="D138">
        <v>0.109</v>
      </c>
      <c r="E138" s="11">
        <f t="shared" si="17"/>
        <v>395.50617992212642</v>
      </c>
      <c r="H138">
        <f t="shared" si="13"/>
        <v>6.7103278890130618</v>
      </c>
      <c r="I138" s="11">
        <f t="shared" si="16"/>
        <v>679.50617992212642</v>
      </c>
      <c r="K138" t="b">
        <f t="shared" si="14"/>
        <v>0</v>
      </c>
      <c r="L138">
        <f>COUNTIF(K$4:K138,TRUE())</f>
        <v>59</v>
      </c>
      <c r="M138" t="b">
        <f t="shared" si="15"/>
        <v>1</v>
      </c>
    </row>
    <row r="139" spans="1:13" x14ac:dyDescent="0.25">
      <c r="A139" s="21">
        <v>44638.350694444445</v>
      </c>
      <c r="B139" s="22">
        <f t="shared" ref="B139:B202" si="18">(A139-A138) +B138</f>
        <v>183.55902777778101</v>
      </c>
      <c r="D139">
        <v>0.58399999999999996</v>
      </c>
      <c r="E139" s="11">
        <f t="shared" si="17"/>
        <v>397.92782015622953</v>
      </c>
      <c r="H139">
        <f t="shared" si="13"/>
        <v>6.7557857708963613</v>
      </c>
      <c r="I139" s="11">
        <f t="shared" si="16"/>
        <v>681.92782015622947</v>
      </c>
      <c r="K139" t="b">
        <f t="shared" si="14"/>
        <v>0</v>
      </c>
      <c r="L139">
        <f>COUNTIF(K$4:K139,TRUE())</f>
        <v>59</v>
      </c>
      <c r="M139" t="b">
        <f t="shared" si="15"/>
        <v>1</v>
      </c>
    </row>
    <row r="140" spans="1:13" x14ac:dyDescent="0.25">
      <c r="A140" s="21">
        <v>44638.701388888891</v>
      </c>
      <c r="B140" s="22">
        <f t="shared" si="18"/>
        <v>183.90972222222626</v>
      </c>
      <c r="D140">
        <v>1.385</v>
      </c>
      <c r="E140" s="11">
        <f t="shared" si="17"/>
        <v>399.17366585828609</v>
      </c>
      <c r="H140" t="e">
        <f t="shared" si="13"/>
        <v>#DIV/0!</v>
      </c>
      <c r="I140" s="11">
        <f t="shared" si="16"/>
        <v>683.17366585828609</v>
      </c>
      <c r="K140" t="b">
        <f t="shared" si="14"/>
        <v>0</v>
      </c>
      <c r="L140">
        <f>COUNTIF(K$4:K140,TRUE())</f>
        <v>59</v>
      </c>
      <c r="M140" t="b">
        <f t="shared" si="15"/>
        <v>1</v>
      </c>
    </row>
    <row r="141" spans="1:13" x14ac:dyDescent="0.25">
      <c r="A141" s="21">
        <v>44638.711805555555</v>
      </c>
      <c r="B141" s="22">
        <f t="shared" si="18"/>
        <v>183.92013888889051</v>
      </c>
      <c r="D141">
        <f>D140/500</f>
        <v>2.7699999999999999E-3</v>
      </c>
      <c r="E141" s="11">
        <f t="shared" si="17"/>
        <v>399.17366585828609</v>
      </c>
      <c r="F141" s="24" t="s">
        <v>28</v>
      </c>
      <c r="G141" s="16" t="s">
        <v>22</v>
      </c>
      <c r="H141">
        <f t="shared" si="13"/>
        <v>7.337947614735473</v>
      </c>
      <c r="I141" s="11">
        <f t="shared" si="16"/>
        <v>683.17366585828609</v>
      </c>
      <c r="K141" t="b">
        <f t="shared" si="14"/>
        <v>1</v>
      </c>
      <c r="L141">
        <f>COUNTIF(K$4:K141,TRUE())</f>
        <v>60</v>
      </c>
      <c r="M141" t="b">
        <f t="shared" si="15"/>
        <v>0</v>
      </c>
    </row>
    <row r="142" spans="1:13" x14ac:dyDescent="0.25">
      <c r="A142" s="21">
        <v>44641.763888888891</v>
      </c>
      <c r="B142" s="22">
        <f t="shared" si="18"/>
        <v>186.97222222222626</v>
      </c>
      <c r="D142">
        <v>2.802</v>
      </c>
      <c r="E142" s="11">
        <f t="shared" si="17"/>
        <v>409.15602112244244</v>
      </c>
      <c r="F142" s="17"/>
      <c r="H142" t="e">
        <f t="shared" si="13"/>
        <v>#DIV/0!</v>
      </c>
      <c r="I142" s="11">
        <f t="shared" si="16"/>
        <v>693.15602112244244</v>
      </c>
      <c r="K142" t="b">
        <f t="shared" si="14"/>
        <v>0</v>
      </c>
      <c r="L142">
        <f>COUNTIF(K$4:K142,TRUE())</f>
        <v>60</v>
      </c>
      <c r="M142" t="b">
        <f t="shared" si="15"/>
        <v>0</v>
      </c>
    </row>
    <row r="143" spans="1:13" x14ac:dyDescent="0.25">
      <c r="A143" s="21">
        <v>44641.774305555555</v>
      </c>
      <c r="B143" s="22">
        <f t="shared" si="18"/>
        <v>186.98263888889051</v>
      </c>
      <c r="D143">
        <f>D142/100</f>
        <v>2.802E-2</v>
      </c>
      <c r="E143" s="11">
        <f t="shared" si="17"/>
        <v>409.15602112244244</v>
      </c>
      <c r="F143" s="24" t="s">
        <v>11</v>
      </c>
      <c r="G143" s="16" t="s">
        <v>22</v>
      </c>
      <c r="H143">
        <f t="shared" si="13"/>
        <v>5.1255101054171828</v>
      </c>
      <c r="I143" s="11">
        <f t="shared" si="16"/>
        <v>693.15602112244244</v>
      </c>
      <c r="K143" t="b">
        <f t="shared" si="14"/>
        <v>1</v>
      </c>
      <c r="L143">
        <f>COUNTIF(K$4:K143,TRUE())</f>
        <v>61</v>
      </c>
      <c r="M143" t="b">
        <f t="shared" si="15"/>
        <v>1</v>
      </c>
    </row>
    <row r="144" spans="1:13" x14ac:dyDescent="0.25">
      <c r="A144" s="21">
        <v>44642.354166666664</v>
      </c>
      <c r="B144" s="22">
        <f t="shared" si="18"/>
        <v>187.5625</v>
      </c>
      <c r="D144">
        <v>0.184</v>
      </c>
      <c r="E144" s="11">
        <f t="shared" si="17"/>
        <v>411.87119802784338</v>
      </c>
      <c r="H144">
        <f t="shared" ref="H144:H207" si="19">(A145-A144)*24/(E145-E144)</f>
        <v>5.6288739991768164</v>
      </c>
      <c r="I144" s="11">
        <f t="shared" si="16"/>
        <v>695.87119802784332</v>
      </c>
      <c r="K144" t="b">
        <f t="shared" si="14"/>
        <v>0</v>
      </c>
      <c r="L144">
        <f>COUNTIF(K$4:K144,TRUE())</f>
        <v>61</v>
      </c>
      <c r="M144" t="b">
        <f t="shared" si="15"/>
        <v>1</v>
      </c>
    </row>
    <row r="145" spans="1:13" x14ac:dyDescent="0.25">
      <c r="A145" s="12">
        <v>44642.694444444445</v>
      </c>
      <c r="B145" s="22">
        <f t="shared" si="18"/>
        <v>187.90277777778101</v>
      </c>
      <c r="D145">
        <v>0.503</v>
      </c>
      <c r="E145" s="11">
        <f t="shared" si="17"/>
        <v>413.3220506615919</v>
      </c>
      <c r="H145">
        <f t="shared" si="19"/>
        <v>7.3523458461165898</v>
      </c>
      <c r="I145" s="11">
        <f t="shared" si="16"/>
        <v>697.3220506615919</v>
      </c>
      <c r="K145" t="b">
        <f t="shared" si="14"/>
        <v>0</v>
      </c>
      <c r="L145">
        <f>COUNTIF(K$4:K145,TRUE())</f>
        <v>61</v>
      </c>
      <c r="M145" t="b">
        <f t="shared" si="15"/>
        <v>1</v>
      </c>
    </row>
    <row r="146" spans="1:13" x14ac:dyDescent="0.25">
      <c r="A146" s="21">
        <v>44643.347222222219</v>
      </c>
      <c r="B146" s="22">
        <f t="shared" si="18"/>
        <v>188.55555555555475</v>
      </c>
      <c r="D146">
        <v>2.2029999999999998</v>
      </c>
      <c r="E146" s="11">
        <f t="shared" si="17"/>
        <v>415.45288985148727</v>
      </c>
      <c r="H146">
        <f t="shared" si="19"/>
        <v>35.414526230542315</v>
      </c>
      <c r="I146" s="11">
        <f t="shared" si="16"/>
        <v>699.45288985148727</v>
      </c>
      <c r="K146" t="b">
        <f t="shared" si="14"/>
        <v>0</v>
      </c>
      <c r="L146">
        <f>COUNTIF(K$4:K146,TRUE())</f>
        <v>61</v>
      </c>
      <c r="M146" t="b">
        <f t="shared" si="15"/>
        <v>1</v>
      </c>
    </row>
    <row r="147" spans="1:13" x14ac:dyDescent="0.25">
      <c r="A147" s="21">
        <v>44643.704861111109</v>
      </c>
      <c r="B147" s="22">
        <f t="shared" si="18"/>
        <v>188.91319444444525</v>
      </c>
      <c r="D147">
        <v>2.6059999999999999</v>
      </c>
      <c r="E147" s="11">
        <f t="shared" si="17"/>
        <v>415.69525744035451</v>
      </c>
      <c r="H147" t="e">
        <f t="shared" si="19"/>
        <v>#DIV/0!</v>
      </c>
      <c r="I147" s="11">
        <f t="shared" si="16"/>
        <v>699.69525744035445</v>
      </c>
      <c r="K147" t="b">
        <f t="shared" si="14"/>
        <v>0</v>
      </c>
      <c r="L147">
        <f>COUNTIF(K$4:K147,TRUE())</f>
        <v>61</v>
      </c>
      <c r="M147" t="b">
        <f t="shared" si="15"/>
        <v>1</v>
      </c>
    </row>
    <row r="148" spans="1:13" x14ac:dyDescent="0.25">
      <c r="A148" s="21">
        <v>44643.711805555555</v>
      </c>
      <c r="B148" s="22">
        <f t="shared" si="18"/>
        <v>188.92013888889051</v>
      </c>
      <c r="D148">
        <f>D147/100</f>
        <v>2.606E-2</v>
      </c>
      <c r="E148" s="11">
        <f t="shared" si="17"/>
        <v>415.69525744035451</v>
      </c>
      <c r="F148" s="24" t="s">
        <v>11</v>
      </c>
      <c r="G148" s="16" t="s">
        <v>22</v>
      </c>
      <c r="H148">
        <f t="shared" si="19"/>
        <v>5.3265582860957865</v>
      </c>
      <c r="I148" s="11">
        <f t="shared" si="16"/>
        <v>699.69525744035445</v>
      </c>
      <c r="K148" t="b">
        <f t="shared" si="14"/>
        <v>1</v>
      </c>
      <c r="L148">
        <f>COUNTIF(K$4:K148,TRUE())</f>
        <v>62</v>
      </c>
      <c r="M148" t="b">
        <f t="shared" si="15"/>
        <v>0</v>
      </c>
    </row>
    <row r="149" spans="1:13" x14ac:dyDescent="0.25">
      <c r="A149" s="12">
        <v>44644.361111111109</v>
      </c>
      <c r="B149" s="22">
        <f t="shared" si="18"/>
        <v>189.56944444444525</v>
      </c>
      <c r="D149">
        <v>0.19800000000000001</v>
      </c>
      <c r="E149" s="11">
        <f t="shared" si="17"/>
        <v>418.62084888164071</v>
      </c>
      <c r="H149">
        <f t="shared" si="19"/>
        <v>6.0876195532403967</v>
      </c>
      <c r="I149" s="11">
        <f t="shared" si="16"/>
        <v>702.62084888164077</v>
      </c>
      <c r="K149" t="b">
        <f t="shared" si="14"/>
        <v>0</v>
      </c>
      <c r="L149">
        <f>COUNTIF(K$4:K149,TRUE())</f>
        <v>62</v>
      </c>
      <c r="M149" t="b">
        <f t="shared" si="15"/>
        <v>0</v>
      </c>
    </row>
    <row r="150" spans="1:13" x14ac:dyDescent="0.25">
      <c r="A150" s="21">
        <v>44644.680555555555</v>
      </c>
      <c r="B150" s="22">
        <f t="shared" si="18"/>
        <v>189.88888888889051</v>
      </c>
      <c r="D150">
        <v>0.47399999999999998</v>
      </c>
      <c r="E150" s="11">
        <f t="shared" si="17"/>
        <v>419.88023551045939</v>
      </c>
      <c r="H150">
        <f t="shared" si="19"/>
        <v>7.6496926720513816</v>
      </c>
      <c r="I150" s="11">
        <f t="shared" si="16"/>
        <v>703.88023551045944</v>
      </c>
      <c r="K150" t="b">
        <f t="shared" si="14"/>
        <v>0</v>
      </c>
      <c r="L150">
        <f>COUNTIF(K$4:K150,TRUE())</f>
        <v>62</v>
      </c>
      <c r="M150" t="b">
        <f t="shared" si="15"/>
        <v>0</v>
      </c>
    </row>
    <row r="151" spans="1:13" x14ac:dyDescent="0.25">
      <c r="A151" s="21">
        <v>44645.364583333336</v>
      </c>
      <c r="B151" s="22">
        <f t="shared" si="18"/>
        <v>190.57291666667152</v>
      </c>
      <c r="D151">
        <v>2.0979999999999999</v>
      </c>
      <c r="E151" s="11">
        <f t="shared" si="17"/>
        <v>422.02629122413839</v>
      </c>
      <c r="H151">
        <f t="shared" si="19"/>
        <v>31.463528228853843</v>
      </c>
      <c r="I151" s="11">
        <f t="shared" si="16"/>
        <v>706.02629122413839</v>
      </c>
      <c r="K151" t="b">
        <f t="shared" si="14"/>
        <v>0</v>
      </c>
      <c r="L151">
        <f>COUNTIF(K$4:K151,TRUE())</f>
        <v>62</v>
      </c>
      <c r="M151" t="b">
        <f t="shared" si="15"/>
        <v>0</v>
      </c>
    </row>
    <row r="152" spans="1:13" x14ac:dyDescent="0.25">
      <c r="A152" s="21">
        <v>44645.635416666664</v>
      </c>
      <c r="B152" s="22">
        <f t="shared" si="18"/>
        <v>190.84375</v>
      </c>
      <c r="D152">
        <v>2.4209999999999998</v>
      </c>
      <c r="E152" s="11">
        <f t="shared" si="17"/>
        <v>422.23287962556003</v>
      </c>
      <c r="H152" t="e">
        <f t="shared" si="19"/>
        <v>#DIV/0!</v>
      </c>
      <c r="I152" s="11">
        <f t="shared" si="16"/>
        <v>706.23287962556003</v>
      </c>
      <c r="K152" t="b">
        <f t="shared" si="14"/>
        <v>0</v>
      </c>
      <c r="L152">
        <f>COUNTIF(K$4:K152,TRUE())</f>
        <v>62</v>
      </c>
      <c r="M152" t="b">
        <f t="shared" si="15"/>
        <v>0</v>
      </c>
    </row>
    <row r="153" spans="1:13" x14ac:dyDescent="0.25">
      <c r="A153" s="21">
        <v>44645.638888888891</v>
      </c>
      <c r="B153" s="22">
        <f t="shared" si="18"/>
        <v>190.84722222222626</v>
      </c>
      <c r="D153">
        <f>D152/1000</f>
        <v>2.421E-3</v>
      </c>
      <c r="E153" s="11">
        <f t="shared" si="17"/>
        <v>422.23287962556003</v>
      </c>
      <c r="F153" s="24" t="s">
        <v>32</v>
      </c>
      <c r="G153" s="16" t="s">
        <v>22</v>
      </c>
      <c r="H153">
        <f t="shared" si="19"/>
        <v>7.3143097927950791</v>
      </c>
      <c r="I153" s="11">
        <f t="shared" si="16"/>
        <v>706.23287962556003</v>
      </c>
      <c r="K153" t="b">
        <f t="shared" si="14"/>
        <v>1</v>
      </c>
      <c r="L153">
        <f>COUNTIF(K$4:K153,TRUE())</f>
        <v>63</v>
      </c>
      <c r="M153" t="b">
        <f t="shared" si="15"/>
        <v>1</v>
      </c>
    </row>
    <row r="154" spans="1:13" x14ac:dyDescent="0.25">
      <c r="A154" s="21">
        <v>44648.645833333336</v>
      </c>
      <c r="B154" s="22">
        <f t="shared" si="18"/>
        <v>193.85416666667152</v>
      </c>
      <c r="D154">
        <v>2.2599999999999998</v>
      </c>
      <c r="E154" s="11">
        <f t="shared" si="17"/>
        <v>432.09938360352572</v>
      </c>
      <c r="H154" t="e">
        <f t="shared" si="19"/>
        <v>#DIV/0!</v>
      </c>
      <c r="I154" s="11">
        <f t="shared" si="16"/>
        <v>716.09938360352567</v>
      </c>
      <c r="K154" t="b">
        <f t="shared" si="14"/>
        <v>0</v>
      </c>
      <c r="L154">
        <f>COUNTIF(K$4:K154,TRUE())</f>
        <v>63</v>
      </c>
      <c r="M154" t="b">
        <f t="shared" si="15"/>
        <v>1</v>
      </c>
    </row>
    <row r="155" spans="1:13" x14ac:dyDescent="0.25">
      <c r="A155" s="21">
        <v>44648.649305555555</v>
      </c>
      <c r="B155" s="22">
        <f t="shared" si="18"/>
        <v>193.85763888889051</v>
      </c>
      <c r="D155">
        <f>D154/200</f>
        <v>1.1299999999999999E-2</v>
      </c>
      <c r="E155" s="11">
        <f t="shared" si="17"/>
        <v>432.09938360352572</v>
      </c>
      <c r="F155" s="9" t="s">
        <v>33</v>
      </c>
      <c r="G155" s="8" t="s">
        <v>22</v>
      </c>
      <c r="H155">
        <f t="shared" si="19"/>
        <v>6.7619356581573422</v>
      </c>
      <c r="I155" s="11">
        <f t="shared" si="16"/>
        <v>716.09938360352567</v>
      </c>
      <c r="K155" t="b">
        <f t="shared" si="14"/>
        <v>1</v>
      </c>
      <c r="L155">
        <f>COUNTIF(K$4:K155,TRUE())</f>
        <v>64</v>
      </c>
      <c r="M155" t="b">
        <f t="shared" si="15"/>
        <v>0</v>
      </c>
    </row>
    <row r="156" spans="1:13" x14ac:dyDescent="0.25">
      <c r="A156" s="21">
        <v>44649.354166666664</v>
      </c>
      <c r="B156" s="22">
        <f t="shared" si="18"/>
        <v>194.5625</v>
      </c>
      <c r="D156">
        <v>6.4000000000000001E-2</v>
      </c>
      <c r="E156" s="11">
        <f t="shared" si="17"/>
        <v>434.60113273599791</v>
      </c>
      <c r="H156">
        <f t="shared" si="19"/>
        <v>5.8260556094262999</v>
      </c>
      <c r="I156" s="11">
        <f t="shared" si="16"/>
        <v>718.60113273599791</v>
      </c>
      <c r="K156" t="b">
        <f t="shared" si="14"/>
        <v>0</v>
      </c>
      <c r="L156">
        <f>COUNTIF(K$4:K156,TRUE())</f>
        <v>64</v>
      </c>
      <c r="M156" t="b">
        <f t="shared" si="15"/>
        <v>0</v>
      </c>
    </row>
    <row r="157" spans="1:13" x14ac:dyDescent="0.25">
      <c r="A157" s="21">
        <v>44649.506944444445</v>
      </c>
      <c r="B157" s="22">
        <f t="shared" si="18"/>
        <v>194.71527777778101</v>
      </c>
      <c r="D157">
        <v>9.9000000000000005E-2</v>
      </c>
      <c r="E157" s="11">
        <f t="shared" si="17"/>
        <v>435.2304893560775</v>
      </c>
      <c r="H157">
        <f t="shared" si="19"/>
        <v>5.2046858590766858</v>
      </c>
      <c r="I157" s="11">
        <f t="shared" si="16"/>
        <v>719.23048935607744</v>
      </c>
      <c r="K157" t="b">
        <f t="shared" si="14"/>
        <v>0</v>
      </c>
      <c r="L157">
        <f>COUNTIF(K$4:K157,TRUE())</f>
        <v>64</v>
      </c>
      <c r="M157" t="b">
        <f t="shared" si="15"/>
        <v>0</v>
      </c>
    </row>
    <row r="158" spans="1:13" x14ac:dyDescent="0.25">
      <c r="A158" s="21">
        <v>44649.722222222219</v>
      </c>
      <c r="B158" s="22">
        <f t="shared" si="18"/>
        <v>194.93055555555475</v>
      </c>
      <c r="D158">
        <v>0.19700000000000001</v>
      </c>
      <c r="E158" s="11">
        <f t="shared" si="17"/>
        <v>436.22318455545428</v>
      </c>
      <c r="H158">
        <f t="shared" si="19"/>
        <v>6.6119471817617708</v>
      </c>
      <c r="I158" s="11">
        <f t="shared" si="16"/>
        <v>720.22318455545428</v>
      </c>
      <c r="K158" t="b">
        <f t="shared" si="14"/>
        <v>0</v>
      </c>
      <c r="L158">
        <f>COUNTIF(K$4:K158,TRUE())</f>
        <v>64</v>
      </c>
      <c r="M158" t="b">
        <f t="shared" si="15"/>
        <v>0</v>
      </c>
    </row>
    <row r="159" spans="1:13" x14ac:dyDescent="0.25">
      <c r="A159" s="21">
        <v>44650.354166666664</v>
      </c>
      <c r="B159" s="22">
        <f t="shared" si="18"/>
        <v>195.5625</v>
      </c>
      <c r="D159">
        <v>0.96599999999999997</v>
      </c>
      <c r="E159" s="11">
        <f t="shared" si="17"/>
        <v>438.51701211483368</v>
      </c>
      <c r="H159">
        <f t="shared" si="19"/>
        <v>10.997526698700263</v>
      </c>
      <c r="I159" s="11">
        <f t="shared" si="16"/>
        <v>722.51701211483373</v>
      </c>
      <c r="K159" t="b">
        <f t="shared" si="14"/>
        <v>0</v>
      </c>
      <c r="L159">
        <f>COUNTIF(K$4:K159,TRUE())</f>
        <v>64</v>
      </c>
      <c r="M159" t="b">
        <f t="shared" si="15"/>
        <v>0</v>
      </c>
    </row>
    <row r="160" spans="1:13" x14ac:dyDescent="0.25">
      <c r="A160" s="21">
        <v>44650.513888888891</v>
      </c>
      <c r="B160" s="22">
        <f t="shared" si="18"/>
        <v>195.72222222222626</v>
      </c>
      <c r="D160">
        <v>1.23</v>
      </c>
      <c r="E160" s="11">
        <f t="shared" si="17"/>
        <v>438.86557533622448</v>
      </c>
      <c r="H160">
        <f t="shared" si="19"/>
        <v>16.25007156794641</v>
      </c>
      <c r="I160" s="11">
        <f t="shared" si="16"/>
        <v>722.86557533622454</v>
      </c>
      <c r="K160" t="b">
        <f t="shared" si="14"/>
        <v>0</v>
      </c>
      <c r="L160">
        <f>COUNTIF(K$4:K160,TRUE())</f>
        <v>64</v>
      </c>
      <c r="M160" t="b">
        <f t="shared" si="15"/>
        <v>0</v>
      </c>
    </row>
    <row r="161" spans="1:13" x14ac:dyDescent="0.25">
      <c r="A161" s="21">
        <v>44650.71875</v>
      </c>
      <c r="B161" s="22">
        <f t="shared" si="18"/>
        <v>195.92708333333576</v>
      </c>
      <c r="D161">
        <v>1.5169999999999999</v>
      </c>
      <c r="E161" s="11">
        <f t="shared" si="17"/>
        <v>439.1681381062449</v>
      </c>
      <c r="H161" t="e">
        <f t="shared" si="19"/>
        <v>#DIV/0!</v>
      </c>
      <c r="I161" s="11">
        <f t="shared" si="16"/>
        <v>723.1681381062449</v>
      </c>
      <c r="K161" t="b">
        <f t="shared" si="14"/>
        <v>0</v>
      </c>
      <c r="L161">
        <f>COUNTIF(K$4:K161,TRUE())</f>
        <v>64</v>
      </c>
      <c r="M161" t="b">
        <f t="shared" si="15"/>
        <v>0</v>
      </c>
    </row>
    <row r="162" spans="1:13" x14ac:dyDescent="0.25">
      <c r="A162" s="21">
        <v>44650.729166666664</v>
      </c>
      <c r="B162" s="22">
        <f t="shared" si="18"/>
        <v>195.9375</v>
      </c>
      <c r="D162">
        <f>D161/200</f>
        <v>7.5849999999999997E-3</v>
      </c>
      <c r="E162" s="11">
        <f t="shared" si="17"/>
        <v>439.1681381062449</v>
      </c>
      <c r="F162" s="9" t="s">
        <v>33</v>
      </c>
      <c r="G162" s="8" t="s">
        <v>22</v>
      </c>
      <c r="H162">
        <f t="shared" si="19"/>
        <v>6.0952293932165063</v>
      </c>
      <c r="I162" s="11">
        <f t="shared" si="16"/>
        <v>723.1681381062449</v>
      </c>
      <c r="K162" t="b">
        <f t="shared" si="14"/>
        <v>1</v>
      </c>
      <c r="L162">
        <f>COUNTIF(K$4:K162,TRUE())</f>
        <v>65</v>
      </c>
      <c r="M162" t="b">
        <f t="shared" si="15"/>
        <v>1</v>
      </c>
    </row>
    <row r="163" spans="1:13" x14ac:dyDescent="0.25">
      <c r="A163" s="21">
        <v>44651.420138888891</v>
      </c>
      <c r="B163" s="22">
        <f t="shared" si="18"/>
        <v>196.62847222222626</v>
      </c>
      <c r="D163">
        <v>0.05</v>
      </c>
      <c r="E163" s="11">
        <f t="shared" si="17"/>
        <v>441.88884511554733</v>
      </c>
      <c r="H163">
        <f t="shared" si="19"/>
        <v>5.3840097978856161</v>
      </c>
      <c r="I163" s="11">
        <f t="shared" si="16"/>
        <v>725.88884511554738</v>
      </c>
      <c r="K163" t="b">
        <f t="shared" si="14"/>
        <v>0</v>
      </c>
      <c r="L163">
        <f>COUNTIF(K$4:K163,TRUE())</f>
        <v>65</v>
      </c>
      <c r="M163" t="b">
        <f t="shared" si="15"/>
        <v>1</v>
      </c>
    </row>
    <row r="164" spans="1:13" x14ac:dyDescent="0.25">
      <c r="A164" s="21">
        <v>44651.684027777781</v>
      </c>
      <c r="B164" s="22">
        <f t="shared" si="18"/>
        <v>196.89236111111677</v>
      </c>
      <c r="D164">
        <v>0.113</v>
      </c>
      <c r="E164" s="11">
        <f t="shared" si="17"/>
        <v>443.06516788818777</v>
      </c>
      <c r="H164">
        <f t="shared" si="19"/>
        <v>6.4870226374384936</v>
      </c>
      <c r="I164" s="11">
        <f t="shared" si="16"/>
        <v>727.06516788818772</v>
      </c>
      <c r="K164" t="b">
        <f t="shared" si="14"/>
        <v>0</v>
      </c>
      <c r="L164">
        <f>COUNTIF(K$4:K164,TRUE())</f>
        <v>65</v>
      </c>
      <c r="M164" t="b">
        <f t="shared" si="15"/>
        <v>1</v>
      </c>
    </row>
    <row r="165" spans="1:13" x14ac:dyDescent="0.25">
      <c r="A165" s="21">
        <v>44652.347222222219</v>
      </c>
      <c r="B165" s="22">
        <f t="shared" si="18"/>
        <v>197.55555555555475</v>
      </c>
      <c r="D165">
        <v>0.61899999999999999</v>
      </c>
      <c r="E165" s="11">
        <f t="shared" si="17"/>
        <v>445.51878452498687</v>
      </c>
      <c r="H165">
        <f t="shared" si="19"/>
        <v>10.002251091720906</v>
      </c>
      <c r="I165" s="11">
        <f t="shared" si="16"/>
        <v>729.51878452498681</v>
      </c>
      <c r="K165" t="b">
        <f t="shared" si="14"/>
        <v>0</v>
      </c>
      <c r="L165">
        <f>COUNTIF(K$4:K165,TRUE())</f>
        <v>65</v>
      </c>
      <c r="M165" t="b">
        <f t="shared" si="15"/>
        <v>1</v>
      </c>
    </row>
    <row r="166" spans="1:13" x14ac:dyDescent="0.25">
      <c r="A166" s="21">
        <v>44652.666666666664</v>
      </c>
      <c r="B166" s="22">
        <f t="shared" si="18"/>
        <v>197.875</v>
      </c>
      <c r="D166">
        <v>1.0529999999999999</v>
      </c>
      <c r="E166" s="11">
        <f t="shared" si="17"/>
        <v>446.2852786467983</v>
      </c>
      <c r="G166" s="16"/>
      <c r="H166" t="e">
        <f t="shared" si="19"/>
        <v>#DIV/0!</v>
      </c>
      <c r="I166" s="11">
        <f t="shared" si="16"/>
        <v>730.28527864679836</v>
      </c>
      <c r="K166" t="b">
        <f t="shared" si="14"/>
        <v>0</v>
      </c>
      <c r="L166">
        <f>COUNTIF(K$4:K166,TRUE())</f>
        <v>65</v>
      </c>
      <c r="M166" t="b">
        <f t="shared" si="15"/>
        <v>1</v>
      </c>
    </row>
    <row r="167" spans="1:13" x14ac:dyDescent="0.25">
      <c r="A167" s="21">
        <v>44652.670138888891</v>
      </c>
      <c r="B167" s="22">
        <f t="shared" si="18"/>
        <v>197.87847222222626</v>
      </c>
      <c r="D167">
        <f>D166/1000</f>
        <v>1.0529999999999999E-3</v>
      </c>
      <c r="E167" s="11">
        <f t="shared" si="17"/>
        <v>446.2852786467983</v>
      </c>
      <c r="F167" s="24" t="s">
        <v>32</v>
      </c>
      <c r="G167" s="16" t="s">
        <v>22</v>
      </c>
      <c r="H167">
        <f t="shared" si="19"/>
        <v>6.8991968165797042</v>
      </c>
      <c r="I167" s="11">
        <f t="shared" si="16"/>
        <v>730.28527864679836</v>
      </c>
      <c r="K167" t="b">
        <f t="shared" si="14"/>
        <v>1</v>
      </c>
      <c r="L167">
        <f>COUNTIF(K$4:K167,TRUE())</f>
        <v>66</v>
      </c>
      <c r="M167" t="b">
        <f t="shared" si="15"/>
        <v>0</v>
      </c>
    </row>
    <row r="168" spans="1:13" x14ac:dyDescent="0.25">
      <c r="A168" s="21">
        <v>44655.673611111109</v>
      </c>
      <c r="B168" s="22">
        <f t="shared" si="18"/>
        <v>200.88194444444525</v>
      </c>
      <c r="D168">
        <v>1.4710000000000001</v>
      </c>
      <c r="E168" s="11">
        <f t="shared" si="17"/>
        <v>456.73335474168948</v>
      </c>
      <c r="F168" s="17"/>
      <c r="H168" t="e">
        <f t="shared" si="19"/>
        <v>#DIV/0!</v>
      </c>
      <c r="I168" s="11">
        <f t="shared" si="16"/>
        <v>740.73335474168948</v>
      </c>
      <c r="K168" t="b">
        <f t="shared" si="14"/>
        <v>0</v>
      </c>
      <c r="L168">
        <f>COUNTIF(K$4:K168,TRUE())</f>
        <v>66</v>
      </c>
      <c r="M168" t="b">
        <f t="shared" si="15"/>
        <v>0</v>
      </c>
    </row>
    <row r="169" spans="1:13" x14ac:dyDescent="0.25">
      <c r="A169" s="21">
        <v>44655.677083333336</v>
      </c>
      <c r="B169" s="22">
        <f t="shared" si="18"/>
        <v>200.88541666667152</v>
      </c>
      <c r="D169">
        <f>D168/200</f>
        <v>7.3550000000000004E-3</v>
      </c>
      <c r="E169" s="11">
        <f t="shared" si="17"/>
        <v>456.73335474168948</v>
      </c>
      <c r="F169" s="24" t="s">
        <v>33</v>
      </c>
      <c r="G169" s="16" t="s">
        <v>22</v>
      </c>
      <c r="H169">
        <f t="shared" si="19"/>
        <v>10.031391479113198</v>
      </c>
      <c r="I169" s="11">
        <f t="shared" si="16"/>
        <v>740.73335474168948</v>
      </c>
      <c r="K169" t="b">
        <f t="shared" si="14"/>
        <v>1</v>
      </c>
      <c r="L169">
        <f>COUNTIF(K$4:K169,TRUE())</f>
        <v>67</v>
      </c>
      <c r="M169" t="b">
        <f t="shared" si="15"/>
        <v>1</v>
      </c>
    </row>
    <row r="170" spans="1:13" x14ac:dyDescent="0.25">
      <c r="A170" s="21">
        <v>44656.364583333336</v>
      </c>
      <c r="B170" s="22">
        <f t="shared" si="18"/>
        <v>201.57291666667152</v>
      </c>
      <c r="D170">
        <v>2.3E-2</v>
      </c>
      <c r="E170" s="11">
        <f t="shared" si="17"/>
        <v>458.37819135626637</v>
      </c>
      <c r="H170">
        <f t="shared" si="19"/>
        <v>6.383120415554699</v>
      </c>
      <c r="I170" s="11">
        <f t="shared" si="16"/>
        <v>742.37819135626637</v>
      </c>
      <c r="K170" t="b">
        <f t="shared" si="14"/>
        <v>0</v>
      </c>
      <c r="L170">
        <f>COUNTIF(K$4:K170,TRUE())</f>
        <v>67</v>
      </c>
      <c r="M170" t="b">
        <f t="shared" si="15"/>
        <v>1</v>
      </c>
    </row>
    <row r="171" spans="1:13" x14ac:dyDescent="0.25">
      <c r="A171" s="21">
        <v>44656.670138888891</v>
      </c>
      <c r="B171" s="22">
        <f t="shared" si="18"/>
        <v>201.87847222222626</v>
      </c>
      <c r="D171">
        <v>5.0999999999999997E-2</v>
      </c>
      <c r="E171" s="11">
        <f t="shared" si="17"/>
        <v>459.52705474218084</v>
      </c>
      <c r="H171">
        <f t="shared" si="19"/>
        <v>5.8492517934579684</v>
      </c>
      <c r="I171" s="11">
        <f t="shared" si="16"/>
        <v>743.52705474218078</v>
      </c>
      <c r="K171" t="b">
        <f t="shared" si="14"/>
        <v>0</v>
      </c>
      <c r="L171">
        <f>COUNTIF(K$4:K171,TRUE())</f>
        <v>67</v>
      </c>
      <c r="M171" t="b">
        <f t="shared" si="15"/>
        <v>1</v>
      </c>
    </row>
    <row r="172" spans="1:13" x14ac:dyDescent="0.25">
      <c r="A172" s="21">
        <v>44657.340277777781</v>
      </c>
      <c r="B172" s="22">
        <f t="shared" si="18"/>
        <v>202.54861111111677</v>
      </c>
      <c r="D172">
        <v>0.34300000000000003</v>
      </c>
      <c r="E172" s="11">
        <f t="shared" si="17"/>
        <v>462.27669416638213</v>
      </c>
      <c r="H172" t="e">
        <f t="shared" si="19"/>
        <v>#DIV/0!</v>
      </c>
      <c r="I172" s="11">
        <f t="shared" si="16"/>
        <v>746.27669416638219</v>
      </c>
      <c r="K172" t="b">
        <f t="shared" si="14"/>
        <v>0</v>
      </c>
      <c r="L172">
        <f>COUNTIF(K$4:K172,TRUE())</f>
        <v>67</v>
      </c>
      <c r="M172" t="b">
        <f t="shared" si="15"/>
        <v>1</v>
      </c>
    </row>
    <row r="173" spans="1:13" x14ac:dyDescent="0.25">
      <c r="A173" s="21">
        <v>44657.6875</v>
      </c>
      <c r="B173" s="22">
        <f t="shared" si="18"/>
        <v>202.89583333333576</v>
      </c>
      <c r="D173">
        <v>6.5000000000000002E-2</v>
      </c>
      <c r="E173" s="11">
        <f t="shared" si="17"/>
        <v>462.27669416638213</v>
      </c>
      <c r="H173" t="e">
        <f t="shared" si="19"/>
        <v>#DIV/0!</v>
      </c>
      <c r="I173" s="11">
        <f t="shared" si="16"/>
        <v>746.27669416638219</v>
      </c>
      <c r="K173" t="b">
        <f t="shared" si="14"/>
        <v>0</v>
      </c>
      <c r="L173">
        <f>COUNTIF(K$4:K173,TRUE())</f>
        <v>67</v>
      </c>
      <c r="M173" t="b">
        <f t="shared" si="15"/>
        <v>1</v>
      </c>
    </row>
    <row r="174" spans="1:13" x14ac:dyDescent="0.25">
      <c r="A174" s="21">
        <v>44657.690972222219</v>
      </c>
      <c r="B174" s="22">
        <f t="shared" si="18"/>
        <v>202.89930555555475</v>
      </c>
      <c r="D174">
        <f>D173/200</f>
        <v>3.2499999999999999E-4</v>
      </c>
      <c r="E174" s="11">
        <f t="shared" si="17"/>
        <v>462.27669416638213</v>
      </c>
      <c r="F174" s="9" t="s">
        <v>33</v>
      </c>
      <c r="G174" s="8" t="s">
        <v>22</v>
      </c>
      <c r="H174">
        <f t="shared" si="19"/>
        <v>2.6499909732341109</v>
      </c>
      <c r="I174" s="11">
        <f t="shared" si="16"/>
        <v>746.27669416638219</v>
      </c>
      <c r="K174" t="b">
        <f t="shared" si="14"/>
        <v>1</v>
      </c>
      <c r="L174">
        <f>COUNTIF(K$4:K174,TRUE())</f>
        <v>68</v>
      </c>
      <c r="M174" t="b">
        <f t="shared" si="15"/>
        <v>0</v>
      </c>
    </row>
    <row r="175" spans="1:13" x14ac:dyDescent="0.25">
      <c r="A175" s="21">
        <v>44658.347222222219</v>
      </c>
      <c r="B175" s="22">
        <f t="shared" si="18"/>
        <v>203.55555555555475</v>
      </c>
      <c r="D175">
        <v>0.02</v>
      </c>
      <c r="E175" s="11">
        <f t="shared" si="17"/>
        <v>468.22011063801574</v>
      </c>
      <c r="H175">
        <f t="shared" si="19"/>
        <v>5.3673863395437067</v>
      </c>
      <c r="I175" s="11">
        <f t="shared" si="16"/>
        <v>752.22011063801574</v>
      </c>
      <c r="K175" t="b">
        <f t="shared" si="14"/>
        <v>0</v>
      </c>
      <c r="L175">
        <f>COUNTIF(K$4:K175,TRUE())</f>
        <v>68</v>
      </c>
      <c r="M175" t="b">
        <f t="shared" si="15"/>
        <v>0</v>
      </c>
    </row>
    <row r="176" spans="1:13" x14ac:dyDescent="0.25">
      <c r="A176" s="21">
        <v>44658.673611111109</v>
      </c>
      <c r="B176" s="22">
        <f t="shared" si="18"/>
        <v>203.88194444444525</v>
      </c>
      <c r="D176">
        <v>5.5E-2</v>
      </c>
      <c r="E176" s="11">
        <f t="shared" si="17"/>
        <v>469.67954225665306</v>
      </c>
      <c r="H176">
        <f t="shared" si="19"/>
        <v>6.3532236513034261</v>
      </c>
      <c r="I176" s="11">
        <f t="shared" si="16"/>
        <v>753.67954225665312</v>
      </c>
      <c r="K176" t="b">
        <f t="shared" si="14"/>
        <v>0</v>
      </c>
      <c r="L176">
        <f>COUNTIF(K$4:K176,TRUE())</f>
        <v>68</v>
      </c>
      <c r="M176" t="b">
        <f t="shared" si="15"/>
        <v>0</v>
      </c>
    </row>
    <row r="177" spans="1:13" x14ac:dyDescent="0.25">
      <c r="A177" s="21">
        <v>44659.34375</v>
      </c>
      <c r="B177" s="22">
        <f t="shared" si="18"/>
        <v>204.55208333333576</v>
      </c>
      <c r="D177">
        <v>0.318</v>
      </c>
      <c r="E177" s="11">
        <f t="shared" si="17"/>
        <v>472.21106549841278</v>
      </c>
      <c r="H177">
        <f t="shared" si="19"/>
        <v>7.7607765696373372</v>
      </c>
      <c r="I177" s="11">
        <f t="shared" si="16"/>
        <v>756.21106549841284</v>
      </c>
      <c r="K177" t="b">
        <f t="shared" si="14"/>
        <v>0</v>
      </c>
      <c r="L177">
        <f>COUNTIF(K$4:K177,TRUE())</f>
        <v>68</v>
      </c>
      <c r="M177" t="b">
        <f t="shared" si="15"/>
        <v>0</v>
      </c>
    </row>
    <row r="178" spans="1:13" x14ac:dyDescent="0.25">
      <c r="A178" s="21">
        <v>44659.659722222219</v>
      </c>
      <c r="B178" s="22">
        <f t="shared" si="18"/>
        <v>204.86805555555475</v>
      </c>
      <c r="D178">
        <v>0.626</v>
      </c>
      <c r="E178" s="11">
        <f t="shared" si="17"/>
        <v>473.18820139006107</v>
      </c>
      <c r="H178" t="e">
        <f t="shared" si="19"/>
        <v>#DIV/0!</v>
      </c>
      <c r="I178" s="11">
        <f t="shared" si="16"/>
        <v>757.18820139006107</v>
      </c>
      <c r="K178" t="b">
        <f t="shared" si="14"/>
        <v>0</v>
      </c>
      <c r="L178">
        <f>COUNTIF(K$4:K178,TRUE())</f>
        <v>68</v>
      </c>
      <c r="M178" t="b">
        <f t="shared" si="15"/>
        <v>0</v>
      </c>
    </row>
    <row r="179" spans="1:13" x14ac:dyDescent="0.25">
      <c r="A179" s="21">
        <v>44659.663194444445</v>
      </c>
      <c r="B179" s="22">
        <f t="shared" si="18"/>
        <v>204.87152777778101</v>
      </c>
      <c r="D179">
        <f>D178/1000</f>
        <v>6.2600000000000004E-4</v>
      </c>
      <c r="E179" s="11">
        <f t="shared" si="17"/>
        <v>473.18820139006107</v>
      </c>
      <c r="F179" s="24" t="s">
        <v>32</v>
      </c>
      <c r="G179" s="16" t="s">
        <v>22</v>
      </c>
      <c r="H179">
        <f t="shared" si="19"/>
        <v>6.7550077749273836</v>
      </c>
      <c r="I179" s="11">
        <f t="shared" si="16"/>
        <v>757.18820139006107</v>
      </c>
      <c r="K179" t="b">
        <f t="shared" si="14"/>
        <v>1</v>
      </c>
      <c r="L179">
        <f>COUNTIF(K$4:K179,TRUE())</f>
        <v>69</v>
      </c>
      <c r="M179" t="b">
        <f t="shared" si="15"/>
        <v>1</v>
      </c>
    </row>
    <row r="180" spans="1:13" x14ac:dyDescent="0.25">
      <c r="A180" s="21">
        <v>44662.663194444445</v>
      </c>
      <c r="B180" s="22">
        <f t="shared" si="18"/>
        <v>207.87152777778101</v>
      </c>
      <c r="D180">
        <v>1.012</v>
      </c>
      <c r="E180" s="11">
        <f t="shared" si="17"/>
        <v>483.84696040248485</v>
      </c>
      <c r="H180" t="e">
        <f t="shared" si="19"/>
        <v>#DIV/0!</v>
      </c>
      <c r="I180" s="11">
        <f t="shared" si="16"/>
        <v>767.84696040248491</v>
      </c>
      <c r="K180" t="b">
        <f t="shared" si="14"/>
        <v>0</v>
      </c>
      <c r="L180">
        <f>COUNTIF(K$4:K180,TRUE())</f>
        <v>69</v>
      </c>
      <c r="M180" t="b">
        <f t="shared" si="15"/>
        <v>1</v>
      </c>
    </row>
    <row r="181" spans="1:13" x14ac:dyDescent="0.25">
      <c r="A181" s="21">
        <v>44662.666666666664</v>
      </c>
      <c r="B181" s="22">
        <f t="shared" si="18"/>
        <v>207.875</v>
      </c>
      <c r="D181">
        <f>D180/200</f>
        <v>5.0600000000000003E-3</v>
      </c>
      <c r="E181" s="11">
        <f t="shared" si="17"/>
        <v>483.84696040248485</v>
      </c>
      <c r="F181" s="9" t="s">
        <v>34</v>
      </c>
      <c r="G181" s="8" t="s">
        <v>22</v>
      </c>
      <c r="H181">
        <f t="shared" si="19"/>
        <v>8.4897176735539652</v>
      </c>
      <c r="I181" s="11">
        <f t="shared" si="16"/>
        <v>767.84696040248491</v>
      </c>
      <c r="K181" t="b">
        <f t="shared" si="14"/>
        <v>1</v>
      </c>
      <c r="L181">
        <f>COUNTIF(K$4:K181,TRUE())</f>
        <v>70</v>
      </c>
      <c r="M181" t="b">
        <f t="shared" si="15"/>
        <v>0</v>
      </c>
    </row>
    <row r="182" spans="1:13" x14ac:dyDescent="0.25">
      <c r="A182" s="21">
        <v>44663.368055555555</v>
      </c>
      <c r="B182" s="22">
        <f t="shared" si="18"/>
        <v>208.57638888889051</v>
      </c>
      <c r="D182">
        <v>0.02</v>
      </c>
      <c r="E182" s="11">
        <f t="shared" si="17"/>
        <v>485.82975111245264</v>
      </c>
      <c r="H182">
        <f t="shared" si="19"/>
        <v>4.8026793185424559</v>
      </c>
      <c r="I182" s="11">
        <f t="shared" si="16"/>
        <v>769.82975111245264</v>
      </c>
      <c r="K182" t="b">
        <f t="shared" si="14"/>
        <v>0</v>
      </c>
      <c r="L182">
        <f>COUNTIF(K$4:K182,TRUE())</f>
        <v>70</v>
      </c>
      <c r="M182" t="b">
        <f t="shared" si="15"/>
        <v>0</v>
      </c>
    </row>
    <row r="183" spans="1:13" x14ac:dyDescent="0.25">
      <c r="A183" s="21">
        <v>44663.708333333336</v>
      </c>
      <c r="B183" s="22">
        <f t="shared" si="18"/>
        <v>208.91666666667152</v>
      </c>
      <c r="D183">
        <v>6.5000000000000002E-2</v>
      </c>
      <c r="E183" s="11">
        <f t="shared" si="17"/>
        <v>487.53019083059371</v>
      </c>
      <c r="H183">
        <f t="shared" si="19"/>
        <v>6.0136206161729477</v>
      </c>
      <c r="I183" s="11">
        <f t="shared" si="16"/>
        <v>771.53019083059371</v>
      </c>
      <c r="K183" t="b">
        <f t="shared" si="14"/>
        <v>0</v>
      </c>
      <c r="L183">
        <f>COUNTIF(K$4:K183,TRUE())</f>
        <v>70</v>
      </c>
      <c r="M183" t="b">
        <f t="shared" si="15"/>
        <v>0</v>
      </c>
    </row>
    <row r="184" spans="1:13" x14ac:dyDescent="0.25">
      <c r="A184" s="21">
        <v>44664.375</v>
      </c>
      <c r="B184" s="22">
        <f t="shared" si="18"/>
        <v>209.58333333333576</v>
      </c>
      <c r="D184">
        <v>0.41099999999999998</v>
      </c>
      <c r="E184" s="11">
        <f t="shared" si="17"/>
        <v>490.19081760124692</v>
      </c>
      <c r="H184">
        <f t="shared" si="19"/>
        <v>10.994863352697873</v>
      </c>
      <c r="I184" s="11">
        <f t="shared" si="16"/>
        <v>774.19081760124686</v>
      </c>
      <c r="K184" t="b">
        <f t="shared" si="14"/>
        <v>0</v>
      </c>
      <c r="L184">
        <f>COUNTIF(K$4:K184,TRUE())</f>
        <v>70</v>
      </c>
      <c r="M184" t="b">
        <f t="shared" si="15"/>
        <v>0</v>
      </c>
    </row>
    <row r="185" spans="1:13" x14ac:dyDescent="0.25">
      <c r="A185" s="21">
        <v>44664.684027777781</v>
      </c>
      <c r="B185" s="22">
        <f t="shared" si="18"/>
        <v>209.89236111111677</v>
      </c>
      <c r="D185">
        <v>0.65600000000000003</v>
      </c>
      <c r="E185" s="11">
        <f t="shared" si="17"/>
        <v>490.86537502218334</v>
      </c>
      <c r="F185" s="24" t="s">
        <v>35</v>
      </c>
      <c r="H185" t="e">
        <f t="shared" si="19"/>
        <v>#DIV/0!</v>
      </c>
      <c r="I185" s="11">
        <f t="shared" si="16"/>
        <v>774.86537502218334</v>
      </c>
      <c r="K185" t="b">
        <f t="shared" si="14"/>
        <v>0</v>
      </c>
      <c r="L185">
        <f>COUNTIF(K$4:K185,TRUE())</f>
        <v>70</v>
      </c>
      <c r="M185" t="b">
        <f t="shared" si="15"/>
        <v>0</v>
      </c>
    </row>
    <row r="186" spans="1:13" x14ac:dyDescent="0.25">
      <c r="A186" s="21">
        <v>44664.6875</v>
      </c>
      <c r="B186" s="22">
        <f t="shared" si="18"/>
        <v>209.89583333333576</v>
      </c>
      <c r="D186">
        <f>D185/200</f>
        <v>3.2799999999999999E-3</v>
      </c>
      <c r="E186" s="11">
        <f t="shared" si="17"/>
        <v>490.86537502218334</v>
      </c>
      <c r="F186" s="9" t="s">
        <v>33</v>
      </c>
      <c r="G186" s="8" t="s">
        <v>22</v>
      </c>
      <c r="H186">
        <f t="shared" si="19"/>
        <v>6.8888471194049581</v>
      </c>
      <c r="I186" s="11">
        <f t="shared" si="16"/>
        <v>774.86537502218334</v>
      </c>
      <c r="K186" t="b">
        <f t="shared" si="14"/>
        <v>1</v>
      </c>
      <c r="L186">
        <f>COUNTIF(K$4:K186,TRUE())</f>
        <v>71</v>
      </c>
      <c r="M186" t="b">
        <f t="shared" si="15"/>
        <v>1</v>
      </c>
    </row>
    <row r="187" spans="1:13" x14ac:dyDescent="0.25">
      <c r="A187" s="21">
        <v>44665.34375</v>
      </c>
      <c r="B187" s="22">
        <f t="shared" si="18"/>
        <v>210.55208333333576</v>
      </c>
      <c r="D187">
        <v>1.6E-2</v>
      </c>
      <c r="E187" s="11">
        <f t="shared" si="17"/>
        <v>493.15167920734001</v>
      </c>
      <c r="H187">
        <f t="shared" si="19"/>
        <v>4.3596676590121488</v>
      </c>
      <c r="I187" s="11">
        <f t="shared" si="16"/>
        <v>777.15167920734007</v>
      </c>
      <c r="K187" t="b">
        <f t="shared" si="14"/>
        <v>0</v>
      </c>
      <c r="L187">
        <f>COUNTIF(K$4:K187,TRUE())</f>
        <v>71</v>
      </c>
      <c r="M187" t="b">
        <f t="shared" si="15"/>
        <v>1</v>
      </c>
    </row>
    <row r="188" spans="1:13" x14ac:dyDescent="0.25">
      <c r="A188" s="21">
        <v>44665.642361111109</v>
      </c>
      <c r="B188" s="22">
        <f t="shared" si="18"/>
        <v>210.85069444444525</v>
      </c>
      <c r="D188">
        <v>0.05</v>
      </c>
      <c r="E188" s="11">
        <f t="shared" si="17"/>
        <v>494.79553539711475</v>
      </c>
      <c r="H188">
        <f t="shared" si="19"/>
        <v>7.9855033982863848</v>
      </c>
      <c r="I188" s="11">
        <f t="shared" si="16"/>
        <v>778.79553539711469</v>
      </c>
      <c r="K188" t="b">
        <f t="shared" si="14"/>
        <v>0</v>
      </c>
      <c r="L188">
        <f>COUNTIF(K$4:K188,TRUE())</f>
        <v>71</v>
      </c>
      <c r="M188" t="b">
        <f t="shared" si="15"/>
        <v>1</v>
      </c>
    </row>
    <row r="189" spans="1:13" x14ac:dyDescent="0.25">
      <c r="A189" s="21">
        <v>44666.791666666664</v>
      </c>
      <c r="B189" s="22">
        <f t="shared" si="18"/>
        <v>212</v>
      </c>
      <c r="D189">
        <v>0.54800000000000004</v>
      </c>
      <c r="E189" s="11">
        <f t="shared" si="17"/>
        <v>498.24971129030052</v>
      </c>
      <c r="H189" t="e">
        <f t="shared" si="19"/>
        <v>#DIV/0!</v>
      </c>
      <c r="I189" s="11">
        <f t="shared" si="16"/>
        <v>782.24971129030052</v>
      </c>
      <c r="K189" t="b">
        <f t="shared" si="14"/>
        <v>0</v>
      </c>
      <c r="L189">
        <f>COUNTIF(K$4:K189,TRUE())</f>
        <v>71</v>
      </c>
      <c r="M189" t="b">
        <f t="shared" si="15"/>
        <v>1</v>
      </c>
    </row>
    <row r="190" spans="1:13" x14ac:dyDescent="0.25">
      <c r="A190" s="21">
        <v>44666.795138888891</v>
      </c>
      <c r="B190" s="22">
        <f t="shared" si="18"/>
        <v>212.00347222222626</v>
      </c>
      <c r="D190">
        <f>D189/200</f>
        <v>2.7400000000000002E-3</v>
      </c>
      <c r="E190" s="11">
        <f t="shared" si="17"/>
        <v>498.24971129030052</v>
      </c>
      <c r="F190" s="24" t="s">
        <v>33</v>
      </c>
      <c r="G190" s="8" t="s">
        <v>22</v>
      </c>
      <c r="H190">
        <f t="shared" si="19"/>
        <v>8.4843807452437936</v>
      </c>
      <c r="I190" s="11">
        <f t="shared" si="16"/>
        <v>782.24971129030052</v>
      </c>
      <c r="K190" t="b">
        <f t="shared" si="14"/>
        <v>1</v>
      </c>
      <c r="L190">
        <f>COUNTIF(K$4:K190,TRUE())</f>
        <v>72</v>
      </c>
      <c r="M190" t="b">
        <f t="shared" si="15"/>
        <v>0</v>
      </c>
    </row>
    <row r="191" spans="1:13" x14ac:dyDescent="0.25">
      <c r="A191" s="21">
        <v>44669.802083333336</v>
      </c>
      <c r="B191" s="22">
        <f t="shared" si="18"/>
        <v>215.01041666667152</v>
      </c>
      <c r="D191">
        <v>0.996</v>
      </c>
      <c r="E191" s="11">
        <f t="shared" si="17"/>
        <v>506.7555373291828</v>
      </c>
      <c r="H191" t="e">
        <f t="shared" si="19"/>
        <v>#DIV/0!</v>
      </c>
      <c r="I191" s="11">
        <f t="shared" si="16"/>
        <v>790.75553732918274</v>
      </c>
      <c r="K191" t="b">
        <f t="shared" si="14"/>
        <v>0</v>
      </c>
      <c r="L191">
        <f>COUNTIF(K$4:K191,TRUE())</f>
        <v>72</v>
      </c>
      <c r="M191" t="b">
        <f t="shared" si="15"/>
        <v>0</v>
      </c>
    </row>
    <row r="192" spans="1:13" x14ac:dyDescent="0.25">
      <c r="A192" s="21">
        <v>44669.805555555555</v>
      </c>
      <c r="B192" s="22">
        <f t="shared" si="18"/>
        <v>215.01388888889051</v>
      </c>
      <c r="D192">
        <f>D191/200</f>
        <v>4.9800000000000001E-3</v>
      </c>
      <c r="E192" s="11">
        <f t="shared" si="17"/>
        <v>506.7555373291828</v>
      </c>
      <c r="F192" s="24" t="s">
        <v>36</v>
      </c>
      <c r="G192" s="8" t="s">
        <v>25</v>
      </c>
      <c r="H192">
        <f t="shared" si="19"/>
        <v>48.670080726701649</v>
      </c>
      <c r="I192" s="11">
        <f t="shared" si="16"/>
        <v>790.75553732918274</v>
      </c>
      <c r="K192" t="b">
        <f t="shared" si="14"/>
        <v>1</v>
      </c>
      <c r="L192">
        <f>COUNTIF(K$4:K192,TRUE())</f>
        <v>73</v>
      </c>
      <c r="M192" t="b">
        <f t="shared" si="15"/>
        <v>1</v>
      </c>
    </row>
    <row r="193" spans="1:13" x14ac:dyDescent="0.25">
      <c r="A193" s="21">
        <v>44670.350694444445</v>
      </c>
      <c r="B193" s="22">
        <f t="shared" si="18"/>
        <v>215.55902777778101</v>
      </c>
      <c r="D193">
        <v>6.0000000000000001E-3</v>
      </c>
      <c r="E193" s="11">
        <f t="shared" si="17"/>
        <v>507.02435408761062</v>
      </c>
      <c r="H193">
        <f t="shared" si="19"/>
        <v>5.0681016343547167</v>
      </c>
      <c r="I193" s="11">
        <f t="shared" si="16"/>
        <v>791.02435408761062</v>
      </c>
      <c r="K193" t="b">
        <f t="shared" si="14"/>
        <v>0</v>
      </c>
      <c r="L193">
        <f>COUNTIF(K$4:K193,TRUE())</f>
        <v>73</v>
      </c>
      <c r="M193" t="b">
        <f t="shared" si="15"/>
        <v>1</v>
      </c>
    </row>
    <row r="194" spans="1:13" x14ac:dyDescent="0.25">
      <c r="A194" s="21">
        <v>44670.746527777781</v>
      </c>
      <c r="B194" s="22">
        <f t="shared" si="18"/>
        <v>215.95486111111677</v>
      </c>
      <c r="D194">
        <v>2.1999999999999999E-2</v>
      </c>
      <c r="E194" s="11">
        <f t="shared" si="17"/>
        <v>508.89882320552675</v>
      </c>
      <c r="H194">
        <f t="shared" si="19"/>
        <v>5.1401665535719134</v>
      </c>
      <c r="I194" s="11">
        <f t="shared" si="16"/>
        <v>792.8988232055267</v>
      </c>
      <c r="K194" t="b">
        <f t="shared" si="14"/>
        <v>0</v>
      </c>
      <c r="L194">
        <f>COUNTIF(K$4:K194,TRUE())</f>
        <v>73</v>
      </c>
      <c r="M194" t="b">
        <f t="shared" si="15"/>
        <v>1</v>
      </c>
    </row>
    <row r="195" spans="1:13" x14ac:dyDescent="0.25">
      <c r="A195" s="21">
        <v>44671.34375</v>
      </c>
      <c r="B195" s="22">
        <f t="shared" si="18"/>
        <v>216.55208333333576</v>
      </c>
      <c r="D195">
        <v>0.152</v>
      </c>
      <c r="E195" s="11">
        <f t="shared" si="17"/>
        <v>511.68731910033301</v>
      </c>
      <c r="H195">
        <f t="shared" si="19"/>
        <v>7.4257179470226404</v>
      </c>
      <c r="I195" s="11">
        <f t="shared" si="16"/>
        <v>795.68731910033307</v>
      </c>
      <c r="K195" t="b">
        <f t="shared" si="14"/>
        <v>0</v>
      </c>
      <c r="L195">
        <f>COUNTIF(K$4:K195,TRUE())</f>
        <v>73</v>
      </c>
      <c r="M195" t="b">
        <f t="shared" si="15"/>
        <v>1</v>
      </c>
    </row>
    <row r="196" spans="1:13" x14ac:dyDescent="0.25">
      <c r="A196" s="21">
        <v>44671.708333333336</v>
      </c>
      <c r="B196" s="22">
        <f t="shared" si="18"/>
        <v>216.91666666667152</v>
      </c>
      <c r="D196">
        <v>0.34399999999999997</v>
      </c>
      <c r="E196" s="11">
        <f t="shared" si="17"/>
        <v>512.86565634159149</v>
      </c>
      <c r="F196" s="17"/>
      <c r="H196" t="e">
        <f t="shared" si="19"/>
        <v>#DIV/0!</v>
      </c>
      <c r="I196" s="11">
        <f t="shared" si="16"/>
        <v>796.86565634159149</v>
      </c>
      <c r="K196" t="b">
        <f t="shared" si="14"/>
        <v>0</v>
      </c>
      <c r="L196">
        <f>COUNTIF(K$4:K196,TRUE())</f>
        <v>73</v>
      </c>
      <c r="M196" t="b">
        <f t="shared" si="15"/>
        <v>1</v>
      </c>
    </row>
    <row r="197" spans="1:13" ht="30" x14ac:dyDescent="0.25">
      <c r="A197" s="21">
        <v>44671.711805555555</v>
      </c>
      <c r="B197" s="22">
        <f t="shared" si="18"/>
        <v>216.92013888889051</v>
      </c>
      <c r="D197">
        <f>D196/200</f>
        <v>1.72E-3</v>
      </c>
      <c r="E197" s="11">
        <f t="shared" si="17"/>
        <v>512.86565634159149</v>
      </c>
      <c r="F197" s="24" t="s">
        <v>37</v>
      </c>
      <c r="G197" s="16" t="s">
        <v>22</v>
      </c>
      <c r="H197">
        <f t="shared" si="19"/>
        <v>6.3873905815711209</v>
      </c>
      <c r="I197" s="11">
        <f t="shared" si="16"/>
        <v>796.86565634159149</v>
      </c>
      <c r="K197" t="b">
        <f t="shared" ref="K197:K260" si="20">ISNUMBER(SEARCH("dilution",F197))</f>
        <v>1</v>
      </c>
      <c r="L197">
        <f>COUNTIF(K$4:K197,TRUE())</f>
        <v>74</v>
      </c>
      <c r="M197" t="b">
        <f t="shared" ref="M197:M260" si="21">ISODD(L197)</f>
        <v>0</v>
      </c>
    </row>
    <row r="198" spans="1:13" x14ac:dyDescent="0.25">
      <c r="A198" s="21">
        <v>44672.347222222219</v>
      </c>
      <c r="B198" s="22">
        <f t="shared" si="18"/>
        <v>217.55555555555475</v>
      </c>
      <c r="D198">
        <v>8.9999999999999993E-3</v>
      </c>
      <c r="E198" s="11">
        <f t="shared" si="17"/>
        <v>515.25317277810643</v>
      </c>
      <c r="H198">
        <f t="shared" si="19"/>
        <v>5.3620893197512371</v>
      </c>
      <c r="I198" s="11">
        <f t="shared" ref="I198:I261" si="22">$I$4+E198</f>
        <v>799.25317277810643</v>
      </c>
      <c r="K198" t="b">
        <f t="shared" si="20"/>
        <v>0</v>
      </c>
      <c r="L198">
        <f>COUNTIF(K$4:K198,TRUE())</f>
        <v>74</v>
      </c>
      <c r="M198" t="b">
        <f t="shared" si="21"/>
        <v>0</v>
      </c>
    </row>
    <row r="199" spans="1:13" x14ac:dyDescent="0.25">
      <c r="A199" s="21">
        <v>44673.340277777781</v>
      </c>
      <c r="B199" s="22">
        <f t="shared" si="18"/>
        <v>218.54861111111677</v>
      </c>
      <c r="D199">
        <v>0.19600000000000001</v>
      </c>
      <c r="E199" s="11">
        <f t="shared" si="17"/>
        <v>519.69795762077933</v>
      </c>
      <c r="H199">
        <f t="shared" si="19"/>
        <v>8.6356990594444376</v>
      </c>
      <c r="I199" s="11">
        <f t="shared" si="22"/>
        <v>803.69795762077933</v>
      </c>
      <c r="K199" t="b">
        <f t="shared" si="20"/>
        <v>0</v>
      </c>
      <c r="L199">
        <f>COUNTIF(K$4:K199,TRUE())</f>
        <v>74</v>
      </c>
      <c r="M199" t="b">
        <f t="shared" si="21"/>
        <v>0</v>
      </c>
    </row>
    <row r="200" spans="1:13" x14ac:dyDescent="0.25">
      <c r="A200" s="21">
        <v>44673.677083333336</v>
      </c>
      <c r="B200" s="22">
        <f t="shared" si="18"/>
        <v>218.88541666667152</v>
      </c>
      <c r="D200">
        <v>0.375</v>
      </c>
      <c r="E200" s="11">
        <f t="shared" ref="E200:E263" si="23">IF(LOG(D200/D199)&gt;0, E199+LOG(D200/D199,2),E199)</f>
        <v>520.63399456204741</v>
      </c>
      <c r="H200" t="e">
        <f t="shared" si="19"/>
        <v>#DIV/0!</v>
      </c>
      <c r="I200" s="11">
        <f t="shared" si="22"/>
        <v>804.63399456204741</v>
      </c>
      <c r="K200" t="b">
        <f t="shared" si="20"/>
        <v>0</v>
      </c>
      <c r="L200">
        <f>COUNTIF(K$4:K200,TRUE())</f>
        <v>74</v>
      </c>
      <c r="M200" t="b">
        <f t="shared" si="21"/>
        <v>0</v>
      </c>
    </row>
    <row r="201" spans="1:13" x14ac:dyDescent="0.25">
      <c r="A201" s="21">
        <v>44673.680555555555</v>
      </c>
      <c r="B201" s="22">
        <f t="shared" si="18"/>
        <v>218.88888888889051</v>
      </c>
      <c r="D201">
        <f>D200/200</f>
        <v>1.8749999999999999E-3</v>
      </c>
      <c r="E201" s="11">
        <f t="shared" si="23"/>
        <v>520.63399456204741</v>
      </c>
      <c r="F201" s="24" t="s">
        <v>33</v>
      </c>
      <c r="G201" s="8" t="s">
        <v>22</v>
      </c>
      <c r="H201">
        <f t="shared" si="19"/>
        <v>8.341469224905719</v>
      </c>
      <c r="I201" s="11">
        <f t="shared" si="22"/>
        <v>804.63399456204741</v>
      </c>
      <c r="K201" t="b">
        <f t="shared" si="20"/>
        <v>1</v>
      </c>
      <c r="L201">
        <f>COUNTIF(K$4:K201,TRUE())</f>
        <v>75</v>
      </c>
      <c r="M201" t="b">
        <f t="shared" si="21"/>
        <v>1</v>
      </c>
    </row>
    <row r="202" spans="1:13" x14ac:dyDescent="0.25">
      <c r="A202" s="21">
        <v>44676.708333333336</v>
      </c>
      <c r="B202" s="22">
        <f t="shared" si="18"/>
        <v>221.91666666667152</v>
      </c>
      <c r="D202">
        <v>0.78600000000000003</v>
      </c>
      <c r="E202" s="11">
        <f t="shared" si="23"/>
        <v>529.34548946869745</v>
      </c>
      <c r="H202" t="e">
        <f t="shared" si="19"/>
        <v>#DIV/0!</v>
      </c>
      <c r="I202" s="11">
        <f t="shared" si="22"/>
        <v>813.34548946869745</v>
      </c>
      <c r="K202" t="b">
        <f t="shared" si="20"/>
        <v>0</v>
      </c>
      <c r="L202">
        <f>COUNTIF(K$4:K202,TRUE())</f>
        <v>75</v>
      </c>
      <c r="M202" t="b">
        <f t="shared" si="21"/>
        <v>1</v>
      </c>
    </row>
    <row r="203" spans="1:13" x14ac:dyDescent="0.25">
      <c r="A203" s="21">
        <v>44676.711805555555</v>
      </c>
      <c r="B203" s="22">
        <f t="shared" ref="B203:B266" si="24">(A203-A202) +B202</f>
        <v>221.92013888889051</v>
      </c>
      <c r="D203">
        <f>D202/200</f>
        <v>3.9300000000000003E-3</v>
      </c>
      <c r="E203" s="11">
        <f t="shared" si="23"/>
        <v>529.34548946869745</v>
      </c>
      <c r="F203" s="24" t="s">
        <v>33</v>
      </c>
      <c r="G203" s="8" t="s">
        <v>22</v>
      </c>
      <c r="H203">
        <f t="shared" si="19"/>
        <v>7.0107480142242311</v>
      </c>
      <c r="I203" s="11">
        <f t="shared" si="22"/>
        <v>813.34548946869745</v>
      </c>
      <c r="K203" t="b">
        <f t="shared" si="20"/>
        <v>1</v>
      </c>
      <c r="L203">
        <f>COUNTIF(K$4:K203,TRUE())</f>
        <v>76</v>
      </c>
      <c r="M203" t="b">
        <f t="shared" si="21"/>
        <v>0</v>
      </c>
    </row>
    <row r="204" spans="1:13" x14ac:dyDescent="0.25">
      <c r="A204" s="21">
        <v>44678.350694444445</v>
      </c>
      <c r="B204" s="22">
        <f t="shared" si="24"/>
        <v>223.55902777778101</v>
      </c>
      <c r="D204">
        <v>0.192</v>
      </c>
      <c r="E204" s="11">
        <f t="shared" si="23"/>
        <v>534.95592265693472</v>
      </c>
      <c r="H204">
        <f t="shared" si="19"/>
        <v>11.979608195028238</v>
      </c>
      <c r="I204" s="11">
        <f t="shared" si="22"/>
        <v>818.95592265693472</v>
      </c>
      <c r="K204" t="b">
        <f t="shared" si="20"/>
        <v>0</v>
      </c>
      <c r="L204">
        <f>COUNTIF(K$4:K204,TRUE())</f>
        <v>76</v>
      </c>
      <c r="M204" t="b">
        <f t="shared" si="21"/>
        <v>0</v>
      </c>
    </row>
    <row r="205" spans="1:13" x14ac:dyDescent="0.25">
      <c r="A205" s="21">
        <v>44678.517361111109</v>
      </c>
      <c r="B205" s="22">
        <f t="shared" si="24"/>
        <v>223.72569444444525</v>
      </c>
      <c r="D205">
        <v>0.24199999999999999</v>
      </c>
      <c r="E205" s="11">
        <f t="shared" si="23"/>
        <v>535.28982339348818</v>
      </c>
      <c r="H205">
        <f t="shared" si="19"/>
        <v>3.6727100319998329</v>
      </c>
      <c r="I205" s="11">
        <f t="shared" si="22"/>
        <v>819.28982339348818</v>
      </c>
      <c r="K205" t="b">
        <f t="shared" si="20"/>
        <v>0</v>
      </c>
      <c r="L205">
        <f>COUNTIF(K$4:K205,TRUE())</f>
        <v>76</v>
      </c>
      <c r="M205" t="b">
        <f t="shared" si="21"/>
        <v>0</v>
      </c>
    </row>
    <row r="206" spans="1:13" x14ac:dyDescent="0.25">
      <c r="A206" s="21">
        <v>44678.6875</v>
      </c>
      <c r="B206" s="22">
        <f t="shared" si="24"/>
        <v>223.89583333333576</v>
      </c>
      <c r="D206">
        <v>0.52300000000000002</v>
      </c>
      <c r="E206" s="11">
        <f t="shared" si="23"/>
        <v>536.40162729246049</v>
      </c>
      <c r="H206" t="e">
        <f t="shared" si="19"/>
        <v>#DIV/0!</v>
      </c>
      <c r="I206" s="11">
        <f t="shared" si="22"/>
        <v>820.40162729246049</v>
      </c>
      <c r="K206" t="b">
        <f t="shared" si="20"/>
        <v>0</v>
      </c>
      <c r="L206">
        <f>COUNTIF(K$4:K206,TRUE())</f>
        <v>76</v>
      </c>
      <c r="M206" t="b">
        <f t="shared" si="21"/>
        <v>0</v>
      </c>
    </row>
    <row r="207" spans="1:13" x14ac:dyDescent="0.25">
      <c r="A207" s="21">
        <v>44678.690972222219</v>
      </c>
      <c r="B207" s="22">
        <f t="shared" si="24"/>
        <v>223.89930555555475</v>
      </c>
      <c r="D207">
        <f>D206/200</f>
        <v>2.6150000000000001E-3</v>
      </c>
      <c r="E207" s="11">
        <f t="shared" si="23"/>
        <v>536.40162729246049</v>
      </c>
      <c r="F207" s="24" t="s">
        <v>33</v>
      </c>
      <c r="G207" s="8" t="s">
        <v>22</v>
      </c>
      <c r="H207">
        <f t="shared" si="19"/>
        <v>5.7152241350695725</v>
      </c>
      <c r="I207" s="11">
        <f t="shared" si="22"/>
        <v>820.40162729246049</v>
      </c>
      <c r="K207" t="b">
        <f t="shared" si="20"/>
        <v>1</v>
      </c>
      <c r="L207">
        <f>COUNTIF(K$4:K207,TRUE())</f>
        <v>77</v>
      </c>
      <c r="M207" t="b">
        <f t="shared" si="21"/>
        <v>1</v>
      </c>
    </row>
    <row r="208" spans="1:13" x14ac:dyDescent="0.25">
      <c r="A208" s="21">
        <v>44680.673611111109</v>
      </c>
      <c r="B208" s="22">
        <f t="shared" si="24"/>
        <v>225.88194444444525</v>
      </c>
      <c r="D208">
        <v>0.83899999999999997</v>
      </c>
      <c r="E208" s="11">
        <f t="shared" si="23"/>
        <v>544.72734334642814</v>
      </c>
      <c r="H208" t="e">
        <f t="shared" ref="H208:H271" si="25">(A209-A208)*24/(E209-E208)</f>
        <v>#DIV/0!</v>
      </c>
      <c r="I208" s="11">
        <f t="shared" si="22"/>
        <v>828.72734334642814</v>
      </c>
      <c r="K208" t="b">
        <f t="shared" si="20"/>
        <v>0</v>
      </c>
      <c r="L208">
        <f>COUNTIF(K$4:K208,TRUE())</f>
        <v>77</v>
      </c>
      <c r="M208" t="b">
        <f t="shared" si="21"/>
        <v>1</v>
      </c>
    </row>
    <row r="209" spans="1:13" x14ac:dyDescent="0.25">
      <c r="A209" s="21">
        <v>44680.677083333336</v>
      </c>
      <c r="B209" s="22">
        <f t="shared" si="24"/>
        <v>225.88541666667152</v>
      </c>
      <c r="D209">
        <f>D208/200</f>
        <v>4.1949999999999999E-3</v>
      </c>
      <c r="E209" s="11">
        <f t="shared" si="23"/>
        <v>544.72734334642814</v>
      </c>
      <c r="F209" s="24" t="s">
        <v>33</v>
      </c>
      <c r="G209" s="8" t="s">
        <v>22</v>
      </c>
      <c r="H209">
        <f t="shared" si="25"/>
        <v>8.2260696268878366</v>
      </c>
      <c r="I209" s="11">
        <f t="shared" si="22"/>
        <v>828.72734334642814</v>
      </c>
      <c r="K209" t="b">
        <f t="shared" si="20"/>
        <v>1</v>
      </c>
      <c r="L209">
        <f>COUNTIF(K$4:K209,TRUE())</f>
        <v>78</v>
      </c>
      <c r="M209" t="b">
        <f t="shared" si="21"/>
        <v>0</v>
      </c>
    </row>
    <row r="210" spans="1:13" x14ac:dyDescent="0.25">
      <c r="A210" s="21">
        <v>44683.704861111109</v>
      </c>
      <c r="B210" s="22">
        <f t="shared" si="24"/>
        <v>228.91319444444525</v>
      </c>
      <c r="D210">
        <v>1.9139999999999999</v>
      </c>
      <c r="E210" s="11">
        <f t="shared" si="23"/>
        <v>553.56104765024907</v>
      </c>
      <c r="H210" t="e">
        <f t="shared" si="25"/>
        <v>#DIV/0!</v>
      </c>
      <c r="I210" s="11">
        <f t="shared" si="22"/>
        <v>837.56104765024907</v>
      </c>
      <c r="K210" t="b">
        <f t="shared" si="20"/>
        <v>0</v>
      </c>
      <c r="L210">
        <f>COUNTIF(K$4:K210,TRUE())</f>
        <v>78</v>
      </c>
      <c r="M210" t="b">
        <f t="shared" si="21"/>
        <v>0</v>
      </c>
    </row>
    <row r="211" spans="1:13" x14ac:dyDescent="0.25">
      <c r="A211" s="21">
        <v>44683.715277777781</v>
      </c>
      <c r="B211" s="22">
        <f t="shared" si="24"/>
        <v>228.92361111111677</v>
      </c>
      <c r="D211">
        <f>D210/200</f>
        <v>9.5700000000000004E-3</v>
      </c>
      <c r="E211" s="11">
        <f t="shared" si="23"/>
        <v>553.56104765024907</v>
      </c>
      <c r="F211" s="24" t="s">
        <v>33</v>
      </c>
      <c r="G211" s="8" t="s">
        <v>22</v>
      </c>
      <c r="H211">
        <f t="shared" si="25"/>
        <v>12.976241663638298</v>
      </c>
      <c r="I211" s="11">
        <f t="shared" si="22"/>
        <v>837.56104765024907</v>
      </c>
      <c r="K211" t="b">
        <f t="shared" si="20"/>
        <v>1</v>
      </c>
      <c r="L211">
        <f>COUNTIF(K$4:K211,TRUE())</f>
        <v>79</v>
      </c>
      <c r="M211" t="b">
        <f t="shared" si="21"/>
        <v>1</v>
      </c>
    </row>
    <row r="212" spans="1:13" x14ac:dyDescent="0.25">
      <c r="A212" s="21">
        <v>44684.364583333336</v>
      </c>
      <c r="B212" s="22">
        <f t="shared" si="24"/>
        <v>229.57291666667152</v>
      </c>
      <c r="D212">
        <v>2.1999999999999999E-2</v>
      </c>
      <c r="E212" s="11">
        <f t="shared" si="23"/>
        <v>554.76196034417501</v>
      </c>
      <c r="H212">
        <f t="shared" si="25"/>
        <v>4.5479549886683683</v>
      </c>
      <c r="I212" s="11">
        <f t="shared" si="22"/>
        <v>838.76196034417501</v>
      </c>
      <c r="K212" t="b">
        <f t="shared" si="20"/>
        <v>0</v>
      </c>
      <c r="L212">
        <f>COUNTIF(K$4:K212,TRUE())</f>
        <v>79</v>
      </c>
      <c r="M212" t="b">
        <f t="shared" si="21"/>
        <v>1</v>
      </c>
    </row>
    <row r="213" spans="1:13" x14ac:dyDescent="0.25">
      <c r="A213" s="21">
        <v>44684.677083333336</v>
      </c>
      <c r="B213" s="22">
        <f t="shared" si="24"/>
        <v>229.88541666667152</v>
      </c>
      <c r="D213">
        <v>6.9000000000000006E-2</v>
      </c>
      <c r="E213" s="11">
        <f t="shared" si="23"/>
        <v>556.41105318231587</v>
      </c>
      <c r="H213">
        <f t="shared" si="25"/>
        <v>5.7874207309168098</v>
      </c>
      <c r="I213" s="11">
        <f t="shared" si="22"/>
        <v>840.41105318231587</v>
      </c>
      <c r="K213" t="b">
        <f t="shared" si="20"/>
        <v>0</v>
      </c>
      <c r="L213">
        <f>COUNTIF(K$4:K213,TRUE())</f>
        <v>79</v>
      </c>
      <c r="M213" t="b">
        <f t="shared" si="21"/>
        <v>1</v>
      </c>
    </row>
    <row r="214" spans="1:13" x14ac:dyDescent="0.25">
      <c r="A214" s="21">
        <v>44685.357638888891</v>
      </c>
      <c r="B214" s="22">
        <f t="shared" si="24"/>
        <v>230.56597222222626</v>
      </c>
      <c r="D214">
        <v>0.48799999999999999</v>
      </c>
      <c r="E214" s="11">
        <f t="shared" si="23"/>
        <v>559.23326606310059</v>
      </c>
      <c r="H214">
        <f t="shared" si="25"/>
        <v>9.2068762920848801</v>
      </c>
      <c r="I214" s="11">
        <f t="shared" si="22"/>
        <v>843.23326606310059</v>
      </c>
      <c r="K214" t="b">
        <f t="shared" si="20"/>
        <v>0</v>
      </c>
      <c r="L214">
        <f>COUNTIF(K$4:K214,TRUE())</f>
        <v>79</v>
      </c>
      <c r="M214" t="b">
        <f t="shared" si="21"/>
        <v>1</v>
      </c>
    </row>
    <row r="215" spans="1:13" x14ac:dyDescent="0.25">
      <c r="A215" s="21">
        <v>44685.722222222219</v>
      </c>
      <c r="B215" s="22">
        <f t="shared" si="24"/>
        <v>230.93055555555475</v>
      </c>
      <c r="D215">
        <v>0.94299999999999995</v>
      </c>
      <c r="E215" s="11">
        <f t="shared" si="23"/>
        <v>560.18364268621281</v>
      </c>
      <c r="F215" s="17"/>
      <c r="H215" t="e">
        <f t="shared" si="25"/>
        <v>#DIV/0!</v>
      </c>
      <c r="I215" s="11">
        <f t="shared" si="22"/>
        <v>844.18364268621281</v>
      </c>
      <c r="K215" t="b">
        <f t="shared" si="20"/>
        <v>0</v>
      </c>
      <c r="L215">
        <f>COUNTIF(K$4:K215,TRUE())</f>
        <v>79</v>
      </c>
      <c r="M215" t="b">
        <f t="shared" si="21"/>
        <v>1</v>
      </c>
    </row>
    <row r="216" spans="1:13" x14ac:dyDescent="0.25">
      <c r="A216" s="21">
        <v>44685.725694444445</v>
      </c>
      <c r="B216" s="22">
        <f t="shared" si="24"/>
        <v>230.93402777778101</v>
      </c>
      <c r="D216">
        <f>D215/200</f>
        <v>4.7149999999999996E-3</v>
      </c>
      <c r="E216" s="11">
        <f t="shared" si="23"/>
        <v>560.18364268621281</v>
      </c>
      <c r="F216" s="24" t="s">
        <v>33</v>
      </c>
      <c r="G216" s="16" t="s">
        <v>22</v>
      </c>
      <c r="H216">
        <f t="shared" si="25"/>
        <v>9.2834782418507906</v>
      </c>
      <c r="I216" s="11">
        <f t="shared" si="22"/>
        <v>844.18364268621281</v>
      </c>
      <c r="K216" t="b">
        <f t="shared" si="20"/>
        <v>1</v>
      </c>
      <c r="L216">
        <f>COUNTIF(K$4:K216,TRUE())</f>
        <v>80</v>
      </c>
      <c r="M216" t="b">
        <f t="shared" si="21"/>
        <v>0</v>
      </c>
    </row>
    <row r="217" spans="1:13" x14ac:dyDescent="0.25">
      <c r="A217" s="21">
        <v>44686.371527777781</v>
      </c>
      <c r="B217" s="22">
        <f t="shared" si="24"/>
        <v>231.57986111111677</v>
      </c>
      <c r="D217">
        <v>1.4999999999999999E-2</v>
      </c>
      <c r="E217" s="11">
        <f t="shared" si="23"/>
        <v>561.85327551092098</v>
      </c>
      <c r="H217">
        <f t="shared" si="25"/>
        <v>5.6502447013206822</v>
      </c>
      <c r="I217" s="11">
        <f t="shared" si="22"/>
        <v>845.85327551092098</v>
      </c>
      <c r="K217" t="b">
        <f t="shared" si="20"/>
        <v>0</v>
      </c>
      <c r="L217">
        <f>COUNTIF(K$4:K217,TRUE())</f>
        <v>80</v>
      </c>
      <c r="M217" t="b">
        <f t="shared" si="21"/>
        <v>0</v>
      </c>
    </row>
    <row r="218" spans="1:13" x14ac:dyDescent="0.25">
      <c r="A218" s="21">
        <v>44687.71875</v>
      </c>
      <c r="B218" s="22">
        <f t="shared" si="24"/>
        <v>232.92708333333576</v>
      </c>
      <c r="D218">
        <v>0.79200000000000004</v>
      </c>
      <c r="E218" s="11">
        <f t="shared" si="23"/>
        <v>567.57574153539213</v>
      </c>
      <c r="H218" t="e">
        <f t="shared" si="25"/>
        <v>#DIV/0!</v>
      </c>
      <c r="I218" s="11">
        <f t="shared" si="22"/>
        <v>851.57574153539213</v>
      </c>
      <c r="K218" t="b">
        <f t="shared" si="20"/>
        <v>0</v>
      </c>
      <c r="L218">
        <f>COUNTIF(K$4:K218,TRUE())</f>
        <v>80</v>
      </c>
      <c r="M218" t="b">
        <f t="shared" si="21"/>
        <v>0</v>
      </c>
    </row>
    <row r="219" spans="1:13" x14ac:dyDescent="0.25">
      <c r="A219" s="21">
        <v>44687.722222222219</v>
      </c>
      <c r="B219" s="22">
        <f t="shared" si="24"/>
        <v>232.93055555555475</v>
      </c>
      <c r="D219">
        <f>D218/500</f>
        <v>1.5840000000000001E-3</v>
      </c>
      <c r="E219" s="11">
        <f t="shared" si="23"/>
        <v>567.57574153539213</v>
      </c>
      <c r="F219" s="24" t="s">
        <v>28</v>
      </c>
      <c r="G219" s="16" t="s">
        <v>22</v>
      </c>
      <c r="H219">
        <f t="shared" si="25"/>
        <v>7.6577670049122553</v>
      </c>
      <c r="I219" s="11">
        <f t="shared" si="22"/>
        <v>851.57574153539213</v>
      </c>
      <c r="K219" t="b">
        <f t="shared" si="20"/>
        <v>1</v>
      </c>
      <c r="L219">
        <f>COUNTIF(K$4:K219,TRUE())</f>
        <v>81</v>
      </c>
      <c r="M219" t="b">
        <f t="shared" si="21"/>
        <v>1</v>
      </c>
    </row>
    <row r="220" spans="1:13" x14ac:dyDescent="0.25">
      <c r="A220" s="21">
        <v>44690.8125</v>
      </c>
      <c r="B220" s="22">
        <f t="shared" si="24"/>
        <v>236.02083333333576</v>
      </c>
      <c r="D220">
        <v>1.304</v>
      </c>
      <c r="E220" s="11">
        <f t="shared" si="23"/>
        <v>577.26089735420567</v>
      </c>
      <c r="H220" t="e">
        <f t="shared" si="25"/>
        <v>#DIV/0!</v>
      </c>
      <c r="I220" s="11">
        <f t="shared" si="22"/>
        <v>861.26089735420567</v>
      </c>
      <c r="K220" t="b">
        <f t="shared" si="20"/>
        <v>0</v>
      </c>
      <c r="L220">
        <f>COUNTIF(K$4:K220,TRUE())</f>
        <v>81</v>
      </c>
      <c r="M220" t="b">
        <f t="shared" si="21"/>
        <v>1</v>
      </c>
    </row>
    <row r="221" spans="1:13" x14ac:dyDescent="0.25">
      <c r="A221" s="21">
        <v>44690.815972222219</v>
      </c>
      <c r="B221" s="22">
        <f t="shared" si="24"/>
        <v>236.02430555555475</v>
      </c>
      <c r="D221">
        <f>D220/200</f>
        <v>6.5200000000000006E-3</v>
      </c>
      <c r="E221" s="11">
        <f t="shared" si="23"/>
        <v>577.26089735420567</v>
      </c>
      <c r="F221" s="24" t="s">
        <v>33</v>
      </c>
      <c r="G221" s="16" t="s">
        <v>22</v>
      </c>
      <c r="H221">
        <f t="shared" si="25"/>
        <v>17.559910507592836</v>
      </c>
      <c r="I221" s="11">
        <f t="shared" si="22"/>
        <v>861.26089735420567</v>
      </c>
      <c r="K221" t="b">
        <f t="shared" si="20"/>
        <v>1</v>
      </c>
      <c r="L221">
        <f>COUNTIF(K$4:K221,TRUE())</f>
        <v>82</v>
      </c>
      <c r="M221" t="b">
        <f t="shared" si="21"/>
        <v>0</v>
      </c>
    </row>
    <row r="222" spans="1:13" x14ac:dyDescent="0.25">
      <c r="A222" s="21">
        <v>44691.368055555555</v>
      </c>
      <c r="B222" s="22">
        <f t="shared" si="24"/>
        <v>236.57638888889051</v>
      </c>
      <c r="D222">
        <v>1.0999999999999999E-2</v>
      </c>
      <c r="E222" s="11">
        <f t="shared" si="23"/>
        <v>578.01545700838665</v>
      </c>
      <c r="H222">
        <f t="shared" si="25"/>
        <v>5.0322800439556348</v>
      </c>
      <c r="I222" s="11">
        <f t="shared" si="22"/>
        <v>862.01545700838665</v>
      </c>
      <c r="K222" t="b">
        <f t="shared" si="20"/>
        <v>0</v>
      </c>
      <c r="L222">
        <f>COUNTIF(K$4:K222,TRUE())</f>
        <v>82</v>
      </c>
      <c r="M222" t="b">
        <f t="shared" si="21"/>
        <v>0</v>
      </c>
    </row>
    <row r="223" spans="1:13" x14ac:dyDescent="0.25">
      <c r="A223" s="21">
        <v>44692.347222222219</v>
      </c>
      <c r="B223" s="22">
        <f t="shared" si="24"/>
        <v>237.55555555555475</v>
      </c>
      <c r="D223">
        <v>0.28000000000000003</v>
      </c>
      <c r="E223" s="11">
        <f t="shared" si="23"/>
        <v>582.68530840669428</v>
      </c>
      <c r="H223">
        <f t="shared" si="25"/>
        <v>9.4146056374245237</v>
      </c>
      <c r="I223" s="11">
        <f t="shared" si="22"/>
        <v>866.68530840669428</v>
      </c>
      <c r="K223" t="b">
        <f t="shared" si="20"/>
        <v>0</v>
      </c>
      <c r="L223">
        <f>COUNTIF(K$4:K223,TRUE())</f>
        <v>82</v>
      </c>
      <c r="M223" t="b">
        <f t="shared" si="21"/>
        <v>0</v>
      </c>
    </row>
    <row r="224" spans="1:13" x14ac:dyDescent="0.25">
      <c r="A224" s="21">
        <v>44692.746527777781</v>
      </c>
      <c r="B224" s="22">
        <f t="shared" si="24"/>
        <v>237.95486111111677</v>
      </c>
      <c r="D224">
        <v>0.56699999999999995</v>
      </c>
      <c r="E224" s="11">
        <f t="shared" si="23"/>
        <v>583.7032303146915</v>
      </c>
      <c r="H224" t="e">
        <f t="shared" si="25"/>
        <v>#DIV/0!</v>
      </c>
      <c r="I224" s="11">
        <f t="shared" si="22"/>
        <v>867.7032303146915</v>
      </c>
      <c r="K224" t="b">
        <f t="shared" si="20"/>
        <v>0</v>
      </c>
      <c r="L224">
        <f>COUNTIF(K$4:K224,TRUE())</f>
        <v>82</v>
      </c>
      <c r="M224" t="b">
        <f t="shared" si="21"/>
        <v>0</v>
      </c>
    </row>
    <row r="225" spans="1:13" x14ac:dyDescent="0.25">
      <c r="A225" s="21">
        <v>44692.75</v>
      </c>
      <c r="B225" s="22">
        <f t="shared" si="24"/>
        <v>237.95833333333576</v>
      </c>
      <c r="D225">
        <f>D224/200</f>
        <v>2.8349999999999998E-3</v>
      </c>
      <c r="E225" s="11">
        <f t="shared" si="23"/>
        <v>583.7032303146915</v>
      </c>
      <c r="F225" s="24" t="s">
        <v>33</v>
      </c>
      <c r="G225" s="16" t="s">
        <v>22</v>
      </c>
      <c r="H225">
        <f t="shared" si="25"/>
        <v>6.3591780403013125</v>
      </c>
      <c r="I225" s="11">
        <f t="shared" si="22"/>
        <v>867.7032303146915</v>
      </c>
      <c r="K225" t="b">
        <f t="shared" si="20"/>
        <v>1</v>
      </c>
      <c r="L225">
        <f>COUNTIF(K$4:K225,TRUE())</f>
        <v>83</v>
      </c>
      <c r="M225" t="b">
        <f t="shared" si="21"/>
        <v>1</v>
      </c>
    </row>
    <row r="226" spans="1:13" x14ac:dyDescent="0.25">
      <c r="A226" s="21">
        <v>44694.347222222219</v>
      </c>
      <c r="B226" s="22">
        <f t="shared" si="24"/>
        <v>239.55555555555475</v>
      </c>
      <c r="D226">
        <v>0.185</v>
      </c>
      <c r="E226" s="11">
        <f t="shared" si="23"/>
        <v>589.73126304004029</v>
      </c>
      <c r="H226">
        <f t="shared" si="25"/>
        <v>7.0479719310787647</v>
      </c>
      <c r="I226" s="11">
        <f t="shared" si="22"/>
        <v>873.73126304004029</v>
      </c>
      <c r="K226" t="b">
        <f t="shared" si="20"/>
        <v>0</v>
      </c>
      <c r="L226">
        <f>COUNTIF(K$4:K226,TRUE())</f>
        <v>83</v>
      </c>
      <c r="M226" t="b">
        <f t="shared" si="21"/>
        <v>1</v>
      </c>
    </row>
    <row r="227" spans="1:13" x14ac:dyDescent="0.25">
      <c r="A227" s="21">
        <v>44694.677083333336</v>
      </c>
      <c r="B227" s="22">
        <f t="shared" si="24"/>
        <v>239.88541666667152</v>
      </c>
      <c r="D227">
        <v>0.40300000000000002</v>
      </c>
      <c r="E227" s="11">
        <f t="shared" si="23"/>
        <v>590.85451760805199</v>
      </c>
      <c r="H227" t="e">
        <f t="shared" si="25"/>
        <v>#DIV/0!</v>
      </c>
      <c r="I227" s="11">
        <f t="shared" si="22"/>
        <v>874.85451760805199</v>
      </c>
      <c r="K227" t="b">
        <f t="shared" si="20"/>
        <v>0</v>
      </c>
      <c r="L227">
        <f>COUNTIF(K$4:K227,TRUE())</f>
        <v>83</v>
      </c>
      <c r="M227" t="b">
        <f t="shared" si="21"/>
        <v>1</v>
      </c>
    </row>
    <row r="228" spans="1:13" x14ac:dyDescent="0.25">
      <c r="A228" s="21">
        <v>44694.680555555555</v>
      </c>
      <c r="B228" s="22">
        <f t="shared" si="24"/>
        <v>239.88888888889051</v>
      </c>
      <c r="D228">
        <f>D227/200</f>
        <v>2.0150000000000003E-3</v>
      </c>
      <c r="E228" s="11">
        <f t="shared" si="23"/>
        <v>590.85451760805199</v>
      </c>
      <c r="F228" s="24" t="s">
        <v>33</v>
      </c>
      <c r="G228" s="16" t="s">
        <v>22</v>
      </c>
      <c r="H228">
        <f t="shared" si="25"/>
        <v>8.0175689504595802</v>
      </c>
      <c r="I228" s="11">
        <f t="shared" si="22"/>
        <v>874.85451760805199</v>
      </c>
      <c r="K228" t="b">
        <f t="shared" si="20"/>
        <v>1</v>
      </c>
      <c r="L228">
        <f>COUNTIF(K$4:K228,TRUE())</f>
        <v>84</v>
      </c>
      <c r="M228" t="b">
        <f t="shared" si="21"/>
        <v>0</v>
      </c>
    </row>
    <row r="229" spans="1:13" x14ac:dyDescent="0.25">
      <c r="A229" s="21">
        <v>44697.697916666664</v>
      </c>
      <c r="B229" s="22">
        <f t="shared" si="24"/>
        <v>242.90625</v>
      </c>
      <c r="D229">
        <v>1.0549999999999999</v>
      </c>
      <c r="E229" s="11">
        <f t="shared" si="23"/>
        <v>599.88676505289334</v>
      </c>
      <c r="H229" t="e">
        <f t="shared" si="25"/>
        <v>#DIV/0!</v>
      </c>
      <c r="I229" s="11">
        <f t="shared" si="22"/>
        <v>883.88676505289334</v>
      </c>
      <c r="K229" t="b">
        <f t="shared" si="20"/>
        <v>0</v>
      </c>
      <c r="L229">
        <f>COUNTIF(K$4:K229,TRUE())</f>
        <v>84</v>
      </c>
      <c r="M229" t="b">
        <f t="shared" si="21"/>
        <v>0</v>
      </c>
    </row>
    <row r="230" spans="1:13" x14ac:dyDescent="0.25">
      <c r="A230" s="21">
        <v>44697.701388888891</v>
      </c>
      <c r="B230" s="22">
        <f t="shared" si="24"/>
        <v>242.90972222222626</v>
      </c>
      <c r="D230">
        <f>D229/200</f>
        <v>5.2749999999999993E-3</v>
      </c>
      <c r="E230" s="11">
        <f t="shared" si="23"/>
        <v>599.88676505289334</v>
      </c>
      <c r="F230" s="24" t="s">
        <v>33</v>
      </c>
      <c r="G230" s="16" t="s">
        <v>22</v>
      </c>
      <c r="H230">
        <f t="shared" si="25"/>
        <v>7.8388585868313712</v>
      </c>
      <c r="I230" s="11">
        <f t="shared" si="22"/>
        <v>883.88676505289334</v>
      </c>
      <c r="K230" t="b">
        <f t="shared" si="20"/>
        <v>1</v>
      </c>
      <c r="L230">
        <f>COUNTIF(K$4:K230,TRUE())</f>
        <v>85</v>
      </c>
      <c r="M230" t="b">
        <f t="shared" si="21"/>
        <v>1</v>
      </c>
    </row>
    <row r="231" spans="1:13" x14ac:dyDescent="0.25">
      <c r="A231" s="21">
        <v>44699.354166666664</v>
      </c>
      <c r="B231" s="22">
        <f t="shared" si="24"/>
        <v>244.5625</v>
      </c>
      <c r="D231">
        <v>0.17599999999999999</v>
      </c>
      <c r="E231" s="11">
        <f t="shared" si="23"/>
        <v>604.94702557771086</v>
      </c>
      <c r="H231">
        <f t="shared" si="25"/>
        <v>8.2825879533153053</v>
      </c>
      <c r="I231" s="11">
        <f t="shared" si="22"/>
        <v>888.94702557771086</v>
      </c>
      <c r="K231" t="b">
        <f t="shared" si="20"/>
        <v>0</v>
      </c>
      <c r="L231">
        <f>COUNTIF(K$4:K231,TRUE())</f>
        <v>85</v>
      </c>
      <c r="M231" t="b">
        <f t="shared" si="21"/>
        <v>1</v>
      </c>
    </row>
    <row r="232" spans="1:13" x14ac:dyDescent="0.25">
      <c r="A232" s="21">
        <v>44699.78125</v>
      </c>
      <c r="B232" s="22">
        <f t="shared" si="24"/>
        <v>244.98958333333576</v>
      </c>
      <c r="D232">
        <v>0.41499999999999998</v>
      </c>
      <c r="E232" s="11">
        <f t="shared" si="23"/>
        <v>606.18456148530788</v>
      </c>
      <c r="H232" t="e">
        <f t="shared" si="25"/>
        <v>#DIV/0!</v>
      </c>
      <c r="I232" s="11">
        <f t="shared" si="22"/>
        <v>890.18456148530788</v>
      </c>
      <c r="K232" t="b">
        <f t="shared" si="20"/>
        <v>0</v>
      </c>
      <c r="L232">
        <f>COUNTIF(K$4:K232,TRUE())</f>
        <v>85</v>
      </c>
      <c r="M232" t="b">
        <f t="shared" si="21"/>
        <v>1</v>
      </c>
    </row>
    <row r="233" spans="1:13" x14ac:dyDescent="0.25">
      <c r="A233" s="21">
        <v>44699.784722222219</v>
      </c>
      <c r="B233" s="22">
        <f t="shared" si="24"/>
        <v>244.99305555555475</v>
      </c>
      <c r="D233">
        <f>D232/100</f>
        <v>4.15E-3</v>
      </c>
      <c r="E233" s="11">
        <f t="shared" si="23"/>
        <v>606.18456148530788</v>
      </c>
      <c r="F233" s="24" t="s">
        <v>11</v>
      </c>
      <c r="G233" s="16" t="s">
        <v>22</v>
      </c>
      <c r="H233">
        <f t="shared" si="25"/>
        <v>9.5995202309782268</v>
      </c>
      <c r="I233" s="11">
        <f t="shared" si="22"/>
        <v>890.18456148530788</v>
      </c>
      <c r="K233" t="b">
        <f t="shared" si="20"/>
        <v>1</v>
      </c>
      <c r="L233">
        <f>COUNTIF(K$4:K233,TRUE())</f>
        <v>86</v>
      </c>
      <c r="M233" t="b">
        <f t="shared" si="21"/>
        <v>0</v>
      </c>
    </row>
    <row r="234" spans="1:13" x14ac:dyDescent="0.25">
      <c r="A234" s="21">
        <v>44700.347222222219</v>
      </c>
      <c r="B234" s="22">
        <f t="shared" si="24"/>
        <v>245.55555555555475</v>
      </c>
      <c r="D234">
        <v>1.0999999999999999E-2</v>
      </c>
      <c r="E234" s="11">
        <f t="shared" si="23"/>
        <v>607.5908817674856</v>
      </c>
      <c r="H234">
        <f t="shared" si="25"/>
        <v>4.9798758600473745</v>
      </c>
      <c r="I234" s="11">
        <f t="shared" si="22"/>
        <v>891.5908817674856</v>
      </c>
      <c r="K234" t="b">
        <f t="shared" si="20"/>
        <v>0</v>
      </c>
      <c r="L234">
        <f>COUNTIF(K$4:K234,TRUE())</f>
        <v>86</v>
      </c>
      <c r="M234" t="b">
        <f t="shared" si="21"/>
        <v>0</v>
      </c>
    </row>
    <row r="235" spans="1:13" x14ac:dyDescent="0.25">
      <c r="A235" s="21">
        <v>44701.34375</v>
      </c>
      <c r="B235" s="22">
        <f t="shared" si="24"/>
        <v>246.55208333333576</v>
      </c>
      <c r="D235">
        <v>0.307</v>
      </c>
      <c r="E235" s="11">
        <f t="shared" si="23"/>
        <v>612.39354499421847</v>
      </c>
      <c r="H235">
        <f t="shared" si="25"/>
        <v>11.067366334960468</v>
      </c>
      <c r="I235" s="11">
        <f t="shared" si="22"/>
        <v>896.39354499421847</v>
      </c>
      <c r="K235" t="b">
        <f t="shared" si="20"/>
        <v>0</v>
      </c>
      <c r="L235">
        <f>COUNTIF(K$4:K235,TRUE())</f>
        <v>86</v>
      </c>
      <c r="M235" t="b">
        <f t="shared" si="21"/>
        <v>0</v>
      </c>
    </row>
    <row r="236" spans="1:13" x14ac:dyDescent="0.25">
      <c r="A236" s="21">
        <v>44701.684027777781</v>
      </c>
      <c r="B236" s="22">
        <f t="shared" si="24"/>
        <v>246.89236111111677</v>
      </c>
      <c r="D236">
        <v>0.51200000000000001</v>
      </c>
      <c r="E236" s="11">
        <f t="shared" si="23"/>
        <v>613.13145014884833</v>
      </c>
      <c r="H236" t="e">
        <f t="shared" si="25"/>
        <v>#DIV/0!</v>
      </c>
      <c r="I236" s="11">
        <f t="shared" si="22"/>
        <v>897.13145014884833</v>
      </c>
      <c r="K236" t="b">
        <f t="shared" si="20"/>
        <v>0</v>
      </c>
      <c r="L236">
        <f>COUNTIF(K$4:K236,TRUE())</f>
        <v>86</v>
      </c>
      <c r="M236" t="b">
        <f t="shared" si="21"/>
        <v>0</v>
      </c>
    </row>
    <row r="237" spans="1:13" x14ac:dyDescent="0.25">
      <c r="A237" s="21">
        <v>44701.6875</v>
      </c>
      <c r="B237" s="22">
        <f t="shared" si="24"/>
        <v>246.89583333333576</v>
      </c>
      <c r="D237">
        <f>D236/500</f>
        <v>1.024E-3</v>
      </c>
      <c r="E237" s="11">
        <f t="shared" si="23"/>
        <v>613.13145014884833</v>
      </c>
      <c r="F237" s="24" t="s">
        <v>28</v>
      </c>
      <c r="G237" s="16" t="s">
        <v>22</v>
      </c>
      <c r="H237">
        <f t="shared" si="25"/>
        <v>7.5673613935872783</v>
      </c>
      <c r="I237" s="11">
        <f t="shared" si="22"/>
        <v>897.13145014884833</v>
      </c>
      <c r="K237" t="b">
        <f t="shared" si="20"/>
        <v>1</v>
      </c>
      <c r="L237">
        <f>COUNTIF(K$4:K237,TRUE())</f>
        <v>87</v>
      </c>
      <c r="M237" t="b">
        <f t="shared" si="21"/>
        <v>1</v>
      </c>
    </row>
    <row r="238" spans="1:13" x14ac:dyDescent="0.25">
      <c r="A238" s="21">
        <v>44704.663194444445</v>
      </c>
      <c r="B238" s="22">
        <f t="shared" si="24"/>
        <v>249.87152777778101</v>
      </c>
      <c r="D238">
        <v>0.71</v>
      </c>
      <c r="E238" s="11">
        <f t="shared" si="23"/>
        <v>622.5689096479025</v>
      </c>
      <c r="F238" s="17"/>
      <c r="H238" t="e">
        <f t="shared" si="25"/>
        <v>#DIV/0!</v>
      </c>
      <c r="I238" s="11">
        <f t="shared" si="22"/>
        <v>906.5689096479025</v>
      </c>
      <c r="K238" t="b">
        <f t="shared" si="20"/>
        <v>0</v>
      </c>
      <c r="L238">
        <f>COUNTIF(K$4:K238,TRUE())</f>
        <v>87</v>
      </c>
      <c r="M238" t="b">
        <f t="shared" si="21"/>
        <v>1</v>
      </c>
    </row>
    <row r="239" spans="1:13" x14ac:dyDescent="0.25">
      <c r="A239" s="21">
        <v>44704.666666666664</v>
      </c>
      <c r="B239" s="22">
        <f t="shared" si="24"/>
        <v>249.875</v>
      </c>
      <c r="D239">
        <f>D238/200</f>
        <v>3.5499999999999998E-3</v>
      </c>
      <c r="E239" s="11">
        <f t="shared" si="23"/>
        <v>622.5689096479025</v>
      </c>
      <c r="F239" s="24" t="s">
        <v>33</v>
      </c>
      <c r="G239" s="16" t="s">
        <v>22</v>
      </c>
      <c r="H239">
        <f t="shared" si="25"/>
        <v>6.8519216847340063</v>
      </c>
      <c r="I239" s="11">
        <f t="shared" si="22"/>
        <v>906.5689096479025</v>
      </c>
      <c r="K239" t="b">
        <f t="shared" si="20"/>
        <v>1</v>
      </c>
      <c r="L239">
        <f>COUNTIF(K$4:K239,TRUE())</f>
        <v>88</v>
      </c>
      <c r="M239" t="b">
        <f t="shared" si="21"/>
        <v>0</v>
      </c>
    </row>
    <row r="240" spans="1:13" x14ac:dyDescent="0.25">
      <c r="A240" s="21">
        <v>44706.347222222219</v>
      </c>
      <c r="B240" s="22">
        <f t="shared" si="24"/>
        <v>251.55555555555475</v>
      </c>
      <c r="D240">
        <v>0.21</v>
      </c>
      <c r="E240" s="11">
        <f t="shared" si="23"/>
        <v>628.45533614095132</v>
      </c>
      <c r="H240">
        <f t="shared" si="25"/>
        <v>10.065271124746859</v>
      </c>
      <c r="I240" s="11">
        <f t="shared" si="22"/>
        <v>912.45533614095132</v>
      </c>
      <c r="K240" t="b">
        <f t="shared" si="20"/>
        <v>0</v>
      </c>
      <c r="L240">
        <f>COUNTIF(K$4:K240,TRUE())</f>
        <v>88</v>
      </c>
      <c r="M240" t="b">
        <f t="shared" si="21"/>
        <v>0</v>
      </c>
    </row>
    <row r="241" spans="1:13" x14ac:dyDescent="0.25">
      <c r="A241" s="21">
        <v>44706.645833333336</v>
      </c>
      <c r="B241" s="22">
        <f t="shared" si="24"/>
        <v>251.85416666667152</v>
      </c>
      <c r="D241">
        <v>0.34399999999999997</v>
      </c>
      <c r="E241" s="11">
        <f t="shared" si="23"/>
        <v>629.16735537798729</v>
      </c>
      <c r="H241" t="e">
        <f t="shared" si="25"/>
        <v>#DIV/0!</v>
      </c>
      <c r="I241" s="11">
        <f t="shared" si="22"/>
        <v>913.16735537798729</v>
      </c>
      <c r="K241" t="b">
        <f t="shared" si="20"/>
        <v>0</v>
      </c>
      <c r="L241">
        <f>COUNTIF(K$4:K241,TRUE())</f>
        <v>88</v>
      </c>
      <c r="M241" t="b">
        <f t="shared" si="21"/>
        <v>0</v>
      </c>
    </row>
    <row r="242" spans="1:13" x14ac:dyDescent="0.25">
      <c r="A242" s="21">
        <v>44706.649305555555</v>
      </c>
      <c r="B242" s="22">
        <f t="shared" si="24"/>
        <v>251.85763888889051</v>
      </c>
      <c r="D242">
        <f>D241/100</f>
        <v>3.4399999999999999E-3</v>
      </c>
      <c r="E242" s="11">
        <f t="shared" si="23"/>
        <v>629.16735537798729</v>
      </c>
      <c r="F242" s="24" t="s">
        <v>11</v>
      </c>
      <c r="G242" s="16" t="s">
        <v>22</v>
      </c>
      <c r="H242">
        <f t="shared" si="25"/>
        <v>6.4284503511441171</v>
      </c>
      <c r="I242" s="11">
        <f t="shared" si="22"/>
        <v>913.16735537798729</v>
      </c>
      <c r="K242" t="b">
        <f t="shared" si="20"/>
        <v>1</v>
      </c>
      <c r="L242">
        <f>COUNTIF(K$4:K242,TRUE())</f>
        <v>89</v>
      </c>
      <c r="M242" t="b">
        <f t="shared" si="21"/>
        <v>1</v>
      </c>
    </row>
    <row r="243" spans="1:13" x14ac:dyDescent="0.25">
      <c r="A243" s="21">
        <v>44708.732638888891</v>
      </c>
      <c r="B243" s="22">
        <f t="shared" si="24"/>
        <v>253.94097222222626</v>
      </c>
      <c r="D243">
        <v>0.755</v>
      </c>
      <c r="E243" s="11">
        <f t="shared" si="23"/>
        <v>636.9452796472724</v>
      </c>
      <c r="H243" t="e">
        <f t="shared" si="25"/>
        <v>#DIV/0!</v>
      </c>
      <c r="I243" s="11">
        <f t="shared" si="22"/>
        <v>920.9452796472724</v>
      </c>
      <c r="K243" t="b">
        <f t="shared" si="20"/>
        <v>0</v>
      </c>
      <c r="L243">
        <f>COUNTIF(K$4:K243,TRUE())</f>
        <v>89</v>
      </c>
      <c r="M243" t="b">
        <f t="shared" si="21"/>
        <v>1</v>
      </c>
    </row>
    <row r="244" spans="1:13" x14ac:dyDescent="0.25">
      <c r="A244" s="21">
        <v>44708.736111111109</v>
      </c>
      <c r="B244" s="22">
        <f t="shared" si="24"/>
        <v>253.94444444444525</v>
      </c>
      <c r="D244">
        <f>D243/200</f>
        <v>3.7750000000000001E-3</v>
      </c>
      <c r="E244" s="11">
        <f t="shared" si="23"/>
        <v>636.9452796472724</v>
      </c>
      <c r="F244" s="24" t="s">
        <v>33</v>
      </c>
      <c r="G244" s="16" t="s">
        <v>22</v>
      </c>
      <c r="H244">
        <f t="shared" si="25"/>
        <v>8.4789461622302866</v>
      </c>
      <c r="I244" s="11">
        <f t="shared" si="22"/>
        <v>920.9452796472724</v>
      </c>
      <c r="K244" t="b">
        <f t="shared" si="20"/>
        <v>1</v>
      </c>
      <c r="L244">
        <f>COUNTIF(K$4:K244,TRUE())</f>
        <v>90</v>
      </c>
      <c r="M244" t="b">
        <f t="shared" si="21"/>
        <v>0</v>
      </c>
    </row>
    <row r="245" spans="1:13" x14ac:dyDescent="0.25">
      <c r="A245" s="21">
        <v>44711.649305555555</v>
      </c>
      <c r="B245" s="22">
        <f t="shared" si="24"/>
        <v>256.85763888889051</v>
      </c>
      <c r="D245">
        <v>1.1459999999999999</v>
      </c>
      <c r="E245" s="11">
        <f t="shared" si="23"/>
        <v>645.19119433159153</v>
      </c>
      <c r="H245" t="e">
        <f t="shared" si="25"/>
        <v>#DIV/0!</v>
      </c>
      <c r="I245" s="11">
        <f t="shared" si="22"/>
        <v>929.19119433159153</v>
      </c>
      <c r="K245" t="b">
        <f t="shared" si="20"/>
        <v>0</v>
      </c>
      <c r="L245">
        <f>COUNTIF(K$4:K245,TRUE())</f>
        <v>90</v>
      </c>
      <c r="M245" t="b">
        <f t="shared" si="21"/>
        <v>0</v>
      </c>
    </row>
    <row r="246" spans="1:13" x14ac:dyDescent="0.25">
      <c r="A246" s="21">
        <v>44711.652777777781</v>
      </c>
      <c r="B246" s="22">
        <f t="shared" si="24"/>
        <v>256.86111111111677</v>
      </c>
      <c r="D246">
        <f>D245/200</f>
        <v>5.7299999999999999E-3</v>
      </c>
      <c r="E246" s="11">
        <f t="shared" si="23"/>
        <v>645.19119433159153</v>
      </c>
      <c r="F246" s="24" t="s">
        <v>33</v>
      </c>
      <c r="G246" s="16" t="s">
        <v>22</v>
      </c>
      <c r="H246">
        <f t="shared" si="25"/>
        <v>7.6169447293305019</v>
      </c>
      <c r="I246" s="11">
        <f t="shared" si="22"/>
        <v>929.19119433159153</v>
      </c>
      <c r="K246" t="b">
        <f t="shared" si="20"/>
        <v>1</v>
      </c>
      <c r="L246">
        <f>COUNTIF(K$4:K246,TRUE())</f>
        <v>91</v>
      </c>
      <c r="M246" t="b">
        <f t="shared" si="21"/>
        <v>1</v>
      </c>
    </row>
    <row r="247" spans="1:13" x14ac:dyDescent="0.25">
      <c r="A247" s="21">
        <v>44713.784722222219</v>
      </c>
      <c r="B247" s="22">
        <f t="shared" si="24"/>
        <v>258.99305555555475</v>
      </c>
      <c r="D247">
        <v>0.60299999999999998</v>
      </c>
      <c r="E247" s="11">
        <f t="shared" si="23"/>
        <v>651.90867338450948</v>
      </c>
      <c r="H247" t="e">
        <f t="shared" si="25"/>
        <v>#DIV/0!</v>
      </c>
      <c r="I247" s="11">
        <f t="shared" si="22"/>
        <v>935.90867338450948</v>
      </c>
      <c r="K247" t="b">
        <f t="shared" si="20"/>
        <v>0</v>
      </c>
      <c r="L247">
        <f>COUNTIF(K$4:K247,TRUE())</f>
        <v>91</v>
      </c>
      <c r="M247" t="b">
        <f t="shared" si="21"/>
        <v>1</v>
      </c>
    </row>
    <row r="248" spans="1:13" x14ac:dyDescent="0.25">
      <c r="A248" s="21">
        <v>44713.788194444445</v>
      </c>
      <c r="B248" s="22">
        <f t="shared" si="24"/>
        <v>258.99652777778101</v>
      </c>
      <c r="D248">
        <f>D247/100</f>
        <v>6.0299999999999998E-3</v>
      </c>
      <c r="E248" s="11">
        <f t="shared" si="23"/>
        <v>651.90867338450948</v>
      </c>
      <c r="F248" s="24" t="s">
        <v>11</v>
      </c>
      <c r="G248" s="16" t="s">
        <v>22</v>
      </c>
      <c r="H248">
        <f t="shared" si="25"/>
        <v>6.9915889231065558</v>
      </c>
      <c r="I248" s="11">
        <f t="shared" si="22"/>
        <v>935.90867338450948</v>
      </c>
      <c r="K248" t="b">
        <f t="shared" si="20"/>
        <v>1</v>
      </c>
      <c r="L248">
        <f>COUNTIF(K$4:K248,TRUE())</f>
        <v>92</v>
      </c>
      <c r="M248" t="b">
        <f t="shared" si="21"/>
        <v>0</v>
      </c>
    </row>
    <row r="249" spans="1:13" x14ac:dyDescent="0.25">
      <c r="A249" s="21">
        <v>44715.71875</v>
      </c>
      <c r="B249" s="22">
        <f t="shared" si="24"/>
        <v>260.92708333333576</v>
      </c>
      <c r="D249">
        <v>0.59599999999999997</v>
      </c>
      <c r="E249" s="11">
        <f t="shared" si="23"/>
        <v>658.53568390284624</v>
      </c>
      <c r="H249" t="e">
        <f t="shared" si="25"/>
        <v>#DIV/0!</v>
      </c>
      <c r="I249" s="11">
        <f t="shared" si="22"/>
        <v>942.53568390284624</v>
      </c>
      <c r="K249" t="b">
        <f t="shared" si="20"/>
        <v>0</v>
      </c>
      <c r="L249">
        <f>COUNTIF(K$4:K249,TRUE())</f>
        <v>92</v>
      </c>
      <c r="M249" t="b">
        <f t="shared" si="21"/>
        <v>0</v>
      </c>
    </row>
    <row r="250" spans="1:13" x14ac:dyDescent="0.25">
      <c r="A250" s="21">
        <v>44715.722222222219</v>
      </c>
      <c r="B250" s="22">
        <f t="shared" si="24"/>
        <v>260.93055555555475</v>
      </c>
      <c r="D250">
        <f>D249/500</f>
        <v>1.1919999999999999E-3</v>
      </c>
      <c r="E250" s="11">
        <f t="shared" si="23"/>
        <v>658.53568390284624</v>
      </c>
      <c r="F250" s="24" t="s">
        <v>28</v>
      </c>
      <c r="G250" s="16" t="s">
        <v>22</v>
      </c>
      <c r="H250">
        <f t="shared" si="25"/>
        <v>9.4668386088996357</v>
      </c>
      <c r="I250" s="11">
        <f t="shared" si="22"/>
        <v>942.53568390284624</v>
      </c>
      <c r="K250" t="b">
        <f t="shared" si="20"/>
        <v>1</v>
      </c>
      <c r="L250">
        <f>COUNTIF(K$4:K250,TRUE())</f>
        <v>93</v>
      </c>
      <c r="M250" t="b">
        <f t="shared" si="21"/>
        <v>1</v>
      </c>
    </row>
    <row r="251" spans="1:13" x14ac:dyDescent="0.25">
      <c r="A251" s="21">
        <v>44719.677083333336</v>
      </c>
      <c r="B251" s="22">
        <f t="shared" si="24"/>
        <v>264.88541666667152</v>
      </c>
      <c r="D251">
        <v>1.2430000000000001</v>
      </c>
      <c r="E251" s="11">
        <f t="shared" si="23"/>
        <v>668.56191024809868</v>
      </c>
      <c r="H251" t="e">
        <f t="shared" si="25"/>
        <v>#DIV/0!</v>
      </c>
      <c r="I251" s="11">
        <f t="shared" si="22"/>
        <v>952.56191024809868</v>
      </c>
      <c r="K251" t="b">
        <f t="shared" si="20"/>
        <v>0</v>
      </c>
      <c r="L251">
        <f>COUNTIF(K$4:K251,TRUE())</f>
        <v>93</v>
      </c>
      <c r="M251" t="b">
        <f t="shared" si="21"/>
        <v>1</v>
      </c>
    </row>
    <row r="252" spans="1:13" x14ac:dyDescent="0.25">
      <c r="A252" s="21">
        <v>44719.680555555555</v>
      </c>
      <c r="B252" s="22">
        <f t="shared" si="24"/>
        <v>264.88888888889051</v>
      </c>
      <c r="D252">
        <f>D251/100</f>
        <v>1.2430000000000002E-2</v>
      </c>
      <c r="E252" s="11">
        <f t="shared" si="23"/>
        <v>668.56191024809868</v>
      </c>
      <c r="F252" s="24" t="s">
        <v>11</v>
      </c>
      <c r="G252" s="16" t="s">
        <v>22</v>
      </c>
      <c r="H252">
        <f t="shared" si="25"/>
        <v>9.520349751383689</v>
      </c>
      <c r="I252" s="11">
        <f t="shared" si="22"/>
        <v>952.56191024809868</v>
      </c>
      <c r="K252" t="b">
        <f t="shared" si="20"/>
        <v>1</v>
      </c>
      <c r="L252">
        <f>COUNTIF(K$4:K252,TRUE())</f>
        <v>94</v>
      </c>
      <c r="M252" t="b">
        <f t="shared" si="21"/>
        <v>0</v>
      </c>
    </row>
    <row r="253" spans="1:13" x14ac:dyDescent="0.25">
      <c r="A253" s="21">
        <v>44721.381944444445</v>
      </c>
      <c r="B253" s="22">
        <f t="shared" si="24"/>
        <v>266.59027777778101</v>
      </c>
      <c r="D253">
        <v>0.24299999999999999</v>
      </c>
      <c r="E253" s="11">
        <f t="shared" si="23"/>
        <v>672.85096836042669</v>
      </c>
      <c r="H253">
        <f t="shared" si="25"/>
        <v>17.686929702317393</v>
      </c>
      <c r="I253" s="11">
        <f t="shared" si="22"/>
        <v>956.85096836042669</v>
      </c>
      <c r="K253" t="b">
        <f t="shared" si="20"/>
        <v>0</v>
      </c>
      <c r="L253">
        <f>COUNTIF(K$4:K253,TRUE())</f>
        <v>94</v>
      </c>
      <c r="M253" t="b">
        <f t="shared" si="21"/>
        <v>0</v>
      </c>
    </row>
    <row r="254" spans="1:13" x14ac:dyDescent="0.25">
      <c r="A254" s="21">
        <v>44722.725694444445</v>
      </c>
      <c r="B254" s="22">
        <f t="shared" si="24"/>
        <v>267.93402777778101</v>
      </c>
      <c r="D254">
        <v>0.86</v>
      </c>
      <c r="E254" s="11">
        <f t="shared" si="23"/>
        <v>674.67434870641034</v>
      </c>
      <c r="F254" s="17"/>
      <c r="H254" t="e">
        <f t="shared" si="25"/>
        <v>#DIV/0!</v>
      </c>
      <c r="I254" s="11">
        <f t="shared" si="22"/>
        <v>958.67434870641034</v>
      </c>
      <c r="K254" t="b">
        <f t="shared" si="20"/>
        <v>0</v>
      </c>
      <c r="L254">
        <f>COUNTIF(K$4:K254,TRUE())</f>
        <v>94</v>
      </c>
      <c r="M254" t="b">
        <f t="shared" si="21"/>
        <v>0</v>
      </c>
    </row>
    <row r="255" spans="1:13" x14ac:dyDescent="0.25">
      <c r="A255" s="21">
        <v>44722.732638888891</v>
      </c>
      <c r="B255" s="22">
        <f t="shared" si="24"/>
        <v>267.94097222222626</v>
      </c>
      <c r="D255">
        <f>D254/500</f>
        <v>1.72E-3</v>
      </c>
      <c r="E255" s="11">
        <f t="shared" si="23"/>
        <v>674.67434870641034</v>
      </c>
      <c r="F255" s="24" t="s">
        <v>28</v>
      </c>
      <c r="G255" s="16" t="s">
        <v>22</v>
      </c>
      <c r="H255">
        <f t="shared" si="25"/>
        <v>8.191354013022222</v>
      </c>
      <c r="I255" s="11">
        <f t="shared" si="22"/>
        <v>958.67434870641034</v>
      </c>
      <c r="K255" t="b">
        <f t="shared" si="20"/>
        <v>1</v>
      </c>
      <c r="L255">
        <f>COUNTIF(K$4:K255,TRUE())</f>
        <v>95</v>
      </c>
      <c r="M255" t="b">
        <f t="shared" si="21"/>
        <v>1</v>
      </c>
    </row>
    <row r="256" spans="1:13" x14ac:dyDescent="0.25">
      <c r="A256" s="21">
        <v>44725.677083333336</v>
      </c>
      <c r="B256" s="22">
        <f t="shared" si="24"/>
        <v>270.88541666667152</v>
      </c>
      <c r="D256">
        <v>0.68</v>
      </c>
      <c r="E256" s="11">
        <f t="shared" si="23"/>
        <v>683.30133107762072</v>
      </c>
      <c r="H256" t="e">
        <f t="shared" si="25"/>
        <v>#DIV/0!</v>
      </c>
      <c r="I256" s="11">
        <f t="shared" si="22"/>
        <v>967.30133107762072</v>
      </c>
      <c r="K256" t="b">
        <f t="shared" si="20"/>
        <v>0</v>
      </c>
      <c r="L256">
        <f>COUNTIF(K$4:K256,TRUE())</f>
        <v>95</v>
      </c>
      <c r="M256" t="b">
        <f t="shared" si="21"/>
        <v>1</v>
      </c>
    </row>
    <row r="257" spans="1:13" x14ac:dyDescent="0.25">
      <c r="A257" s="21">
        <v>44725.680555555555</v>
      </c>
      <c r="B257" s="22">
        <f t="shared" si="24"/>
        <v>270.88888888889051</v>
      </c>
      <c r="D257">
        <f>D256/200</f>
        <v>3.4000000000000002E-3</v>
      </c>
      <c r="E257" s="11">
        <f t="shared" si="23"/>
        <v>683.30133107762072</v>
      </c>
      <c r="F257" s="24" t="s">
        <v>33</v>
      </c>
      <c r="G257" s="16" t="s">
        <v>22</v>
      </c>
      <c r="H257">
        <f t="shared" si="25"/>
        <v>7.1033295333743016</v>
      </c>
      <c r="I257" s="11">
        <f t="shared" si="22"/>
        <v>967.30133107762072</v>
      </c>
      <c r="K257" t="b">
        <f t="shared" si="20"/>
        <v>1</v>
      </c>
      <c r="L257">
        <f>COUNTIF(K$4:K257,TRUE())</f>
        <v>96</v>
      </c>
      <c r="M257" t="b">
        <f t="shared" si="21"/>
        <v>0</v>
      </c>
    </row>
    <row r="258" spans="1:13" x14ac:dyDescent="0.25">
      <c r="A258" s="21">
        <v>44727.694444444445</v>
      </c>
      <c r="B258" s="22">
        <f t="shared" si="24"/>
        <v>272.90277777778101</v>
      </c>
      <c r="D258">
        <v>0.38</v>
      </c>
      <c r="E258" s="11">
        <f t="shared" si="23"/>
        <v>690.10565193958871</v>
      </c>
      <c r="H258" t="e">
        <f t="shared" si="25"/>
        <v>#DIV/0!</v>
      </c>
      <c r="I258" s="11">
        <f t="shared" si="22"/>
        <v>974.10565193958871</v>
      </c>
      <c r="K258" t="b">
        <f t="shared" si="20"/>
        <v>0</v>
      </c>
      <c r="L258">
        <f>COUNTIF(K$4:K258,TRUE())</f>
        <v>96</v>
      </c>
      <c r="M258" t="b">
        <f t="shared" si="21"/>
        <v>0</v>
      </c>
    </row>
    <row r="259" spans="1:13" x14ac:dyDescent="0.25">
      <c r="A259" s="21">
        <v>44727.697916666664</v>
      </c>
      <c r="B259" s="22">
        <f t="shared" si="24"/>
        <v>272.90625</v>
      </c>
      <c r="D259">
        <f>D258/100</f>
        <v>3.8E-3</v>
      </c>
      <c r="E259" s="11">
        <f t="shared" si="23"/>
        <v>690.10565193958871</v>
      </c>
      <c r="F259" s="24" t="s">
        <v>11</v>
      </c>
      <c r="G259" s="16" t="s">
        <v>22</v>
      </c>
      <c r="H259">
        <f t="shared" si="25"/>
        <v>6.6104594069002642</v>
      </c>
      <c r="I259" s="11">
        <f t="shared" si="22"/>
        <v>974.10565193958871</v>
      </c>
      <c r="K259" t="b">
        <f t="shared" si="20"/>
        <v>1</v>
      </c>
      <c r="L259">
        <f>COUNTIF(K$4:K259,TRUE())</f>
        <v>97</v>
      </c>
      <c r="M259" t="b">
        <f t="shared" si="21"/>
        <v>1</v>
      </c>
    </row>
    <row r="260" spans="1:13" x14ac:dyDescent="0.25">
      <c r="A260" s="21">
        <v>44729.538194444445</v>
      </c>
      <c r="B260" s="22">
        <f t="shared" si="24"/>
        <v>274.74652777778101</v>
      </c>
      <c r="D260">
        <v>0.39</v>
      </c>
      <c r="E260" s="11">
        <f t="shared" si="23"/>
        <v>696.78698283478207</v>
      </c>
      <c r="H260" t="e">
        <f t="shared" si="25"/>
        <v>#DIV/0!</v>
      </c>
      <c r="I260" s="11">
        <f t="shared" si="22"/>
        <v>980.78698283478207</v>
      </c>
      <c r="K260" t="b">
        <f t="shared" si="20"/>
        <v>0</v>
      </c>
      <c r="L260">
        <f>COUNTIF(K$4:K260,TRUE())</f>
        <v>97</v>
      </c>
      <c r="M260" t="b">
        <f t="shared" si="21"/>
        <v>1</v>
      </c>
    </row>
    <row r="261" spans="1:13" x14ac:dyDescent="0.25">
      <c r="A261" s="21">
        <v>44729.541666666664</v>
      </c>
      <c r="B261" s="22">
        <f t="shared" si="24"/>
        <v>274.75</v>
      </c>
      <c r="D261">
        <f>D260/500</f>
        <v>7.7999999999999999E-4</v>
      </c>
      <c r="E261" s="11">
        <f t="shared" si="23"/>
        <v>696.78698283478207</v>
      </c>
      <c r="F261" s="24" t="s">
        <v>28</v>
      </c>
      <c r="G261" s="16" t="s">
        <v>22</v>
      </c>
      <c r="H261">
        <f t="shared" si="25"/>
        <v>7.8271831392152222</v>
      </c>
      <c r="I261" s="11">
        <f t="shared" si="22"/>
        <v>980.78698283478207</v>
      </c>
      <c r="K261" t="b">
        <f t="shared" ref="K261:K324" si="26">ISNUMBER(SEARCH("dilution",F261))</f>
        <v>1</v>
      </c>
      <c r="L261">
        <f>COUNTIF(K$4:K261,TRUE())</f>
        <v>98</v>
      </c>
      <c r="M261" t="b">
        <f t="shared" ref="M261:M324" si="27">ISODD(L261)</f>
        <v>0</v>
      </c>
    </row>
    <row r="262" spans="1:13" x14ac:dyDescent="0.25">
      <c r="A262" s="21">
        <v>44732.711805555555</v>
      </c>
      <c r="B262" s="22">
        <f t="shared" si="24"/>
        <v>277.92013888889051</v>
      </c>
      <c r="D262">
        <v>0.65800000000000003</v>
      </c>
      <c r="E262" s="11">
        <f t="shared" si="23"/>
        <v>706.50738057942976</v>
      </c>
      <c r="H262" t="e">
        <f t="shared" si="25"/>
        <v>#DIV/0!</v>
      </c>
      <c r="I262" s="11">
        <f t="shared" ref="I262:I325" si="28">$I$4+E262</f>
        <v>990.50738057942976</v>
      </c>
      <c r="K262" t="b">
        <f t="shared" si="26"/>
        <v>0</v>
      </c>
      <c r="L262">
        <f>COUNTIF(K$4:K262,TRUE())</f>
        <v>98</v>
      </c>
      <c r="M262" t="b">
        <f t="shared" si="27"/>
        <v>0</v>
      </c>
    </row>
    <row r="263" spans="1:13" x14ac:dyDescent="0.25">
      <c r="A263" s="21">
        <v>44732.715277777781</v>
      </c>
      <c r="B263" s="22">
        <f t="shared" si="24"/>
        <v>277.92361111111677</v>
      </c>
      <c r="D263">
        <f>D262/200</f>
        <v>3.29E-3</v>
      </c>
      <c r="E263" s="11">
        <f t="shared" si="23"/>
        <v>706.50738057942976</v>
      </c>
      <c r="F263" s="24" t="s">
        <v>33</v>
      </c>
      <c r="G263" s="16" t="s">
        <v>22</v>
      </c>
      <c r="H263">
        <f t="shared" si="25"/>
        <v>7.4292953932759298</v>
      </c>
      <c r="I263" s="11">
        <f t="shared" si="28"/>
        <v>990.50738057942976</v>
      </c>
      <c r="K263" t="b">
        <f t="shared" si="26"/>
        <v>1</v>
      </c>
      <c r="L263">
        <f>COUNTIF(K$4:K263,TRUE())</f>
        <v>99</v>
      </c>
      <c r="M263" t="b">
        <f t="shared" si="27"/>
        <v>1</v>
      </c>
    </row>
    <row r="264" spans="1:13" x14ac:dyDescent="0.25">
      <c r="A264" s="21">
        <v>44734.673611111109</v>
      </c>
      <c r="B264" s="22">
        <f t="shared" si="24"/>
        <v>279.88194444444525</v>
      </c>
      <c r="D264">
        <v>0.26400000000000001</v>
      </c>
      <c r="E264" s="11">
        <f t="shared" ref="E264:E327" si="29">IF(LOG(D264/D263)&gt;0, E263+LOG(D264/D263,2),E263)</f>
        <v>712.83368711482774</v>
      </c>
      <c r="H264" t="e">
        <f t="shared" si="25"/>
        <v>#DIV/0!</v>
      </c>
      <c r="I264" s="11">
        <f t="shared" si="28"/>
        <v>996.83368711482774</v>
      </c>
      <c r="K264" t="b">
        <f t="shared" si="26"/>
        <v>0</v>
      </c>
      <c r="L264">
        <f>COUNTIF(K$4:K264,TRUE())</f>
        <v>99</v>
      </c>
      <c r="M264" t="b">
        <f t="shared" si="27"/>
        <v>1</v>
      </c>
    </row>
    <row r="265" spans="1:13" x14ac:dyDescent="0.25">
      <c r="A265" s="21">
        <v>44734.680555555555</v>
      </c>
      <c r="B265" s="22">
        <f t="shared" si="24"/>
        <v>279.88888888889051</v>
      </c>
      <c r="D265">
        <f>D264/100</f>
        <v>2.64E-3</v>
      </c>
      <c r="E265" s="11">
        <f t="shared" si="29"/>
        <v>712.83368711482774</v>
      </c>
      <c r="F265" s="24" t="s">
        <v>11</v>
      </c>
      <c r="G265" s="16" t="s">
        <v>22</v>
      </c>
      <c r="H265">
        <f t="shared" si="25"/>
        <v>6.5283643312242683</v>
      </c>
      <c r="I265" s="11">
        <f t="shared" si="28"/>
        <v>996.83368711482774</v>
      </c>
      <c r="K265" t="b">
        <f t="shared" si="26"/>
        <v>1</v>
      </c>
      <c r="L265">
        <f>COUNTIF(K$4:K265,TRUE())</f>
        <v>100</v>
      </c>
      <c r="M265" t="b">
        <f t="shared" si="27"/>
        <v>0</v>
      </c>
    </row>
    <row r="266" spans="1:13" x14ac:dyDescent="0.25">
      <c r="A266" s="21">
        <v>44736.552083333336</v>
      </c>
      <c r="B266" s="22">
        <f t="shared" si="24"/>
        <v>281.76041666667152</v>
      </c>
      <c r="D266">
        <v>0.311</v>
      </c>
      <c r="E266" s="11">
        <f t="shared" si="29"/>
        <v>719.71391995537465</v>
      </c>
      <c r="H266" t="e">
        <f t="shared" si="25"/>
        <v>#DIV/0!</v>
      </c>
      <c r="I266" s="11">
        <f t="shared" si="28"/>
        <v>1003.7139199553746</v>
      </c>
      <c r="K266" t="b">
        <f t="shared" si="26"/>
        <v>0</v>
      </c>
      <c r="L266">
        <f>COUNTIF(K$4:K266,TRUE())</f>
        <v>100</v>
      </c>
      <c r="M266" t="b">
        <f t="shared" si="27"/>
        <v>0</v>
      </c>
    </row>
    <row r="267" spans="1:13" x14ac:dyDescent="0.25">
      <c r="A267" s="21">
        <v>44736.555555555555</v>
      </c>
      <c r="B267" s="22">
        <f t="shared" ref="B267:B330" si="30">(A267-A266) +B266</f>
        <v>281.76388888889051</v>
      </c>
      <c r="D267">
        <f>D266/500</f>
        <v>6.2200000000000005E-4</v>
      </c>
      <c r="E267" s="11">
        <f t="shared" si="29"/>
        <v>719.71391995537465</v>
      </c>
      <c r="F267" s="24" t="s">
        <v>28</v>
      </c>
      <c r="G267" s="16" t="s">
        <v>22</v>
      </c>
      <c r="H267">
        <f t="shared" si="25"/>
        <v>7.5960488315080648</v>
      </c>
      <c r="I267" s="11">
        <f t="shared" si="28"/>
        <v>1003.7139199553746</v>
      </c>
      <c r="K267" t="b">
        <f t="shared" si="26"/>
        <v>1</v>
      </c>
      <c r="L267">
        <f>COUNTIF(K$4:K267,TRUE())</f>
        <v>101</v>
      </c>
      <c r="M267" t="b">
        <f t="shared" si="27"/>
        <v>1</v>
      </c>
    </row>
    <row r="268" spans="1:13" x14ac:dyDescent="0.25">
      <c r="A268" s="21">
        <v>44739.666666666664</v>
      </c>
      <c r="B268" s="22">
        <f t="shared" si="30"/>
        <v>284.875</v>
      </c>
      <c r="D268">
        <v>0.56599999999999995</v>
      </c>
      <c r="E268" s="11">
        <f t="shared" si="29"/>
        <v>729.54359171273802</v>
      </c>
      <c r="H268" t="e">
        <f t="shared" si="25"/>
        <v>#DIV/0!</v>
      </c>
      <c r="I268" s="11">
        <f t="shared" si="28"/>
        <v>1013.543591712738</v>
      </c>
      <c r="K268" t="b">
        <f t="shared" si="26"/>
        <v>0</v>
      </c>
      <c r="L268">
        <f>COUNTIF(K$4:K268,TRUE())</f>
        <v>101</v>
      </c>
      <c r="M268" t="b">
        <f t="shared" si="27"/>
        <v>1</v>
      </c>
    </row>
    <row r="269" spans="1:13" x14ac:dyDescent="0.25">
      <c r="A269" s="21">
        <v>44739.670138888891</v>
      </c>
      <c r="B269" s="22">
        <f t="shared" si="30"/>
        <v>284.87847222222626</v>
      </c>
      <c r="D269">
        <f>D268/200</f>
        <v>2.8299999999999996E-3</v>
      </c>
      <c r="E269" s="11">
        <f t="shared" si="29"/>
        <v>729.54359171273802</v>
      </c>
      <c r="F269" s="24" t="s">
        <v>33</v>
      </c>
      <c r="G269" s="16" t="s">
        <v>22</v>
      </c>
      <c r="H269">
        <f t="shared" si="25"/>
        <v>6.7192060375976004</v>
      </c>
      <c r="I269" s="11">
        <f t="shared" si="28"/>
        <v>1013.543591712738</v>
      </c>
      <c r="K269" t="b">
        <f t="shared" si="26"/>
        <v>1</v>
      </c>
      <c r="L269">
        <f>COUNTIF(K$4:K269,TRUE())</f>
        <v>102</v>
      </c>
      <c r="M269" t="b">
        <f t="shared" si="27"/>
        <v>0</v>
      </c>
    </row>
    <row r="270" spans="1:13" x14ac:dyDescent="0.25">
      <c r="A270" s="21">
        <v>44741.694444444445</v>
      </c>
      <c r="B270" s="22">
        <f t="shared" si="30"/>
        <v>286.90277777778101</v>
      </c>
      <c r="D270">
        <v>0.42499999999999999</v>
      </c>
      <c r="E270" s="11">
        <f t="shared" si="29"/>
        <v>736.77410869070593</v>
      </c>
      <c r="H270" t="e">
        <f t="shared" si="25"/>
        <v>#DIV/0!</v>
      </c>
      <c r="I270" s="11">
        <f t="shared" si="28"/>
        <v>1020.7741086907059</v>
      </c>
      <c r="K270" t="b">
        <f t="shared" si="26"/>
        <v>0</v>
      </c>
      <c r="L270">
        <f>COUNTIF(K$4:K270,TRUE())</f>
        <v>102</v>
      </c>
      <c r="M270" t="b">
        <f t="shared" si="27"/>
        <v>0</v>
      </c>
    </row>
    <row r="271" spans="1:13" x14ac:dyDescent="0.25">
      <c r="A271" s="21">
        <v>44741.697916666664</v>
      </c>
      <c r="B271" s="22">
        <f t="shared" si="30"/>
        <v>286.90625</v>
      </c>
      <c r="D271">
        <f>D270/100</f>
        <v>4.2500000000000003E-3</v>
      </c>
      <c r="E271" s="11">
        <f t="shared" si="29"/>
        <v>736.77410869070593</v>
      </c>
      <c r="F271" s="24" t="s">
        <v>11</v>
      </c>
      <c r="G271" s="16" t="s">
        <v>22</v>
      </c>
      <c r="H271">
        <f t="shared" si="25"/>
        <v>6.3155328443805532</v>
      </c>
      <c r="I271" s="11">
        <f t="shared" si="28"/>
        <v>1020.7741086907059</v>
      </c>
      <c r="K271" t="b">
        <f t="shared" si="26"/>
        <v>1</v>
      </c>
      <c r="L271">
        <f>COUNTIF(K$4:K271,TRUE())</f>
        <v>103</v>
      </c>
      <c r="M271" t="b">
        <f t="shared" si="27"/>
        <v>1</v>
      </c>
    </row>
    <row r="272" spans="1:13" x14ac:dyDescent="0.25">
      <c r="A272" s="21">
        <v>44743.75</v>
      </c>
      <c r="B272" s="22">
        <f t="shared" si="30"/>
        <v>288.95833333333576</v>
      </c>
      <c r="D272">
        <v>0.94599999999999995</v>
      </c>
      <c r="E272" s="11">
        <f t="shared" si="29"/>
        <v>744.57234222279499</v>
      </c>
      <c r="H272" t="e">
        <f t="shared" ref="H272:H335" si="31">(A273-A272)*24/(E273-E272)</f>
        <v>#DIV/0!</v>
      </c>
      <c r="I272" s="11">
        <f t="shared" si="28"/>
        <v>1028.572342222795</v>
      </c>
      <c r="K272" t="b">
        <f t="shared" si="26"/>
        <v>0</v>
      </c>
      <c r="L272">
        <f>COUNTIF(K$4:K272,TRUE())</f>
        <v>103</v>
      </c>
      <c r="M272" t="b">
        <f t="shared" si="27"/>
        <v>1</v>
      </c>
    </row>
    <row r="273" spans="1:13" x14ac:dyDescent="0.25">
      <c r="A273" s="21">
        <v>44743.753472222219</v>
      </c>
      <c r="B273" s="22">
        <f t="shared" si="30"/>
        <v>288.96180555555475</v>
      </c>
      <c r="D273">
        <f>D272/500</f>
        <v>1.8919999999999998E-3</v>
      </c>
      <c r="E273" s="11">
        <f t="shared" si="29"/>
        <v>744.57234222279499</v>
      </c>
      <c r="F273" s="24" t="s">
        <v>28</v>
      </c>
      <c r="G273" s="16" t="s">
        <v>22</v>
      </c>
      <c r="H273">
        <f t="shared" si="31"/>
        <v>7.7146662148376981</v>
      </c>
      <c r="I273" s="11">
        <f t="shared" si="28"/>
        <v>1028.572342222795</v>
      </c>
      <c r="K273" t="b">
        <f t="shared" si="26"/>
        <v>1</v>
      </c>
      <c r="L273">
        <f>COUNTIF(K$4:K273,TRUE())</f>
        <v>104</v>
      </c>
      <c r="M273" t="b">
        <f t="shared" si="27"/>
        <v>0</v>
      </c>
    </row>
    <row r="274" spans="1:13" x14ac:dyDescent="0.25">
      <c r="A274" s="21">
        <v>44746.75</v>
      </c>
      <c r="B274" s="22">
        <f t="shared" si="30"/>
        <v>291.95833333333576</v>
      </c>
      <c r="D274">
        <v>1.2110000000000001</v>
      </c>
      <c r="E274" s="11">
        <f t="shared" si="29"/>
        <v>753.89441328381201</v>
      </c>
      <c r="H274" t="e">
        <f t="shared" si="31"/>
        <v>#DIV/0!</v>
      </c>
      <c r="I274" s="11">
        <f t="shared" si="28"/>
        <v>1037.8944132838119</v>
      </c>
      <c r="K274" t="b">
        <f t="shared" si="26"/>
        <v>0</v>
      </c>
      <c r="L274">
        <f>COUNTIF(K$4:K274,TRUE())</f>
        <v>104</v>
      </c>
      <c r="M274" t="b">
        <f t="shared" si="27"/>
        <v>0</v>
      </c>
    </row>
    <row r="275" spans="1:13" x14ac:dyDescent="0.25">
      <c r="A275" s="21">
        <v>44746.753472222219</v>
      </c>
      <c r="B275" s="22">
        <f t="shared" si="30"/>
        <v>291.96180555555475</v>
      </c>
      <c r="D275">
        <f>D274/100</f>
        <v>1.2110000000000001E-2</v>
      </c>
      <c r="E275" s="11">
        <f t="shared" si="29"/>
        <v>753.89441328381201</v>
      </c>
      <c r="F275" s="24" t="s">
        <v>11</v>
      </c>
      <c r="G275" s="16" t="s">
        <v>22</v>
      </c>
      <c r="H275">
        <f t="shared" si="31"/>
        <v>8.0006291880970455</v>
      </c>
      <c r="I275" s="11">
        <f t="shared" si="28"/>
        <v>1037.8944132838119</v>
      </c>
      <c r="K275" t="b">
        <f t="shared" si="26"/>
        <v>1</v>
      </c>
      <c r="L275">
        <f>COUNTIF(K$4:K275,TRUE())</f>
        <v>105</v>
      </c>
      <c r="M275" t="b">
        <f t="shared" si="27"/>
        <v>1</v>
      </c>
    </row>
    <row r="276" spans="1:13" x14ac:dyDescent="0.25">
      <c r="A276" s="21">
        <v>44748.677083333336</v>
      </c>
      <c r="B276" s="22">
        <f t="shared" si="30"/>
        <v>293.88541666667152</v>
      </c>
      <c r="D276">
        <v>0.66100000000000003</v>
      </c>
      <c r="E276" s="11">
        <f t="shared" si="29"/>
        <v>759.6647927854001</v>
      </c>
      <c r="F276" s="17"/>
      <c r="H276" t="e">
        <f t="shared" si="31"/>
        <v>#DIV/0!</v>
      </c>
      <c r="I276" s="11">
        <f t="shared" si="28"/>
        <v>1043.6647927854001</v>
      </c>
      <c r="K276" t="b">
        <f t="shared" si="26"/>
        <v>0</v>
      </c>
      <c r="L276">
        <f>COUNTIF(K$4:K276,TRUE())</f>
        <v>105</v>
      </c>
      <c r="M276" t="b">
        <f t="shared" si="27"/>
        <v>1</v>
      </c>
    </row>
    <row r="277" spans="1:13" x14ac:dyDescent="0.25">
      <c r="A277" s="21">
        <v>44748.680555555555</v>
      </c>
      <c r="B277" s="22">
        <f t="shared" si="30"/>
        <v>293.88888888889051</v>
      </c>
      <c r="D277">
        <f>D276/100</f>
        <v>6.6100000000000004E-3</v>
      </c>
      <c r="E277" s="11">
        <f t="shared" si="29"/>
        <v>759.6647927854001</v>
      </c>
      <c r="F277" s="24" t="s">
        <v>11</v>
      </c>
      <c r="G277" s="16" t="s">
        <v>22</v>
      </c>
      <c r="H277">
        <f t="shared" si="31"/>
        <v>6.4056048166497428</v>
      </c>
      <c r="I277" s="11">
        <f t="shared" si="28"/>
        <v>1043.6647927854001</v>
      </c>
      <c r="K277" t="b">
        <f t="shared" si="26"/>
        <v>1</v>
      </c>
      <c r="L277">
        <f>COUNTIF(K$4:K277,TRUE())</f>
        <v>106</v>
      </c>
      <c r="M277" t="b">
        <f t="shared" si="27"/>
        <v>0</v>
      </c>
    </row>
    <row r="278" spans="1:13" x14ac:dyDescent="0.25">
      <c r="A278" s="21">
        <v>44749.34375</v>
      </c>
      <c r="B278" s="22">
        <f t="shared" si="30"/>
        <v>294.55208333333576</v>
      </c>
      <c r="D278">
        <v>3.6999999999999998E-2</v>
      </c>
      <c r="E278" s="11">
        <f t="shared" si="29"/>
        <v>762.14959587929604</v>
      </c>
      <c r="H278">
        <f t="shared" si="31"/>
        <v>7.557384632973446</v>
      </c>
      <c r="I278" s="11">
        <f t="shared" si="28"/>
        <v>1046.1495958792962</v>
      </c>
      <c r="K278" t="b">
        <f t="shared" si="26"/>
        <v>0</v>
      </c>
      <c r="L278">
        <f>COUNTIF(K$4:K278,TRUE())</f>
        <v>106</v>
      </c>
      <c r="M278" t="b">
        <f t="shared" si="27"/>
        <v>0</v>
      </c>
    </row>
    <row r="279" spans="1:13" x14ac:dyDescent="0.25">
      <c r="A279" s="21">
        <v>44750.736111111109</v>
      </c>
      <c r="B279" s="22">
        <f t="shared" si="30"/>
        <v>295.94444444444525</v>
      </c>
      <c r="D279">
        <v>0.79300000000000004</v>
      </c>
      <c r="E279" s="11">
        <f t="shared" si="29"/>
        <v>766.5713195693711</v>
      </c>
      <c r="H279" t="e">
        <f t="shared" si="31"/>
        <v>#DIV/0!</v>
      </c>
      <c r="I279" s="11">
        <f t="shared" si="28"/>
        <v>1050.5713195693711</v>
      </c>
      <c r="K279" t="b">
        <f t="shared" si="26"/>
        <v>0</v>
      </c>
      <c r="L279">
        <f>COUNTIF(K$4:K279,TRUE())</f>
        <v>106</v>
      </c>
      <c r="M279" t="b">
        <f t="shared" si="27"/>
        <v>0</v>
      </c>
    </row>
    <row r="280" spans="1:13" x14ac:dyDescent="0.25">
      <c r="A280" s="21">
        <v>44750.739583333336</v>
      </c>
      <c r="B280" s="22">
        <f t="shared" si="30"/>
        <v>295.94791666667152</v>
      </c>
      <c r="D280">
        <f>D279/500</f>
        <v>1.5860000000000002E-3</v>
      </c>
      <c r="E280" s="11">
        <f t="shared" si="29"/>
        <v>766.5713195693711</v>
      </c>
      <c r="F280" s="24" t="s">
        <v>28</v>
      </c>
      <c r="G280" s="16" t="s">
        <v>22</v>
      </c>
      <c r="H280">
        <f t="shared" si="31"/>
        <v>7.8798550452759066</v>
      </c>
      <c r="I280" s="11">
        <f t="shared" si="28"/>
        <v>1050.5713195693711</v>
      </c>
      <c r="K280" t="b">
        <f t="shared" si="26"/>
        <v>1</v>
      </c>
      <c r="L280">
        <f>COUNTIF(K$4:K280,TRUE())</f>
        <v>107</v>
      </c>
      <c r="M280" t="b">
        <f t="shared" si="27"/>
        <v>1</v>
      </c>
    </row>
    <row r="281" spans="1:13" x14ac:dyDescent="0.25">
      <c r="A281" s="21">
        <v>44753.767361111109</v>
      </c>
      <c r="B281" s="22">
        <f t="shared" si="30"/>
        <v>298.97569444444525</v>
      </c>
      <c r="D281">
        <v>0.94699999999999995</v>
      </c>
      <c r="E281" s="11">
        <f t="shared" si="29"/>
        <v>775.79314741379756</v>
      </c>
      <c r="H281" t="e">
        <f t="shared" si="31"/>
        <v>#DIV/0!</v>
      </c>
      <c r="I281" s="11">
        <f t="shared" si="28"/>
        <v>1059.7931474137977</v>
      </c>
      <c r="K281" t="b">
        <f t="shared" si="26"/>
        <v>0</v>
      </c>
      <c r="L281">
        <f>COUNTIF(K$4:K281,TRUE())</f>
        <v>107</v>
      </c>
      <c r="M281" t="b">
        <f t="shared" si="27"/>
        <v>1</v>
      </c>
    </row>
    <row r="282" spans="1:13" x14ac:dyDescent="0.25">
      <c r="A282" s="21">
        <v>44753.770833333336</v>
      </c>
      <c r="B282" s="22">
        <f t="shared" si="30"/>
        <v>298.97916666667152</v>
      </c>
      <c r="D282">
        <f>D281/200</f>
        <v>4.7349999999999996E-3</v>
      </c>
      <c r="E282" s="11">
        <f t="shared" si="29"/>
        <v>775.79314741379756</v>
      </c>
      <c r="F282" s="24" t="s">
        <v>33</v>
      </c>
      <c r="G282" s="16" t="s">
        <v>22</v>
      </c>
      <c r="H282">
        <f t="shared" si="31"/>
        <v>7.31784675399736</v>
      </c>
      <c r="I282" s="11">
        <f t="shared" si="28"/>
        <v>1059.7931474137977</v>
      </c>
      <c r="K282" t="b">
        <f t="shared" si="26"/>
        <v>1</v>
      </c>
      <c r="L282">
        <f>COUNTIF(K$4:K282,TRUE())</f>
        <v>108</v>
      </c>
      <c r="M282" t="b">
        <f t="shared" si="27"/>
        <v>0</v>
      </c>
    </row>
    <row r="283" spans="1:13" x14ac:dyDescent="0.25">
      <c r="A283" s="21">
        <v>44755.673611111109</v>
      </c>
      <c r="B283" s="22">
        <f t="shared" si="30"/>
        <v>300.88194444444525</v>
      </c>
      <c r="D283">
        <v>0.35799999999999998</v>
      </c>
      <c r="E283" s="11">
        <f t="shared" si="29"/>
        <v>782.0335987653682</v>
      </c>
      <c r="H283" t="e">
        <f t="shared" si="31"/>
        <v>#DIV/0!</v>
      </c>
      <c r="I283" s="11">
        <f t="shared" si="28"/>
        <v>1066.0335987653682</v>
      </c>
      <c r="K283" t="b">
        <f t="shared" si="26"/>
        <v>0</v>
      </c>
      <c r="L283">
        <f>COUNTIF(K$4:K283,TRUE())</f>
        <v>108</v>
      </c>
      <c r="M283" t="b">
        <f t="shared" si="27"/>
        <v>0</v>
      </c>
    </row>
    <row r="284" spans="1:13" x14ac:dyDescent="0.25">
      <c r="A284" s="21">
        <v>44755.677083333336</v>
      </c>
      <c r="B284" s="22">
        <f t="shared" si="30"/>
        <v>300.88541666667152</v>
      </c>
      <c r="D284">
        <f>D283/200</f>
        <v>1.7899999999999999E-3</v>
      </c>
      <c r="E284" s="11">
        <f t="shared" si="29"/>
        <v>782.0335987653682</v>
      </c>
      <c r="F284" s="24" t="s">
        <v>38</v>
      </c>
      <c r="G284" s="16" t="s">
        <v>39</v>
      </c>
      <c r="H284">
        <f t="shared" si="31"/>
        <v>7.4697044568345756</v>
      </c>
      <c r="I284" s="11">
        <f t="shared" si="28"/>
        <v>1066.0335987653682</v>
      </c>
      <c r="K284" t="b">
        <f t="shared" si="26"/>
        <v>1</v>
      </c>
      <c r="L284">
        <f>COUNTIF(K$4:K284,TRUE())</f>
        <v>109</v>
      </c>
      <c r="M284" t="b">
        <f t="shared" si="27"/>
        <v>1</v>
      </c>
    </row>
    <row r="285" spans="1:13" x14ac:dyDescent="0.25">
      <c r="A285" s="21">
        <v>44757.708333333336</v>
      </c>
      <c r="B285" s="22">
        <f t="shared" si="30"/>
        <v>302.91666666667152</v>
      </c>
      <c r="D285">
        <v>0.16500000000000001</v>
      </c>
      <c r="E285" s="11">
        <f t="shared" si="29"/>
        <v>788.55996139212448</v>
      </c>
      <c r="H285" t="e">
        <f t="shared" si="31"/>
        <v>#DIV/0!</v>
      </c>
      <c r="I285" s="11">
        <f t="shared" si="28"/>
        <v>1072.5599613921245</v>
      </c>
      <c r="K285" t="b">
        <f t="shared" si="26"/>
        <v>0</v>
      </c>
      <c r="L285">
        <f>COUNTIF(K$4:K285,TRUE())</f>
        <v>109</v>
      </c>
      <c r="M285" t="b">
        <f t="shared" si="27"/>
        <v>1</v>
      </c>
    </row>
    <row r="286" spans="1:13" x14ac:dyDescent="0.25">
      <c r="A286" s="21">
        <v>44757.711805555555</v>
      </c>
      <c r="B286" s="22">
        <f t="shared" si="30"/>
        <v>302.92013888889051</v>
      </c>
      <c r="D286">
        <f>D285/200</f>
        <v>8.25E-4</v>
      </c>
      <c r="E286" s="11">
        <f t="shared" si="29"/>
        <v>788.55996139212448</v>
      </c>
      <c r="F286" s="24" t="s">
        <v>33</v>
      </c>
      <c r="G286" s="16" t="s">
        <v>22</v>
      </c>
      <c r="H286">
        <f t="shared" si="31"/>
        <v>7.4905685222706664</v>
      </c>
      <c r="I286" s="11">
        <f t="shared" si="28"/>
        <v>1072.5599613921245</v>
      </c>
      <c r="K286" t="b">
        <f t="shared" si="26"/>
        <v>1</v>
      </c>
      <c r="L286">
        <f>COUNTIF(K$4:K286,TRUE())</f>
        <v>110</v>
      </c>
      <c r="M286" t="b">
        <f t="shared" si="27"/>
        <v>0</v>
      </c>
    </row>
    <row r="287" spans="1:13" x14ac:dyDescent="0.25">
      <c r="A287" s="21">
        <v>44760.684027777781</v>
      </c>
      <c r="B287" s="22">
        <f t="shared" si="30"/>
        <v>305.89236111111677</v>
      </c>
      <c r="D287">
        <v>0.60699999999999998</v>
      </c>
      <c r="E287" s="11">
        <f t="shared" si="29"/>
        <v>798.08304807390903</v>
      </c>
      <c r="H287" t="e">
        <f t="shared" si="31"/>
        <v>#DIV/0!</v>
      </c>
      <c r="I287" s="11">
        <f t="shared" si="28"/>
        <v>1082.0830480739091</v>
      </c>
      <c r="K287" t="b">
        <f t="shared" si="26"/>
        <v>0</v>
      </c>
      <c r="L287">
        <f>COUNTIF(K$4:K287,TRUE())</f>
        <v>110</v>
      </c>
      <c r="M287" t="b">
        <f t="shared" si="27"/>
        <v>0</v>
      </c>
    </row>
    <row r="288" spans="1:13" x14ac:dyDescent="0.25">
      <c r="A288" s="21">
        <v>44760.6875</v>
      </c>
      <c r="B288" s="22">
        <f t="shared" si="30"/>
        <v>305.89583333333576</v>
      </c>
      <c r="D288">
        <f>D287/200</f>
        <v>3.0349999999999999E-3</v>
      </c>
      <c r="E288" s="11">
        <f t="shared" si="29"/>
        <v>798.08304807390903</v>
      </c>
      <c r="F288" s="24" t="s">
        <v>33</v>
      </c>
      <c r="G288" s="16" t="s">
        <v>22</v>
      </c>
      <c r="H288">
        <f t="shared" si="31"/>
        <v>7.106657958943754</v>
      </c>
      <c r="I288" s="11">
        <f t="shared" si="28"/>
        <v>1082.0830480739091</v>
      </c>
      <c r="K288" t="b">
        <f t="shared" si="26"/>
        <v>1</v>
      </c>
      <c r="L288">
        <f>COUNTIF(K$4:K288,TRUE())</f>
        <v>111</v>
      </c>
      <c r="M288" t="b">
        <f t="shared" si="27"/>
        <v>1</v>
      </c>
    </row>
    <row r="289" spans="1:13" x14ac:dyDescent="0.25">
      <c r="A289" s="21">
        <v>44762.694444444445</v>
      </c>
      <c r="B289" s="22">
        <f t="shared" si="30"/>
        <v>307.90277777778101</v>
      </c>
      <c r="D289">
        <v>0.33300000000000002</v>
      </c>
      <c r="E289" s="11">
        <f t="shared" si="29"/>
        <v>804.86072992449931</v>
      </c>
      <c r="H289" t="e">
        <f t="shared" si="31"/>
        <v>#DIV/0!</v>
      </c>
      <c r="I289" s="11">
        <f t="shared" si="28"/>
        <v>1088.8607299244993</v>
      </c>
      <c r="K289" t="b">
        <f t="shared" si="26"/>
        <v>0</v>
      </c>
      <c r="L289">
        <f>COUNTIF(K$4:K289,TRUE())</f>
        <v>111</v>
      </c>
      <c r="M289" t="b">
        <f t="shared" si="27"/>
        <v>1</v>
      </c>
    </row>
    <row r="290" spans="1:13" x14ac:dyDescent="0.25">
      <c r="A290" s="21">
        <v>44762.697916666664</v>
      </c>
      <c r="B290" s="22">
        <f t="shared" si="30"/>
        <v>307.90625</v>
      </c>
      <c r="D290">
        <f>D289/100</f>
        <v>3.3300000000000001E-3</v>
      </c>
      <c r="E290" s="11">
        <f t="shared" si="29"/>
        <v>804.86072992449931</v>
      </c>
      <c r="F290" s="24" t="s">
        <v>11</v>
      </c>
      <c r="G290" s="16" t="s">
        <v>22</v>
      </c>
      <c r="H290">
        <f t="shared" si="31"/>
        <v>6.8664664187837854</v>
      </c>
      <c r="I290" s="11">
        <f t="shared" si="28"/>
        <v>1088.8607299244993</v>
      </c>
      <c r="K290" t="b">
        <f t="shared" si="26"/>
        <v>1</v>
      </c>
      <c r="L290">
        <f>COUNTIF(K$4:K290,TRUE())</f>
        <v>112</v>
      </c>
      <c r="M290" t="b">
        <f t="shared" si="27"/>
        <v>0</v>
      </c>
    </row>
    <row r="291" spans="1:13" x14ac:dyDescent="0.25">
      <c r="A291" s="21">
        <v>44764.680555555555</v>
      </c>
      <c r="B291" s="22">
        <f t="shared" si="30"/>
        <v>309.88888888889051</v>
      </c>
      <c r="D291">
        <v>0.40600000000000003</v>
      </c>
      <c r="E291" s="11">
        <f t="shared" si="29"/>
        <v>811.790543664388</v>
      </c>
      <c r="H291" t="e">
        <f t="shared" si="31"/>
        <v>#DIV/0!</v>
      </c>
      <c r="I291" s="11">
        <f t="shared" si="28"/>
        <v>1095.790543664388</v>
      </c>
      <c r="K291" t="b">
        <f t="shared" si="26"/>
        <v>0</v>
      </c>
      <c r="L291">
        <f>COUNTIF(K$4:K291,TRUE())</f>
        <v>112</v>
      </c>
      <c r="M291" t="b">
        <f t="shared" si="27"/>
        <v>0</v>
      </c>
    </row>
    <row r="292" spans="1:13" x14ac:dyDescent="0.25">
      <c r="A292" s="21">
        <v>44764.684027777781</v>
      </c>
      <c r="B292" s="22">
        <f t="shared" si="30"/>
        <v>309.89236111111677</v>
      </c>
      <c r="D292">
        <f>D291/500</f>
        <v>8.12E-4</v>
      </c>
      <c r="E292" s="11">
        <f t="shared" si="29"/>
        <v>811.790543664388</v>
      </c>
      <c r="F292" s="24" t="s">
        <v>28</v>
      </c>
      <c r="G292" s="16" t="s">
        <v>22</v>
      </c>
      <c r="H292">
        <f t="shared" si="31"/>
        <v>7.6130496443426194</v>
      </c>
      <c r="I292" s="11">
        <f t="shared" si="28"/>
        <v>1095.790543664388</v>
      </c>
      <c r="K292" t="b">
        <f t="shared" si="26"/>
        <v>1</v>
      </c>
      <c r="L292">
        <f>COUNTIF(K$4:K292,TRUE())</f>
        <v>113</v>
      </c>
      <c r="M292" t="b">
        <f t="shared" si="27"/>
        <v>1</v>
      </c>
    </row>
    <row r="293" spans="1:13" x14ac:dyDescent="0.25">
      <c r="A293" s="21">
        <v>44767.708333333336</v>
      </c>
      <c r="B293" s="22">
        <f t="shared" si="30"/>
        <v>312.91666666667152</v>
      </c>
      <c r="D293">
        <v>0.60199999999999998</v>
      </c>
      <c r="E293" s="11">
        <f t="shared" si="29"/>
        <v>821.32461170862462</v>
      </c>
      <c r="H293" t="e">
        <f t="shared" si="31"/>
        <v>#DIV/0!</v>
      </c>
      <c r="I293" s="11">
        <f t="shared" si="28"/>
        <v>1105.3246117086246</v>
      </c>
      <c r="K293" t="b">
        <f t="shared" si="26"/>
        <v>0</v>
      </c>
      <c r="L293">
        <f>COUNTIF(K$4:K293,TRUE())</f>
        <v>113</v>
      </c>
      <c r="M293" t="b">
        <f t="shared" si="27"/>
        <v>1</v>
      </c>
    </row>
    <row r="294" spans="1:13" x14ac:dyDescent="0.25">
      <c r="A294" s="21">
        <v>44767.711805555555</v>
      </c>
      <c r="B294" s="22">
        <f t="shared" si="30"/>
        <v>312.92013888889051</v>
      </c>
      <c r="D294">
        <f>D293/200</f>
        <v>3.0100000000000001E-3</v>
      </c>
      <c r="E294" s="11">
        <f t="shared" si="29"/>
        <v>821.32461170862462</v>
      </c>
      <c r="F294" s="24" t="s">
        <v>33</v>
      </c>
      <c r="G294" s="16" t="s">
        <v>22</v>
      </c>
      <c r="H294">
        <f t="shared" si="31"/>
        <v>7.2425129394778853</v>
      </c>
      <c r="I294" s="11">
        <f t="shared" si="28"/>
        <v>1105.3246117086246</v>
      </c>
      <c r="K294" t="b">
        <f t="shared" si="26"/>
        <v>1</v>
      </c>
      <c r="L294">
        <f>COUNTIF(K$4:K294,TRUE())</f>
        <v>114</v>
      </c>
      <c r="M294" t="b">
        <f t="shared" si="27"/>
        <v>0</v>
      </c>
    </row>
    <row r="295" spans="1:13" x14ac:dyDescent="0.25">
      <c r="A295" s="21">
        <v>44769.680555555555</v>
      </c>
      <c r="B295" s="22">
        <f t="shared" si="30"/>
        <v>314.88888888889051</v>
      </c>
      <c r="D295">
        <v>0.27700000000000002</v>
      </c>
      <c r="E295" s="11">
        <f t="shared" si="29"/>
        <v>827.84859038768877</v>
      </c>
      <c r="H295" t="e">
        <f t="shared" si="31"/>
        <v>#DIV/0!</v>
      </c>
      <c r="I295" s="11">
        <f t="shared" si="28"/>
        <v>1111.8485903876888</v>
      </c>
      <c r="K295" t="b">
        <f t="shared" si="26"/>
        <v>0</v>
      </c>
      <c r="L295">
        <f>COUNTIF(K$4:K295,TRUE())</f>
        <v>114</v>
      </c>
      <c r="M295" t="b">
        <f t="shared" si="27"/>
        <v>0</v>
      </c>
    </row>
    <row r="296" spans="1:13" x14ac:dyDescent="0.25">
      <c r="A296" s="21">
        <v>44769.684027777781</v>
      </c>
      <c r="B296" s="22">
        <f t="shared" si="30"/>
        <v>314.89236111111677</v>
      </c>
      <c r="D296">
        <f>D295/100</f>
        <v>2.7700000000000003E-3</v>
      </c>
      <c r="E296" s="11">
        <f t="shared" si="29"/>
        <v>827.84859038768877</v>
      </c>
      <c r="F296" s="24" t="s">
        <v>11</v>
      </c>
      <c r="G296" s="16" t="s">
        <v>22</v>
      </c>
      <c r="H296">
        <f t="shared" si="31"/>
        <v>5.6697435124531381</v>
      </c>
      <c r="I296" s="11">
        <f t="shared" si="28"/>
        <v>1111.8485903876888</v>
      </c>
      <c r="K296" t="b">
        <f t="shared" si="26"/>
        <v>1</v>
      </c>
      <c r="L296">
        <f>COUNTIF(K$4:K296,TRUE())</f>
        <v>115</v>
      </c>
      <c r="M296" t="b">
        <f t="shared" si="27"/>
        <v>1</v>
      </c>
    </row>
    <row r="297" spans="1:13" ht="30" x14ac:dyDescent="0.25">
      <c r="A297" s="21">
        <v>44771.673611111109</v>
      </c>
      <c r="B297" s="22">
        <f t="shared" si="30"/>
        <v>316.88194444444525</v>
      </c>
      <c r="D297">
        <v>0.95</v>
      </c>
      <c r="E297" s="11">
        <f t="shared" si="29"/>
        <v>836.2704881146326</v>
      </c>
      <c r="F297" s="17" t="s">
        <v>29</v>
      </c>
      <c r="H297" t="e">
        <f t="shared" si="31"/>
        <v>#DIV/0!</v>
      </c>
      <c r="I297" s="11">
        <f t="shared" si="28"/>
        <v>1120.2704881146326</v>
      </c>
      <c r="K297" t="b">
        <f t="shared" si="26"/>
        <v>0</v>
      </c>
      <c r="L297">
        <f>COUNTIF(K$4:K297,TRUE())</f>
        <v>115</v>
      </c>
      <c r="M297" t="b">
        <f t="shared" si="27"/>
        <v>1</v>
      </c>
    </row>
    <row r="298" spans="1:13" x14ac:dyDescent="0.25">
      <c r="A298" s="21">
        <v>44771.677083333336</v>
      </c>
      <c r="B298" s="22">
        <f t="shared" si="30"/>
        <v>316.88541666667152</v>
      </c>
      <c r="D298">
        <f>D297/500</f>
        <v>1.9E-3</v>
      </c>
      <c r="E298" s="11">
        <f t="shared" si="29"/>
        <v>836.2704881146326</v>
      </c>
      <c r="F298" s="24" t="s">
        <v>28</v>
      </c>
      <c r="G298" s="16" t="s">
        <v>22</v>
      </c>
      <c r="H298">
        <f t="shared" si="31"/>
        <v>8.7748231796731222</v>
      </c>
      <c r="I298" s="11">
        <f t="shared" si="28"/>
        <v>1120.2704881146326</v>
      </c>
      <c r="K298" t="b">
        <f t="shared" si="26"/>
        <v>1</v>
      </c>
      <c r="L298">
        <f>COUNTIF(K$4:K298,TRUE())</f>
        <v>116</v>
      </c>
      <c r="M298" t="b">
        <f t="shared" si="27"/>
        <v>0</v>
      </c>
    </row>
    <row r="299" spans="1:13" x14ac:dyDescent="0.25">
      <c r="A299" s="21">
        <v>44775.388888888891</v>
      </c>
      <c r="B299" s="22">
        <f t="shared" si="30"/>
        <v>320.59722222222626</v>
      </c>
      <c r="D299">
        <v>2.1619999999999999</v>
      </c>
      <c r="E299" s="11">
        <f t="shared" si="29"/>
        <v>846.42263950381107</v>
      </c>
      <c r="H299" t="e">
        <f t="shared" si="31"/>
        <v>#DIV/0!</v>
      </c>
      <c r="I299" s="11">
        <f t="shared" si="28"/>
        <v>1130.4226395038111</v>
      </c>
      <c r="K299" t="b">
        <f t="shared" si="26"/>
        <v>0</v>
      </c>
      <c r="L299">
        <f>COUNTIF(K$4:K299,TRUE())</f>
        <v>116</v>
      </c>
      <c r="M299" t="b">
        <f t="shared" si="27"/>
        <v>0</v>
      </c>
    </row>
    <row r="300" spans="1:13" x14ac:dyDescent="0.25">
      <c r="A300" s="21">
        <v>44775.392361111109</v>
      </c>
      <c r="B300" s="22">
        <f t="shared" si="30"/>
        <v>320.60069444444525</v>
      </c>
      <c r="D300">
        <f>D299/100</f>
        <v>2.162E-2</v>
      </c>
      <c r="E300" s="11">
        <f t="shared" si="29"/>
        <v>846.42263950381107</v>
      </c>
      <c r="F300" s="24" t="s">
        <v>11</v>
      </c>
      <c r="G300" s="16" t="s">
        <v>22</v>
      </c>
      <c r="H300">
        <f t="shared" si="31"/>
        <v>8.1684799713529905</v>
      </c>
      <c r="I300" s="11">
        <f t="shared" si="28"/>
        <v>1130.4226395038111</v>
      </c>
      <c r="K300" t="b">
        <f t="shared" si="26"/>
        <v>1</v>
      </c>
      <c r="L300">
        <f>COUNTIF(K$4:K300,TRUE())</f>
        <v>117</v>
      </c>
      <c r="M300" t="b">
        <f t="shared" si="27"/>
        <v>1</v>
      </c>
    </row>
    <row r="301" spans="1:13" x14ac:dyDescent="0.25">
      <c r="A301" s="21">
        <v>44776.680555555555</v>
      </c>
      <c r="B301" s="22">
        <f t="shared" si="30"/>
        <v>321.88888888889051</v>
      </c>
      <c r="D301">
        <v>0.29799999999999999</v>
      </c>
      <c r="E301" s="11">
        <f t="shared" si="29"/>
        <v>850.2075134063133</v>
      </c>
      <c r="H301" t="e">
        <f t="shared" si="31"/>
        <v>#DIV/0!</v>
      </c>
      <c r="I301" s="11">
        <f t="shared" si="28"/>
        <v>1134.2075134063134</v>
      </c>
      <c r="K301" t="b">
        <f t="shared" si="26"/>
        <v>0</v>
      </c>
      <c r="L301">
        <f>COUNTIF(K$4:K301,TRUE())</f>
        <v>117</v>
      </c>
      <c r="M301" t="b">
        <f t="shared" si="27"/>
        <v>1</v>
      </c>
    </row>
    <row r="302" spans="1:13" x14ac:dyDescent="0.25">
      <c r="A302" s="21">
        <v>44776.684027777781</v>
      </c>
      <c r="B302" s="22">
        <f t="shared" si="30"/>
        <v>321.89236111111677</v>
      </c>
      <c r="D302">
        <f>D301/100</f>
        <v>2.98E-3</v>
      </c>
      <c r="E302" s="11">
        <f t="shared" si="29"/>
        <v>850.2075134063133</v>
      </c>
      <c r="F302" s="24" t="s">
        <v>11</v>
      </c>
      <c r="G302" s="16" t="s">
        <v>22</v>
      </c>
      <c r="H302">
        <f t="shared" si="31"/>
        <v>5.8836119040934527</v>
      </c>
      <c r="I302" s="11">
        <f t="shared" si="28"/>
        <v>1134.2075134063134</v>
      </c>
      <c r="K302" t="b">
        <f t="shared" si="26"/>
        <v>1</v>
      </c>
      <c r="L302">
        <f>COUNTIF(K$4:K302,TRUE())</f>
        <v>118</v>
      </c>
      <c r="M302" t="b">
        <f t="shared" si="27"/>
        <v>0</v>
      </c>
    </row>
    <row r="303" spans="1:13" x14ac:dyDescent="0.25">
      <c r="A303" s="21">
        <v>44778.635416666664</v>
      </c>
      <c r="B303" s="22">
        <f t="shared" si="30"/>
        <v>323.84375</v>
      </c>
      <c r="D303">
        <v>0.74199999999999999</v>
      </c>
      <c r="E303" s="11">
        <f t="shared" si="29"/>
        <v>858.16747645224666</v>
      </c>
      <c r="H303" t="e">
        <f t="shared" si="31"/>
        <v>#DIV/0!</v>
      </c>
      <c r="I303" s="11">
        <f t="shared" si="28"/>
        <v>1142.1674764522468</v>
      </c>
      <c r="K303" t="b">
        <f t="shared" si="26"/>
        <v>0</v>
      </c>
      <c r="L303">
        <f>COUNTIF(K$4:K303,TRUE())</f>
        <v>118</v>
      </c>
      <c r="M303" t="b">
        <f t="shared" si="27"/>
        <v>0</v>
      </c>
    </row>
    <row r="304" spans="1:13" x14ac:dyDescent="0.25">
      <c r="A304" s="21">
        <v>44778.638888888891</v>
      </c>
      <c r="B304" s="22">
        <f t="shared" si="30"/>
        <v>323.84722222222626</v>
      </c>
      <c r="D304">
        <f>D303/500</f>
        <v>1.4840000000000001E-3</v>
      </c>
      <c r="E304" s="11">
        <f t="shared" si="29"/>
        <v>858.16747645224666</v>
      </c>
      <c r="F304" s="24" t="s">
        <v>28</v>
      </c>
      <c r="G304" s="16" t="s">
        <v>22</v>
      </c>
      <c r="H304">
        <f t="shared" si="31"/>
        <v>7.6583482860114414</v>
      </c>
      <c r="I304" s="11">
        <f t="shared" si="28"/>
        <v>1142.1674764522468</v>
      </c>
      <c r="K304" t="b">
        <f t="shared" si="26"/>
        <v>1</v>
      </c>
      <c r="L304">
        <f>COUNTIF(K$4:K304,TRUE())</f>
        <v>119</v>
      </c>
      <c r="M304" t="b">
        <f t="shared" si="27"/>
        <v>1</v>
      </c>
    </row>
    <row r="305" spans="1:13" x14ac:dyDescent="0.25">
      <c r="A305" s="21">
        <v>44781.756944444445</v>
      </c>
      <c r="B305" s="22">
        <f t="shared" si="30"/>
        <v>326.96527777778101</v>
      </c>
      <c r="D305">
        <v>1.2969999999999999</v>
      </c>
      <c r="E305" s="11">
        <f t="shared" si="29"/>
        <v>867.93894812453959</v>
      </c>
      <c r="H305" t="e">
        <f t="shared" si="31"/>
        <v>#DIV/0!</v>
      </c>
      <c r="I305" s="11">
        <f t="shared" si="28"/>
        <v>1151.9389481245396</v>
      </c>
      <c r="K305" t="b">
        <f t="shared" si="26"/>
        <v>0</v>
      </c>
      <c r="L305">
        <f>COUNTIF(K$4:K305,TRUE())</f>
        <v>119</v>
      </c>
      <c r="M305" t="b">
        <f t="shared" si="27"/>
        <v>1</v>
      </c>
    </row>
    <row r="306" spans="1:13" x14ac:dyDescent="0.25">
      <c r="A306" s="21">
        <v>44781.760416666664</v>
      </c>
      <c r="B306" s="22">
        <f t="shared" si="30"/>
        <v>326.96875</v>
      </c>
      <c r="D306">
        <f>D305/200</f>
        <v>6.4849999999999994E-3</v>
      </c>
      <c r="E306" s="11">
        <f t="shared" si="29"/>
        <v>867.93894812453959</v>
      </c>
      <c r="F306" s="24" t="s">
        <v>33</v>
      </c>
      <c r="G306" s="16" t="s">
        <v>22</v>
      </c>
      <c r="H306">
        <f t="shared" si="31"/>
        <v>6.0362008134387581</v>
      </c>
      <c r="I306" s="11">
        <f t="shared" si="28"/>
        <v>1151.9389481245396</v>
      </c>
      <c r="K306" t="b">
        <f t="shared" si="26"/>
        <v>1</v>
      </c>
      <c r="L306">
        <f>COUNTIF(K$4:K306,TRUE())</f>
        <v>120</v>
      </c>
      <c r="M306" t="b">
        <f t="shared" si="27"/>
        <v>0</v>
      </c>
    </row>
    <row r="307" spans="1:13" x14ac:dyDescent="0.25">
      <c r="A307" s="21">
        <v>44783.684027777781</v>
      </c>
      <c r="B307" s="22">
        <f t="shared" si="30"/>
        <v>328.89236111111677</v>
      </c>
      <c r="D307">
        <v>1.3009999999999999</v>
      </c>
      <c r="E307" s="11">
        <f t="shared" si="29"/>
        <v>875.58724679678039</v>
      </c>
      <c r="H307" t="e">
        <f t="shared" si="31"/>
        <v>#DIV/0!</v>
      </c>
      <c r="I307" s="11">
        <f t="shared" si="28"/>
        <v>1159.5872467967804</v>
      </c>
      <c r="K307" t="b">
        <f t="shared" si="26"/>
        <v>0</v>
      </c>
      <c r="L307">
        <f>COUNTIF(K$4:K307,TRUE())</f>
        <v>120</v>
      </c>
      <c r="M307" t="b">
        <f t="shared" si="27"/>
        <v>0</v>
      </c>
    </row>
    <row r="308" spans="1:13" x14ac:dyDescent="0.25">
      <c r="A308" s="21">
        <v>44783.6875</v>
      </c>
      <c r="B308" s="22">
        <f t="shared" si="30"/>
        <v>328.89583333333576</v>
      </c>
      <c r="D308">
        <f>D307/100</f>
        <v>1.3009999999999999E-2</v>
      </c>
      <c r="E308" s="11">
        <f t="shared" si="29"/>
        <v>875.58724679678039</v>
      </c>
      <c r="F308" s="24" t="s">
        <v>11</v>
      </c>
      <c r="G308" s="16" t="s">
        <v>22</v>
      </c>
      <c r="H308">
        <f t="shared" si="31"/>
        <v>5.7227290832604645</v>
      </c>
      <c r="I308" s="11">
        <f t="shared" si="28"/>
        <v>1159.5872467967804</v>
      </c>
      <c r="K308" t="b">
        <f t="shared" si="26"/>
        <v>1</v>
      </c>
      <c r="L308">
        <f>COUNTIF(K$4:K308,TRUE())</f>
        <v>121</v>
      </c>
      <c r="M308" t="b">
        <f t="shared" si="27"/>
        <v>1</v>
      </c>
    </row>
    <row r="309" spans="1:13" x14ac:dyDescent="0.25">
      <c r="A309" s="21">
        <v>44785.388888888891</v>
      </c>
      <c r="B309" s="22">
        <f t="shared" si="30"/>
        <v>330.59722222222626</v>
      </c>
      <c r="D309">
        <v>1.829</v>
      </c>
      <c r="E309" s="11">
        <f t="shared" si="29"/>
        <v>882.72253709958602</v>
      </c>
      <c r="H309" t="e">
        <f t="shared" si="31"/>
        <v>#DIV/0!</v>
      </c>
      <c r="I309" s="11">
        <f t="shared" si="28"/>
        <v>1166.7225370995861</v>
      </c>
      <c r="K309" t="b">
        <f t="shared" si="26"/>
        <v>0</v>
      </c>
      <c r="L309">
        <f>COUNTIF(K$4:K309,TRUE())</f>
        <v>121</v>
      </c>
      <c r="M309" t="b">
        <f t="shared" si="27"/>
        <v>1</v>
      </c>
    </row>
    <row r="310" spans="1:13" x14ac:dyDescent="0.25">
      <c r="A310" s="21">
        <v>44785.392361111109</v>
      </c>
      <c r="B310" s="22">
        <f t="shared" si="30"/>
        <v>330.60069444444525</v>
      </c>
      <c r="D310">
        <f>D309/500</f>
        <v>3.6579999999999998E-3</v>
      </c>
      <c r="E310" s="11">
        <f t="shared" si="29"/>
        <v>882.72253709958602</v>
      </c>
      <c r="F310" s="24" t="s">
        <v>28</v>
      </c>
      <c r="G310" s="16" t="s">
        <v>22</v>
      </c>
      <c r="H310">
        <f t="shared" si="31"/>
        <v>8.3825957829547537</v>
      </c>
      <c r="I310" s="11">
        <f t="shared" si="28"/>
        <v>1166.7225370995861</v>
      </c>
      <c r="K310" t="b">
        <f t="shared" si="26"/>
        <v>1</v>
      </c>
      <c r="L310">
        <f>COUNTIF(K$4:K310,TRUE())</f>
        <v>122</v>
      </c>
      <c r="M310" t="b">
        <f t="shared" si="27"/>
        <v>0</v>
      </c>
    </row>
    <row r="311" spans="1:13" x14ac:dyDescent="0.25">
      <c r="A311" s="21">
        <v>44788.680555555555</v>
      </c>
      <c r="B311" s="22">
        <f t="shared" si="30"/>
        <v>333.88888888889051</v>
      </c>
      <c r="D311">
        <v>2.496</v>
      </c>
      <c r="E311" s="11">
        <f t="shared" si="29"/>
        <v>892.13688424336169</v>
      </c>
      <c r="H311" t="e">
        <f t="shared" si="31"/>
        <v>#DIV/0!</v>
      </c>
      <c r="I311" s="11">
        <f t="shared" si="28"/>
        <v>1176.1368842433617</v>
      </c>
      <c r="K311" t="b">
        <f t="shared" si="26"/>
        <v>0</v>
      </c>
      <c r="L311">
        <f>COUNTIF(K$4:K311,TRUE())</f>
        <v>122</v>
      </c>
      <c r="M311" t="b">
        <f t="shared" si="27"/>
        <v>0</v>
      </c>
    </row>
    <row r="312" spans="1:13" x14ac:dyDescent="0.25">
      <c r="A312" s="21">
        <v>44788.684027777781</v>
      </c>
      <c r="B312" s="22">
        <f t="shared" si="30"/>
        <v>333.89236111111677</v>
      </c>
      <c r="D312">
        <f>D311/200</f>
        <v>1.248E-2</v>
      </c>
      <c r="E312" s="11">
        <f t="shared" si="29"/>
        <v>892.13688424336169</v>
      </c>
      <c r="F312" s="24" t="s">
        <v>33</v>
      </c>
      <c r="G312" s="16" t="s">
        <v>22</v>
      </c>
      <c r="H312">
        <f t="shared" si="31"/>
        <v>7.2387102283104356</v>
      </c>
      <c r="I312" s="11">
        <f t="shared" si="28"/>
        <v>1176.1368842433617</v>
      </c>
      <c r="K312" t="b">
        <f t="shared" si="26"/>
        <v>1</v>
      </c>
      <c r="L312">
        <f>COUNTIF(K$4:K312,TRUE())</f>
        <v>123</v>
      </c>
      <c r="M312" t="b">
        <f t="shared" si="27"/>
        <v>1</v>
      </c>
    </row>
    <row r="313" spans="1:13" x14ac:dyDescent="0.25">
      <c r="A313" s="21">
        <v>44790.708333333336</v>
      </c>
      <c r="B313" s="22">
        <f t="shared" si="30"/>
        <v>335.91666666667152</v>
      </c>
      <c r="D313">
        <v>1.3080000000000001</v>
      </c>
      <c r="E313" s="11">
        <f t="shared" si="29"/>
        <v>898.8484850397723</v>
      </c>
      <c r="H313" t="e">
        <f t="shared" si="31"/>
        <v>#DIV/0!</v>
      </c>
      <c r="I313" s="11">
        <f t="shared" si="28"/>
        <v>1182.8484850397722</v>
      </c>
      <c r="K313" t="b">
        <f t="shared" si="26"/>
        <v>0</v>
      </c>
      <c r="L313">
        <f>COUNTIF(K$4:K313,TRUE())</f>
        <v>123</v>
      </c>
      <c r="M313" t="b">
        <f t="shared" si="27"/>
        <v>1</v>
      </c>
    </row>
    <row r="314" spans="1:13" x14ac:dyDescent="0.25">
      <c r="A314" s="21">
        <v>44790.711805555555</v>
      </c>
      <c r="B314" s="22">
        <f t="shared" si="30"/>
        <v>335.92013888889051</v>
      </c>
      <c r="D314">
        <f>D313/200</f>
        <v>6.5400000000000007E-3</v>
      </c>
      <c r="E314" s="11">
        <f t="shared" si="29"/>
        <v>898.8484850397723</v>
      </c>
      <c r="F314" s="24" t="s">
        <v>33</v>
      </c>
      <c r="G314" s="16" t="s">
        <v>22</v>
      </c>
      <c r="H314">
        <f t="shared" si="31"/>
        <v>5.8981742032449578</v>
      </c>
      <c r="I314" s="11">
        <f t="shared" si="28"/>
        <v>1182.8484850397722</v>
      </c>
      <c r="K314" t="b">
        <f t="shared" si="26"/>
        <v>1</v>
      </c>
      <c r="L314">
        <f>COUNTIF(K$4:K314,TRUE())</f>
        <v>124</v>
      </c>
      <c r="M314" t="b">
        <f t="shared" si="27"/>
        <v>0</v>
      </c>
    </row>
    <row r="315" spans="1:13" x14ac:dyDescent="0.25">
      <c r="A315" s="21">
        <v>44792.680555555555</v>
      </c>
      <c r="B315" s="22">
        <f t="shared" si="30"/>
        <v>337.88888888889051</v>
      </c>
      <c r="D315">
        <v>1.6870000000000001</v>
      </c>
      <c r="E315" s="11">
        <f t="shared" si="29"/>
        <v>906.85943866233652</v>
      </c>
      <c r="H315" t="e">
        <f t="shared" si="31"/>
        <v>#DIV/0!</v>
      </c>
      <c r="I315" s="11">
        <f t="shared" si="28"/>
        <v>1190.8594386623365</v>
      </c>
      <c r="K315" t="b">
        <f t="shared" si="26"/>
        <v>0</v>
      </c>
      <c r="L315">
        <f>COUNTIF(K$4:K315,TRUE())</f>
        <v>124</v>
      </c>
      <c r="M315" t="b">
        <f t="shared" si="27"/>
        <v>0</v>
      </c>
    </row>
    <row r="316" spans="1:13" x14ac:dyDescent="0.25">
      <c r="A316" s="21">
        <v>44792.684027777781</v>
      </c>
      <c r="B316" s="22">
        <f t="shared" si="30"/>
        <v>337.89236111111677</v>
      </c>
      <c r="D316">
        <f>D315/500</f>
        <v>3.3740000000000003E-3</v>
      </c>
      <c r="E316" s="11">
        <f t="shared" si="29"/>
        <v>906.85943866233652</v>
      </c>
      <c r="F316" s="24" t="s">
        <v>28</v>
      </c>
      <c r="G316" s="16" t="s">
        <v>22</v>
      </c>
      <c r="H316">
        <f t="shared" si="31"/>
        <v>9.1647897880356339</v>
      </c>
      <c r="I316" s="11">
        <f t="shared" si="28"/>
        <v>1190.8594386623365</v>
      </c>
      <c r="K316" t="b">
        <f t="shared" si="26"/>
        <v>1</v>
      </c>
      <c r="L316">
        <f>COUNTIF(K$4:K316,TRUE())</f>
        <v>125</v>
      </c>
      <c r="M316" t="b">
        <f t="shared" si="27"/>
        <v>1</v>
      </c>
    </row>
    <row r="317" spans="1:13" x14ac:dyDescent="0.25">
      <c r="A317" s="21">
        <v>44796.361111111109</v>
      </c>
      <c r="B317" s="22">
        <f t="shared" si="30"/>
        <v>341.56944444444525</v>
      </c>
      <c r="D317">
        <v>2.6720000000000002</v>
      </c>
      <c r="E317" s="11">
        <f t="shared" si="29"/>
        <v>916.48868298118509</v>
      </c>
      <c r="H317" t="e">
        <f t="shared" si="31"/>
        <v>#DIV/0!</v>
      </c>
      <c r="I317" s="11">
        <f t="shared" si="28"/>
        <v>1200.4886829811851</v>
      </c>
      <c r="K317" t="b">
        <f t="shared" si="26"/>
        <v>0</v>
      </c>
      <c r="L317">
        <f>COUNTIF(K$4:K317,TRUE())</f>
        <v>125</v>
      </c>
      <c r="M317" t="b">
        <f t="shared" si="27"/>
        <v>1</v>
      </c>
    </row>
    <row r="318" spans="1:13" x14ac:dyDescent="0.25">
      <c r="A318" s="21">
        <v>44796.364583333336</v>
      </c>
      <c r="B318" s="22">
        <f t="shared" si="30"/>
        <v>341.57291666667152</v>
      </c>
      <c r="D318">
        <f>D317/100</f>
        <v>2.6720000000000001E-2</v>
      </c>
      <c r="E318" s="11">
        <f t="shared" si="29"/>
        <v>916.48868298118509</v>
      </c>
      <c r="F318" s="24" t="s">
        <v>11</v>
      </c>
      <c r="G318" s="16" t="s">
        <v>22</v>
      </c>
      <c r="H318">
        <f t="shared" si="31"/>
        <v>7.08633006805709</v>
      </c>
      <c r="I318" s="11">
        <f t="shared" si="28"/>
        <v>1200.4886829811851</v>
      </c>
      <c r="K318" t="b">
        <f t="shared" si="26"/>
        <v>1</v>
      </c>
      <c r="L318">
        <f>COUNTIF(K$4:K318,TRUE())</f>
        <v>126</v>
      </c>
      <c r="M318" t="b">
        <f t="shared" si="27"/>
        <v>0</v>
      </c>
    </row>
    <row r="319" spans="1:13" x14ac:dyDescent="0.25">
      <c r="A319" s="21">
        <v>44797.666666666664</v>
      </c>
      <c r="B319" s="22">
        <f t="shared" si="30"/>
        <v>342.875</v>
      </c>
      <c r="D319">
        <v>0.56799999999999995</v>
      </c>
      <c r="E319" s="11">
        <f t="shared" si="29"/>
        <v>920.8985819979905</v>
      </c>
      <c r="H319" t="e">
        <f t="shared" si="31"/>
        <v>#DIV/0!</v>
      </c>
      <c r="I319" s="11">
        <f t="shared" si="28"/>
        <v>1204.8985819979905</v>
      </c>
      <c r="K319" t="b">
        <f t="shared" si="26"/>
        <v>0</v>
      </c>
      <c r="L319">
        <f>COUNTIF(K$4:K319,TRUE())</f>
        <v>126</v>
      </c>
      <c r="M319" t="b">
        <f t="shared" si="27"/>
        <v>0</v>
      </c>
    </row>
    <row r="320" spans="1:13" x14ac:dyDescent="0.25">
      <c r="A320" s="21">
        <v>44797.670138888891</v>
      </c>
      <c r="B320" s="22">
        <f t="shared" si="30"/>
        <v>342.87847222222626</v>
      </c>
      <c r="D320">
        <f>D319/100</f>
        <v>5.6799999999999993E-3</v>
      </c>
      <c r="E320" s="11">
        <f t="shared" si="29"/>
        <v>920.8985819979905</v>
      </c>
      <c r="F320" s="24" t="s">
        <v>11</v>
      </c>
      <c r="G320" s="16" t="s">
        <v>22</v>
      </c>
      <c r="H320">
        <f t="shared" si="31"/>
        <v>6.0699256064218847</v>
      </c>
      <c r="I320" s="11">
        <f t="shared" si="28"/>
        <v>1204.8985819979905</v>
      </c>
      <c r="K320" t="b">
        <f t="shared" si="26"/>
        <v>1</v>
      </c>
      <c r="L320">
        <f>COUNTIF(K$4:K320,TRUE())</f>
        <v>127</v>
      </c>
      <c r="M320" t="b">
        <f t="shared" si="27"/>
        <v>1</v>
      </c>
    </row>
    <row r="321" spans="1:13" x14ac:dyDescent="0.25">
      <c r="A321" s="21">
        <v>44799.697916666664</v>
      </c>
      <c r="B321" s="22">
        <f t="shared" si="30"/>
        <v>344.90625</v>
      </c>
      <c r="D321">
        <v>1.472</v>
      </c>
      <c r="E321" s="11">
        <f t="shared" si="29"/>
        <v>928.9162530243176</v>
      </c>
      <c r="H321" t="e">
        <f t="shared" si="31"/>
        <v>#DIV/0!</v>
      </c>
      <c r="I321" s="11">
        <f t="shared" si="28"/>
        <v>1212.9162530243175</v>
      </c>
      <c r="K321" t="b">
        <f t="shared" si="26"/>
        <v>0</v>
      </c>
      <c r="L321">
        <f>COUNTIF(K$4:K321,TRUE())</f>
        <v>127</v>
      </c>
      <c r="M321" t="b">
        <f t="shared" si="27"/>
        <v>1</v>
      </c>
    </row>
    <row r="322" spans="1:13" x14ac:dyDescent="0.25">
      <c r="A322" s="21">
        <v>44799.701388888891</v>
      </c>
      <c r="B322" s="22">
        <f t="shared" si="30"/>
        <v>344.90972222222626</v>
      </c>
      <c r="D322">
        <f>D321/500</f>
        <v>2.944E-3</v>
      </c>
      <c r="E322" s="11">
        <f t="shared" si="29"/>
        <v>928.9162530243176</v>
      </c>
      <c r="F322" s="24" t="s">
        <v>28</v>
      </c>
      <c r="G322" s="16" t="s">
        <v>22</v>
      </c>
      <c r="H322">
        <f t="shared" si="31"/>
        <v>7.7187737613087712</v>
      </c>
      <c r="I322" s="11">
        <f t="shared" si="28"/>
        <v>1212.9162530243175</v>
      </c>
      <c r="K322" t="b">
        <f t="shared" si="26"/>
        <v>1</v>
      </c>
      <c r="L322">
        <f>COUNTIF(K$4:K322,TRUE())</f>
        <v>128</v>
      </c>
      <c r="M322" t="b">
        <f t="shared" si="27"/>
        <v>0</v>
      </c>
    </row>
    <row r="323" spans="1:13" x14ac:dyDescent="0.25">
      <c r="A323" s="21">
        <v>44802.736111111109</v>
      </c>
      <c r="B323" s="22">
        <f t="shared" si="30"/>
        <v>347.94444444444525</v>
      </c>
      <c r="D323">
        <v>2.0390000000000001</v>
      </c>
      <c r="E323" s="11">
        <f t="shared" si="29"/>
        <v>938.35212141293925</v>
      </c>
      <c r="H323" t="e">
        <f t="shared" si="31"/>
        <v>#DIV/0!</v>
      </c>
      <c r="I323" s="11">
        <f t="shared" si="28"/>
        <v>1222.3521214129391</v>
      </c>
      <c r="K323" t="b">
        <f t="shared" si="26"/>
        <v>0</v>
      </c>
      <c r="L323">
        <f>COUNTIF(K$4:K323,TRUE())</f>
        <v>128</v>
      </c>
      <c r="M323" t="b">
        <f t="shared" si="27"/>
        <v>0</v>
      </c>
    </row>
    <row r="324" spans="1:13" x14ac:dyDescent="0.25">
      <c r="A324" s="21">
        <v>44802.739583333336</v>
      </c>
      <c r="B324" s="22">
        <f t="shared" si="30"/>
        <v>347.94791666667152</v>
      </c>
      <c r="D324">
        <f>D323/200</f>
        <v>1.0195000000000001E-2</v>
      </c>
      <c r="E324" s="11">
        <f t="shared" si="29"/>
        <v>938.35212141293925</v>
      </c>
      <c r="F324" s="24" t="s">
        <v>33</v>
      </c>
      <c r="G324" s="16" t="s">
        <v>22</v>
      </c>
      <c r="H324">
        <f t="shared" si="31"/>
        <v>6.3297098483439198</v>
      </c>
      <c r="I324" s="11">
        <f t="shared" si="28"/>
        <v>1222.3521214129391</v>
      </c>
      <c r="K324" t="b">
        <f t="shared" si="26"/>
        <v>1</v>
      </c>
      <c r="L324">
        <f>COUNTIF(K$4:K324,TRUE())</f>
        <v>129</v>
      </c>
      <c r="M324" t="b">
        <f t="shared" si="27"/>
        <v>1</v>
      </c>
    </row>
    <row r="325" spans="1:13" x14ac:dyDescent="0.25">
      <c r="A325" s="21">
        <v>44804.677083333336</v>
      </c>
      <c r="B325" s="22">
        <f t="shared" si="30"/>
        <v>349.88541666667152</v>
      </c>
      <c r="D325">
        <v>1.659</v>
      </c>
      <c r="E325" s="11">
        <f t="shared" si="29"/>
        <v>945.69842971365324</v>
      </c>
      <c r="H325" t="e">
        <f t="shared" si="31"/>
        <v>#DIV/0!</v>
      </c>
      <c r="I325" s="11">
        <f t="shared" si="28"/>
        <v>1229.6984297136532</v>
      </c>
      <c r="K325" t="b">
        <f t="shared" ref="K325:K388" si="32">ISNUMBER(SEARCH("dilution",F325))</f>
        <v>0</v>
      </c>
      <c r="L325">
        <f>COUNTIF(K$4:K325,TRUE())</f>
        <v>129</v>
      </c>
      <c r="M325" t="b">
        <f t="shared" ref="M325:M388" si="33">ISODD(L325)</f>
        <v>1</v>
      </c>
    </row>
    <row r="326" spans="1:13" x14ac:dyDescent="0.25">
      <c r="A326" s="21">
        <v>44804.680555555555</v>
      </c>
      <c r="B326" s="22">
        <f t="shared" si="30"/>
        <v>349.88888888889051</v>
      </c>
      <c r="D326">
        <f>D325/200</f>
        <v>8.2950000000000003E-3</v>
      </c>
      <c r="E326" s="11">
        <f t="shared" si="29"/>
        <v>945.69842971365324</v>
      </c>
      <c r="F326" s="24" t="s">
        <v>33</v>
      </c>
      <c r="G326" s="16" t="s">
        <v>22</v>
      </c>
      <c r="H326">
        <f t="shared" si="31"/>
        <v>5.53835649567635</v>
      </c>
      <c r="I326" s="11">
        <f t="shared" ref="I326:I389" si="34">$I$4+E326</f>
        <v>1229.6984297136532</v>
      </c>
      <c r="K326" t="b">
        <f t="shared" si="32"/>
        <v>1</v>
      </c>
      <c r="L326">
        <f>COUNTIF(K$4:K326,TRUE())</f>
        <v>130</v>
      </c>
      <c r="M326" t="b">
        <f t="shared" si="33"/>
        <v>0</v>
      </c>
    </row>
    <row r="327" spans="1:13" x14ac:dyDescent="0.25">
      <c r="A327" s="21">
        <v>44806.364583333336</v>
      </c>
      <c r="B327" s="22">
        <f t="shared" si="30"/>
        <v>351.57291666667152</v>
      </c>
      <c r="D327">
        <v>1.3049999999999999</v>
      </c>
      <c r="E327" s="11">
        <f t="shared" si="29"/>
        <v>952.99602182392937</v>
      </c>
      <c r="H327" t="e">
        <f t="shared" si="31"/>
        <v>#DIV/0!</v>
      </c>
      <c r="I327" s="11">
        <f t="shared" si="34"/>
        <v>1236.9960218239294</v>
      </c>
      <c r="K327" t="b">
        <f t="shared" si="32"/>
        <v>0</v>
      </c>
      <c r="L327">
        <f>COUNTIF(K$4:K327,TRUE())</f>
        <v>130</v>
      </c>
      <c r="M327" t="b">
        <f t="shared" si="33"/>
        <v>0</v>
      </c>
    </row>
    <row r="328" spans="1:13" x14ac:dyDescent="0.25">
      <c r="A328" s="21">
        <v>44806.368055555555</v>
      </c>
      <c r="B328" s="22">
        <f t="shared" si="30"/>
        <v>351.57638888889051</v>
      </c>
      <c r="D328">
        <f>D327/200</f>
        <v>6.5249999999999996E-3</v>
      </c>
      <c r="E328" s="11">
        <f t="shared" ref="E328:E361" si="35">IF(LOG(D328/D327)&gt;0, E327+LOG(D328/D327,2),E327)</f>
        <v>952.99602182392937</v>
      </c>
      <c r="F328" s="24" t="s">
        <v>33</v>
      </c>
      <c r="G328" s="16" t="s">
        <v>22</v>
      </c>
      <c r="H328">
        <f t="shared" si="31"/>
        <v>9.2714484303223603</v>
      </c>
      <c r="I328" s="11">
        <f t="shared" si="34"/>
        <v>1236.9960218239294</v>
      </c>
      <c r="K328" t="b">
        <f t="shared" si="32"/>
        <v>1</v>
      </c>
      <c r="L328">
        <f>COUNTIF(K$4:K328,TRUE())</f>
        <v>131</v>
      </c>
      <c r="M328" t="b">
        <f t="shared" si="33"/>
        <v>1</v>
      </c>
    </row>
    <row r="329" spans="1:13" x14ac:dyDescent="0.25">
      <c r="A329" s="21">
        <v>44809.708333333336</v>
      </c>
      <c r="B329" s="22">
        <f t="shared" si="30"/>
        <v>354.91666666667152</v>
      </c>
      <c r="D329">
        <v>2.6150000000000002</v>
      </c>
      <c r="E329" s="11">
        <f t="shared" si="35"/>
        <v>961.6426391533812</v>
      </c>
      <c r="H329" t="e">
        <f t="shared" si="31"/>
        <v>#DIV/0!</v>
      </c>
      <c r="I329" s="11">
        <f t="shared" si="34"/>
        <v>1245.6426391533812</v>
      </c>
      <c r="K329" t="b">
        <f t="shared" si="32"/>
        <v>0</v>
      </c>
      <c r="L329">
        <f>COUNTIF(K$4:K329,TRUE())</f>
        <v>131</v>
      </c>
      <c r="M329" t="b">
        <f t="shared" si="33"/>
        <v>1</v>
      </c>
    </row>
    <row r="330" spans="1:13" x14ac:dyDescent="0.25">
      <c r="A330" s="21">
        <v>44809.711805555555</v>
      </c>
      <c r="B330" s="22">
        <f t="shared" si="30"/>
        <v>354.92013888889051</v>
      </c>
      <c r="D330">
        <f>D329/200</f>
        <v>1.3075000000000002E-2</v>
      </c>
      <c r="E330" s="11">
        <f t="shared" si="35"/>
        <v>961.6426391533812</v>
      </c>
      <c r="F330" s="24" t="s">
        <v>33</v>
      </c>
      <c r="G330" s="16" t="s">
        <v>22</v>
      </c>
      <c r="H330">
        <f t="shared" si="31"/>
        <v>7.4078170273001609</v>
      </c>
      <c r="I330" s="11">
        <f t="shared" si="34"/>
        <v>1245.6426391533812</v>
      </c>
      <c r="K330" t="b">
        <f t="shared" si="32"/>
        <v>1</v>
      </c>
      <c r="L330">
        <f>COUNTIF(K$4:K330,TRUE())</f>
        <v>132</v>
      </c>
      <c r="M330" t="b">
        <f t="shared" si="33"/>
        <v>0</v>
      </c>
    </row>
    <row r="331" spans="1:13" x14ac:dyDescent="0.25">
      <c r="A331" s="21">
        <v>44811.697916666664</v>
      </c>
      <c r="B331" s="22">
        <f t="shared" ref="B331:B394" si="36">(A331-A330) +B330</f>
        <v>356.90625</v>
      </c>
      <c r="D331">
        <v>1.131</v>
      </c>
      <c r="E331" s="11">
        <f t="shared" si="35"/>
        <v>968.07728332601141</v>
      </c>
      <c r="H331" t="e">
        <f t="shared" si="31"/>
        <v>#DIV/0!</v>
      </c>
      <c r="I331" s="11">
        <f t="shared" si="34"/>
        <v>1252.0772833260114</v>
      </c>
      <c r="K331" t="b">
        <f t="shared" si="32"/>
        <v>0</v>
      </c>
      <c r="L331">
        <f>COUNTIF(K$4:K331,TRUE())</f>
        <v>132</v>
      </c>
      <c r="M331" t="b">
        <f t="shared" si="33"/>
        <v>0</v>
      </c>
    </row>
    <row r="332" spans="1:13" x14ac:dyDescent="0.25">
      <c r="A332" s="21">
        <v>44811.701388888891</v>
      </c>
      <c r="B332" s="22">
        <f t="shared" si="36"/>
        <v>356.90972222222626</v>
      </c>
      <c r="D332">
        <f>D331/200</f>
        <v>5.6550000000000003E-3</v>
      </c>
      <c r="E332" s="11">
        <f t="shared" si="35"/>
        <v>968.07728332601141</v>
      </c>
      <c r="F332" s="24" t="s">
        <v>33</v>
      </c>
      <c r="G332" s="16" t="s">
        <v>40</v>
      </c>
      <c r="H332">
        <f t="shared" si="31"/>
        <v>6.6557186081195159</v>
      </c>
      <c r="I332" s="11">
        <f t="shared" si="34"/>
        <v>1252.0772833260114</v>
      </c>
      <c r="K332" t="b">
        <f t="shared" si="32"/>
        <v>1</v>
      </c>
      <c r="L332">
        <f>COUNTIF(K$4:K332,TRUE())</f>
        <v>133</v>
      </c>
      <c r="M332" t="b">
        <f t="shared" si="33"/>
        <v>1</v>
      </c>
    </row>
    <row r="333" spans="1:13" x14ac:dyDescent="0.25">
      <c r="A333" s="21">
        <v>44813.649305555555</v>
      </c>
      <c r="B333" s="22">
        <f t="shared" si="36"/>
        <v>358.85763888889051</v>
      </c>
      <c r="D333">
        <v>0.73599999999999999</v>
      </c>
      <c r="E333" s="11">
        <f t="shared" si="35"/>
        <v>975.10131825785334</v>
      </c>
      <c r="F333" s="17" t="s">
        <v>41</v>
      </c>
      <c r="H333" t="e">
        <f t="shared" si="31"/>
        <v>#DIV/0!</v>
      </c>
      <c r="I333" s="11">
        <f t="shared" si="34"/>
        <v>1259.1013182578533</v>
      </c>
      <c r="K333" t="b">
        <f t="shared" si="32"/>
        <v>0</v>
      </c>
      <c r="L333">
        <f>COUNTIF(K$4:K333,TRUE())</f>
        <v>133</v>
      </c>
      <c r="M333" t="b">
        <f t="shared" si="33"/>
        <v>1</v>
      </c>
    </row>
    <row r="334" spans="1:13" x14ac:dyDescent="0.25">
      <c r="A334" s="21">
        <v>44813.652777777781</v>
      </c>
      <c r="B334" s="22">
        <f t="shared" si="36"/>
        <v>358.86111111111677</v>
      </c>
      <c r="D334">
        <f>D333/200</f>
        <v>3.6800000000000001E-3</v>
      </c>
      <c r="E334" s="11">
        <f t="shared" si="35"/>
        <v>975.10131825785334</v>
      </c>
      <c r="F334" s="24" t="s">
        <v>33</v>
      </c>
      <c r="G334" s="16" t="s">
        <v>22</v>
      </c>
      <c r="H334">
        <f t="shared" si="31"/>
        <v>7.8431387561960451</v>
      </c>
      <c r="I334" s="11">
        <f t="shared" si="34"/>
        <v>1259.1013182578533</v>
      </c>
      <c r="K334" t="b">
        <f t="shared" si="32"/>
        <v>1</v>
      </c>
      <c r="L334">
        <f>COUNTIF(K$4:K334,TRUE())</f>
        <v>134</v>
      </c>
      <c r="M334" t="b">
        <f t="shared" si="33"/>
        <v>0</v>
      </c>
    </row>
    <row r="335" spans="1:13" x14ac:dyDescent="0.25">
      <c r="A335" s="21">
        <v>44816.479166666664</v>
      </c>
      <c r="B335" s="22">
        <f t="shared" si="36"/>
        <v>361.6875</v>
      </c>
      <c r="D335">
        <v>1.4770000000000001</v>
      </c>
      <c r="E335" s="11">
        <f t="shared" si="35"/>
        <v>983.75006660233589</v>
      </c>
      <c r="H335" t="e">
        <f t="shared" si="31"/>
        <v>#DIV/0!</v>
      </c>
      <c r="I335" s="11">
        <f t="shared" si="34"/>
        <v>1267.7500666023359</v>
      </c>
      <c r="K335" t="b">
        <f t="shared" si="32"/>
        <v>0</v>
      </c>
      <c r="L335">
        <f>COUNTIF(K$4:K335,TRUE())</f>
        <v>134</v>
      </c>
      <c r="M335" t="b">
        <f t="shared" si="33"/>
        <v>0</v>
      </c>
    </row>
    <row r="336" spans="1:13" x14ac:dyDescent="0.25">
      <c r="A336" s="21">
        <v>44816.482638888891</v>
      </c>
      <c r="B336" s="22">
        <f t="shared" si="36"/>
        <v>361.69097222222626</v>
      </c>
      <c r="D336">
        <f>D335/200</f>
        <v>7.3850000000000001E-3</v>
      </c>
      <c r="E336" s="11">
        <f t="shared" si="35"/>
        <v>983.75006660233589</v>
      </c>
      <c r="F336" s="24" t="s">
        <v>33</v>
      </c>
      <c r="G336" s="16" t="s">
        <v>22</v>
      </c>
      <c r="H336">
        <f t="shared" ref="H336:H399" si="37">(A337-A336)*24/(E337-E336)</f>
        <v>7.4569631815253716</v>
      </c>
      <c r="I336" s="11">
        <f t="shared" si="34"/>
        <v>1267.7500666023359</v>
      </c>
      <c r="K336" t="b">
        <f t="shared" si="32"/>
        <v>1</v>
      </c>
      <c r="L336">
        <f>COUNTIF(K$4:K336,TRUE())</f>
        <v>135</v>
      </c>
      <c r="M336" t="b">
        <f t="shared" si="33"/>
        <v>1</v>
      </c>
    </row>
    <row r="337" spans="1:13" x14ac:dyDescent="0.25">
      <c r="A337" s="21">
        <v>44818.625</v>
      </c>
      <c r="B337" s="22">
        <f t="shared" si="36"/>
        <v>363.83333333333576</v>
      </c>
      <c r="D337">
        <v>0.879</v>
      </c>
      <c r="E337" s="11">
        <f t="shared" si="35"/>
        <v>990.64518803648923</v>
      </c>
      <c r="H337" t="e">
        <f t="shared" si="37"/>
        <v>#DIV/0!</v>
      </c>
      <c r="I337" s="11">
        <f t="shared" si="34"/>
        <v>1274.6451880364893</v>
      </c>
      <c r="K337" t="b">
        <f t="shared" si="32"/>
        <v>0</v>
      </c>
      <c r="L337">
        <f>COUNTIF(K$4:K337,TRUE())</f>
        <v>135</v>
      </c>
      <c r="M337" t="b">
        <f t="shared" si="33"/>
        <v>1</v>
      </c>
    </row>
    <row r="338" spans="1:13" x14ac:dyDescent="0.25">
      <c r="A338" s="21">
        <v>44818.628472222219</v>
      </c>
      <c r="B338" s="22">
        <f t="shared" si="36"/>
        <v>363.83680555555475</v>
      </c>
      <c r="D338">
        <f>D337/200</f>
        <v>4.3949999999999996E-3</v>
      </c>
      <c r="E338" s="11">
        <f t="shared" si="35"/>
        <v>990.64518803648923</v>
      </c>
      <c r="F338" s="24" t="s">
        <v>33</v>
      </c>
      <c r="G338" s="16" t="s">
        <v>22</v>
      </c>
      <c r="H338">
        <f t="shared" si="37"/>
        <v>6.7177691282540133</v>
      </c>
      <c r="I338" s="11">
        <f t="shared" si="34"/>
        <v>1274.6451880364893</v>
      </c>
      <c r="K338" t="b">
        <f t="shared" si="32"/>
        <v>1</v>
      </c>
      <c r="L338">
        <f>COUNTIF(K$4:K338,TRUE())</f>
        <v>136</v>
      </c>
      <c r="M338" t="b">
        <f t="shared" si="33"/>
        <v>0</v>
      </c>
    </row>
    <row r="339" spans="1:13" x14ac:dyDescent="0.25">
      <c r="A339" s="21">
        <v>44820.663194444445</v>
      </c>
      <c r="B339" s="22">
        <f t="shared" si="36"/>
        <v>365.87152777778101</v>
      </c>
      <c r="D339">
        <v>0.67800000000000005</v>
      </c>
      <c r="E339" s="11">
        <f t="shared" si="35"/>
        <v>997.91446633425687</v>
      </c>
      <c r="H339" t="e">
        <f t="shared" si="37"/>
        <v>#DIV/0!</v>
      </c>
      <c r="I339" s="11">
        <f t="shared" si="34"/>
        <v>1281.9144663342568</v>
      </c>
      <c r="K339" t="b">
        <f t="shared" si="32"/>
        <v>0</v>
      </c>
      <c r="L339">
        <f>COUNTIF(K$4:K339,TRUE())</f>
        <v>136</v>
      </c>
      <c r="M339" t="b">
        <f t="shared" si="33"/>
        <v>0</v>
      </c>
    </row>
    <row r="340" spans="1:13" x14ac:dyDescent="0.25">
      <c r="A340" s="21">
        <v>44820.666666666664</v>
      </c>
      <c r="B340" s="22">
        <f t="shared" si="36"/>
        <v>365.875</v>
      </c>
      <c r="D340">
        <f>D339/500</f>
        <v>1.356E-3</v>
      </c>
      <c r="E340" s="11">
        <f t="shared" si="35"/>
        <v>997.91446633425687</v>
      </c>
      <c r="F340" s="24" t="s">
        <v>28</v>
      </c>
      <c r="G340" s="16" t="s">
        <v>40</v>
      </c>
      <c r="H340">
        <f t="shared" si="37"/>
        <v>7.6810849768369645</v>
      </c>
      <c r="I340" s="11">
        <f t="shared" si="34"/>
        <v>1281.9144663342568</v>
      </c>
      <c r="K340" t="b">
        <f t="shared" si="32"/>
        <v>1</v>
      </c>
      <c r="L340">
        <f>COUNTIF(K$4:K340,TRUE())</f>
        <v>137</v>
      </c>
      <c r="M340" t="b">
        <f t="shared" si="33"/>
        <v>1</v>
      </c>
    </row>
    <row r="341" spans="1:13" x14ac:dyDescent="0.25">
      <c r="A341" s="21">
        <v>44823.684027777781</v>
      </c>
      <c r="B341" s="22">
        <f t="shared" si="36"/>
        <v>368.89236111111677</v>
      </c>
      <c r="D341">
        <v>0.93400000000000005</v>
      </c>
      <c r="E341" s="11">
        <f t="shared" si="35"/>
        <v>1007.3423878954923</v>
      </c>
      <c r="H341" t="e">
        <f t="shared" si="37"/>
        <v>#DIV/0!</v>
      </c>
      <c r="I341" s="11">
        <f t="shared" si="34"/>
        <v>1291.3423878954923</v>
      </c>
      <c r="K341" t="b">
        <f t="shared" si="32"/>
        <v>0</v>
      </c>
      <c r="L341">
        <f>COUNTIF(K$4:K341,TRUE())</f>
        <v>137</v>
      </c>
      <c r="M341" t="b">
        <f t="shared" si="33"/>
        <v>1</v>
      </c>
    </row>
    <row r="342" spans="1:13" x14ac:dyDescent="0.25">
      <c r="A342" s="21">
        <v>44823.6875</v>
      </c>
      <c r="B342" s="22">
        <f t="shared" si="36"/>
        <v>368.89583333333576</v>
      </c>
      <c r="D342">
        <f>D341/200</f>
        <v>4.6700000000000005E-3</v>
      </c>
      <c r="E342" s="11">
        <f t="shared" si="35"/>
        <v>1007.3423878954923</v>
      </c>
      <c r="F342" s="24" t="s">
        <v>33</v>
      </c>
      <c r="G342" s="16" t="s">
        <v>22</v>
      </c>
      <c r="H342">
        <f t="shared" si="37"/>
        <v>7.0972693404715894</v>
      </c>
      <c r="I342" s="11">
        <f t="shared" si="34"/>
        <v>1291.3423878954923</v>
      </c>
      <c r="K342" t="b">
        <f t="shared" si="32"/>
        <v>1</v>
      </c>
      <c r="L342">
        <f>COUNTIF(K$4:K342,TRUE())</f>
        <v>138</v>
      </c>
      <c r="M342" t="b">
        <f t="shared" si="33"/>
        <v>0</v>
      </c>
    </row>
    <row r="343" spans="1:13" x14ac:dyDescent="0.25">
      <c r="A343" s="21">
        <v>44825.711805555555</v>
      </c>
      <c r="B343" s="22">
        <f t="shared" si="36"/>
        <v>370.92013888889051</v>
      </c>
      <c r="D343">
        <v>0.53700000000000003</v>
      </c>
      <c r="E343" s="11">
        <f t="shared" si="35"/>
        <v>1014.1877436235427</v>
      </c>
      <c r="H343" t="e">
        <f t="shared" si="37"/>
        <v>#DIV/0!</v>
      </c>
      <c r="I343" s="11">
        <f t="shared" si="34"/>
        <v>1298.1877436235427</v>
      </c>
      <c r="K343" t="b">
        <f t="shared" si="32"/>
        <v>0</v>
      </c>
      <c r="L343">
        <f>COUNTIF(K$4:K343,TRUE())</f>
        <v>138</v>
      </c>
      <c r="M343" t="b">
        <f t="shared" si="33"/>
        <v>0</v>
      </c>
    </row>
    <row r="344" spans="1:13" x14ac:dyDescent="0.25">
      <c r="A344" s="21">
        <v>44825.715277777781</v>
      </c>
      <c r="B344" s="22">
        <f t="shared" si="36"/>
        <v>370.92361111111677</v>
      </c>
      <c r="D344">
        <f>D343/200</f>
        <v>2.6850000000000003E-3</v>
      </c>
      <c r="E344" s="11">
        <f t="shared" si="35"/>
        <v>1014.1877436235427</v>
      </c>
      <c r="F344" s="24" t="s">
        <v>33</v>
      </c>
      <c r="G344" s="16" t="s">
        <v>22</v>
      </c>
      <c r="H344">
        <f t="shared" si="37"/>
        <v>6.153383873112543</v>
      </c>
      <c r="I344" s="11">
        <f t="shared" si="34"/>
        <v>1298.1877436235427</v>
      </c>
      <c r="K344" t="b">
        <f t="shared" si="32"/>
        <v>1</v>
      </c>
      <c r="L344">
        <f>COUNTIF(K$4:K344,TRUE())</f>
        <v>139</v>
      </c>
      <c r="M344" t="b">
        <f t="shared" si="33"/>
        <v>1</v>
      </c>
    </row>
    <row r="345" spans="1:13" x14ac:dyDescent="0.25">
      <c r="A345" s="21">
        <v>44827.663194444445</v>
      </c>
      <c r="B345" s="22">
        <f t="shared" si="36"/>
        <v>372.87152777778101</v>
      </c>
      <c r="D345">
        <v>0.52</v>
      </c>
      <c r="E345" s="11">
        <f t="shared" si="35"/>
        <v>1021.7851893483605</v>
      </c>
      <c r="H345" t="e">
        <f t="shared" si="37"/>
        <v>#DIV/0!</v>
      </c>
      <c r="I345" s="11">
        <f t="shared" si="34"/>
        <v>1305.7851893483605</v>
      </c>
      <c r="K345" t="b">
        <f t="shared" si="32"/>
        <v>0</v>
      </c>
      <c r="L345">
        <f>COUNTIF(K$4:K345,TRUE())</f>
        <v>139</v>
      </c>
      <c r="M345" t="b">
        <f t="shared" si="33"/>
        <v>1</v>
      </c>
    </row>
    <row r="346" spans="1:13" x14ac:dyDescent="0.25">
      <c r="A346" s="21">
        <v>44827.666666666664</v>
      </c>
      <c r="B346" s="22">
        <f t="shared" si="36"/>
        <v>372.875</v>
      </c>
      <c r="D346">
        <f>D345/500</f>
        <v>1.0400000000000001E-3</v>
      </c>
      <c r="E346" s="11">
        <f t="shared" si="35"/>
        <v>1021.7851893483605</v>
      </c>
      <c r="F346" s="24" t="s">
        <v>28</v>
      </c>
      <c r="G346" s="16" t="s">
        <v>22</v>
      </c>
      <c r="H346">
        <f t="shared" si="37"/>
        <v>7.3952566147064838</v>
      </c>
      <c r="I346" s="11">
        <f t="shared" si="34"/>
        <v>1305.7851893483605</v>
      </c>
      <c r="K346" t="b">
        <f t="shared" si="32"/>
        <v>1</v>
      </c>
      <c r="L346">
        <f>COUNTIF(K$4:K346,TRUE())</f>
        <v>140</v>
      </c>
      <c r="M346" t="b">
        <f t="shared" si="33"/>
        <v>0</v>
      </c>
    </row>
    <row r="347" spans="1:13" x14ac:dyDescent="0.25">
      <c r="A347" s="21">
        <v>44830.680555555555</v>
      </c>
      <c r="B347" s="22">
        <f t="shared" si="36"/>
        <v>375.88888888889051</v>
      </c>
      <c r="D347">
        <v>0.91500000000000004</v>
      </c>
      <c r="E347" s="11">
        <f t="shared" si="35"/>
        <v>1031.5662337531655</v>
      </c>
      <c r="H347" t="e">
        <f t="shared" si="37"/>
        <v>#DIV/0!</v>
      </c>
      <c r="I347" s="11">
        <f t="shared" si="34"/>
        <v>1315.5662337531655</v>
      </c>
      <c r="K347" t="b">
        <f t="shared" si="32"/>
        <v>0</v>
      </c>
      <c r="L347">
        <f>COUNTIF(K$4:K347,TRUE())</f>
        <v>140</v>
      </c>
      <c r="M347" t="b">
        <f t="shared" si="33"/>
        <v>0</v>
      </c>
    </row>
    <row r="348" spans="1:13" x14ac:dyDescent="0.25">
      <c r="A348" s="21">
        <v>44830.684027777781</v>
      </c>
      <c r="B348" s="22">
        <f t="shared" si="36"/>
        <v>375.89236111111677</v>
      </c>
      <c r="D348">
        <f>D347/200</f>
        <v>4.5750000000000001E-3</v>
      </c>
      <c r="E348" s="11">
        <f t="shared" si="35"/>
        <v>1031.5662337531655</v>
      </c>
      <c r="F348" s="24" t="s">
        <v>33</v>
      </c>
      <c r="G348" s="16" t="s">
        <v>22</v>
      </c>
      <c r="H348">
        <f t="shared" si="37"/>
        <v>6.9060122674086264</v>
      </c>
      <c r="I348" s="11">
        <f t="shared" si="34"/>
        <v>1315.5662337531655</v>
      </c>
      <c r="K348" t="b">
        <f t="shared" si="32"/>
        <v>1</v>
      </c>
      <c r="L348">
        <f>COUNTIF(K$4:K348,TRUE())</f>
        <v>141</v>
      </c>
      <c r="M348" t="b">
        <f t="shared" si="33"/>
        <v>1</v>
      </c>
    </row>
    <row r="349" spans="1:13" x14ac:dyDescent="0.25">
      <c r="A349" s="21">
        <v>44832.701388888891</v>
      </c>
      <c r="B349" s="22">
        <f t="shared" si="36"/>
        <v>377.90972222222626</v>
      </c>
      <c r="D349">
        <v>0.59</v>
      </c>
      <c r="E349" s="11">
        <f t="shared" si="35"/>
        <v>1038.577033154018</v>
      </c>
      <c r="H349" t="e">
        <f t="shared" si="37"/>
        <v>#DIV/0!</v>
      </c>
      <c r="I349" s="11">
        <f t="shared" si="34"/>
        <v>1322.577033154018</v>
      </c>
      <c r="K349" t="b">
        <f t="shared" si="32"/>
        <v>0</v>
      </c>
      <c r="L349">
        <f>COUNTIF(K$4:K349,TRUE())</f>
        <v>141</v>
      </c>
      <c r="M349" t="b">
        <f t="shared" si="33"/>
        <v>1</v>
      </c>
    </row>
    <row r="350" spans="1:13" x14ac:dyDescent="0.25">
      <c r="A350" s="21">
        <v>44832.704861111109</v>
      </c>
      <c r="B350" s="22">
        <f t="shared" si="36"/>
        <v>377.91319444444525</v>
      </c>
      <c r="D350">
        <f>D349/200</f>
        <v>2.9499999999999999E-3</v>
      </c>
      <c r="E350" s="11">
        <f t="shared" si="35"/>
        <v>1038.577033154018</v>
      </c>
      <c r="F350" s="24" t="s">
        <v>33</v>
      </c>
      <c r="G350" s="16" t="s">
        <v>22</v>
      </c>
      <c r="H350">
        <f t="shared" si="37"/>
        <v>6.4407683286070574</v>
      </c>
      <c r="I350" s="11">
        <f t="shared" si="34"/>
        <v>1322.577033154018</v>
      </c>
      <c r="K350" t="b">
        <f t="shared" si="32"/>
        <v>1</v>
      </c>
      <c r="L350">
        <f>COUNTIF(K$4:K350,TRUE())</f>
        <v>142</v>
      </c>
      <c r="M350" t="b">
        <f t="shared" si="33"/>
        <v>0</v>
      </c>
    </row>
    <row r="351" spans="1:13" x14ac:dyDescent="0.25">
      <c r="A351" s="21">
        <v>44834.663194444445</v>
      </c>
      <c r="B351" s="22">
        <f t="shared" si="36"/>
        <v>379.87152777778101</v>
      </c>
      <c r="D351">
        <v>0.46400000000000002</v>
      </c>
      <c r="E351" s="11">
        <f t="shared" si="35"/>
        <v>1045.874299194671</v>
      </c>
      <c r="H351" t="e">
        <f t="shared" si="37"/>
        <v>#DIV/0!</v>
      </c>
      <c r="I351" s="11">
        <f t="shared" si="34"/>
        <v>1329.874299194671</v>
      </c>
      <c r="K351" t="b">
        <f t="shared" si="32"/>
        <v>0</v>
      </c>
      <c r="L351">
        <f>COUNTIF(K$4:K351,TRUE())</f>
        <v>142</v>
      </c>
      <c r="M351" t="b">
        <f t="shared" si="33"/>
        <v>0</v>
      </c>
    </row>
    <row r="352" spans="1:13" x14ac:dyDescent="0.25">
      <c r="A352" s="21">
        <v>44834.666666666664</v>
      </c>
      <c r="B352" s="22">
        <f t="shared" si="36"/>
        <v>379.875</v>
      </c>
      <c r="D352">
        <f>D351/500</f>
        <v>9.2800000000000001E-4</v>
      </c>
      <c r="E352" s="11">
        <f t="shared" si="35"/>
        <v>1045.874299194671</v>
      </c>
      <c r="F352" s="24" t="s">
        <v>28</v>
      </c>
      <c r="G352" s="16" t="s">
        <v>22</v>
      </c>
      <c r="H352">
        <f t="shared" si="37"/>
        <v>7.0434085041697605</v>
      </c>
      <c r="I352" s="11">
        <f t="shared" si="34"/>
        <v>1329.874299194671</v>
      </c>
      <c r="K352" t="b">
        <f t="shared" si="32"/>
        <v>1</v>
      </c>
      <c r="L352">
        <f>COUNTIF(K$4:K352,TRUE())</f>
        <v>143</v>
      </c>
      <c r="M352" t="b">
        <f t="shared" si="33"/>
        <v>1</v>
      </c>
    </row>
    <row r="353" spans="1:13" x14ac:dyDescent="0.25">
      <c r="A353" s="21">
        <v>44837.684027777781</v>
      </c>
      <c r="B353" s="22">
        <f t="shared" si="36"/>
        <v>382.89236111111677</v>
      </c>
      <c r="D353">
        <v>1.155</v>
      </c>
      <c r="E353" s="11">
        <f t="shared" si="35"/>
        <v>1056.1557796205091</v>
      </c>
      <c r="H353" t="e">
        <f t="shared" si="37"/>
        <v>#DIV/0!</v>
      </c>
      <c r="I353" s="11">
        <f t="shared" si="34"/>
        <v>1340.1557796205091</v>
      </c>
      <c r="K353" t="b">
        <f t="shared" si="32"/>
        <v>0</v>
      </c>
      <c r="L353">
        <f>COUNTIF(K$4:K353,TRUE())</f>
        <v>143</v>
      </c>
      <c r="M353" t="b">
        <f t="shared" si="33"/>
        <v>1</v>
      </c>
    </row>
    <row r="354" spans="1:13" x14ac:dyDescent="0.25">
      <c r="A354" s="21">
        <v>44837.6875</v>
      </c>
      <c r="B354" s="22">
        <f t="shared" si="36"/>
        <v>382.89583333333576</v>
      </c>
      <c r="D354">
        <f>D353/200</f>
        <v>5.7749999999999998E-3</v>
      </c>
      <c r="E354" s="11">
        <f t="shared" si="35"/>
        <v>1056.1557796205091</v>
      </c>
      <c r="F354" s="24" t="s">
        <v>33</v>
      </c>
      <c r="G354" s="16" t="s">
        <v>22</v>
      </c>
      <c r="H354">
        <f t="shared" si="37"/>
        <v>7.3405102010128527</v>
      </c>
      <c r="I354" s="11">
        <f t="shared" si="34"/>
        <v>1340.1557796205091</v>
      </c>
      <c r="K354" t="b">
        <f t="shared" si="32"/>
        <v>1</v>
      </c>
      <c r="L354">
        <f>COUNTIF(K$4:K354,TRUE())</f>
        <v>144</v>
      </c>
      <c r="M354" t="b">
        <f t="shared" si="33"/>
        <v>0</v>
      </c>
    </row>
    <row r="355" spans="1:13" x14ac:dyDescent="0.25">
      <c r="A355" s="21">
        <v>44839.708333333336</v>
      </c>
      <c r="B355" s="22">
        <f t="shared" si="36"/>
        <v>384.91666666667152</v>
      </c>
      <c r="D355">
        <v>0.56299999999999994</v>
      </c>
      <c r="E355" s="11">
        <f t="shared" si="35"/>
        <v>1062.7629497860605</v>
      </c>
      <c r="H355" t="e">
        <f t="shared" si="37"/>
        <v>#DIV/0!</v>
      </c>
      <c r="I355" s="11">
        <f t="shared" si="34"/>
        <v>1346.7629497860605</v>
      </c>
      <c r="K355" t="b">
        <f t="shared" si="32"/>
        <v>0</v>
      </c>
      <c r="L355">
        <f>COUNTIF(K$4:K355,TRUE())</f>
        <v>144</v>
      </c>
      <c r="M355" t="b">
        <f t="shared" si="33"/>
        <v>0</v>
      </c>
    </row>
    <row r="356" spans="1:13" x14ac:dyDescent="0.25">
      <c r="A356" s="21">
        <v>44839.711805555555</v>
      </c>
      <c r="B356" s="22">
        <f t="shared" si="36"/>
        <v>384.92013888889051</v>
      </c>
      <c r="D356">
        <f>D355/200</f>
        <v>2.8149999999999998E-3</v>
      </c>
      <c r="E356" s="11">
        <f t="shared" si="35"/>
        <v>1062.7629497860605</v>
      </c>
      <c r="F356" s="24" t="s">
        <v>33</v>
      </c>
      <c r="G356" s="16" t="s">
        <v>22</v>
      </c>
      <c r="H356">
        <f t="shared" si="37"/>
        <v>6.2987831800026903</v>
      </c>
      <c r="I356" s="11">
        <f t="shared" si="34"/>
        <v>1346.7629497860605</v>
      </c>
      <c r="K356" t="b">
        <f t="shared" si="32"/>
        <v>1</v>
      </c>
      <c r="L356">
        <f>COUNTIF(K$4:K356,TRUE())</f>
        <v>145</v>
      </c>
      <c r="M356" t="b">
        <f t="shared" si="33"/>
        <v>1</v>
      </c>
    </row>
    <row r="357" spans="1:13" x14ac:dyDescent="0.25">
      <c r="A357" s="21">
        <v>44841.652777777781</v>
      </c>
      <c r="B357" s="22">
        <f t="shared" si="36"/>
        <v>386.86111111111677</v>
      </c>
      <c r="D357">
        <v>0.47399999999999998</v>
      </c>
      <c r="E357" s="11">
        <f t="shared" si="35"/>
        <v>1070.1585581126533</v>
      </c>
      <c r="H357" t="e">
        <f t="shared" si="37"/>
        <v>#DIV/0!</v>
      </c>
      <c r="I357" s="11">
        <f t="shared" si="34"/>
        <v>1354.1585581126533</v>
      </c>
      <c r="K357" t="b">
        <f t="shared" si="32"/>
        <v>0</v>
      </c>
      <c r="L357">
        <f>COUNTIF(K$4:K357,TRUE())</f>
        <v>145</v>
      </c>
      <c r="M357" t="b">
        <f t="shared" si="33"/>
        <v>1</v>
      </c>
    </row>
    <row r="358" spans="1:13" x14ac:dyDescent="0.25">
      <c r="A358" s="21">
        <v>44841.65625</v>
      </c>
      <c r="B358" s="22">
        <f t="shared" si="36"/>
        <v>386.86458333333576</v>
      </c>
      <c r="D358">
        <f>D357/500</f>
        <v>9.4799999999999995E-4</v>
      </c>
      <c r="E358" s="11">
        <f t="shared" si="35"/>
        <v>1070.1585581126533</v>
      </c>
      <c r="F358" s="24" t="s">
        <v>28</v>
      </c>
      <c r="G358" s="16" t="s">
        <v>22</v>
      </c>
      <c r="H358">
        <f t="shared" si="37"/>
        <v>7.3403061120380135</v>
      </c>
      <c r="I358" s="11">
        <f t="shared" si="34"/>
        <v>1354.1585581126533</v>
      </c>
      <c r="K358" t="b">
        <f t="shared" si="32"/>
        <v>1</v>
      </c>
      <c r="L358">
        <f>COUNTIF(K$4:K358,TRUE())</f>
        <v>146</v>
      </c>
      <c r="M358" t="b">
        <f t="shared" si="33"/>
        <v>0</v>
      </c>
    </row>
    <row r="359" spans="1:13" x14ac:dyDescent="0.25">
      <c r="A359" s="21">
        <v>44844.715277777781</v>
      </c>
      <c r="B359" s="22">
        <f t="shared" si="36"/>
        <v>389.92361111111677</v>
      </c>
      <c r="D359">
        <v>0.97199999999999998</v>
      </c>
      <c r="E359" s="11">
        <f t="shared" si="35"/>
        <v>1080.160411652023</v>
      </c>
      <c r="H359" t="e">
        <f t="shared" si="37"/>
        <v>#DIV/0!</v>
      </c>
      <c r="I359" s="11">
        <f t="shared" si="34"/>
        <v>1364.160411652023</v>
      </c>
      <c r="K359" t="b">
        <f t="shared" si="32"/>
        <v>0</v>
      </c>
      <c r="L359">
        <f>COUNTIF(K$4:K359,TRUE())</f>
        <v>146</v>
      </c>
      <c r="M359" t="b">
        <f t="shared" si="33"/>
        <v>0</v>
      </c>
    </row>
    <row r="360" spans="1:13" x14ac:dyDescent="0.25">
      <c r="A360" s="21">
        <v>44844.71875</v>
      </c>
      <c r="B360" s="22">
        <f t="shared" si="36"/>
        <v>389.92708333333576</v>
      </c>
      <c r="D360">
        <f>D359/200</f>
        <v>4.8599999999999997E-3</v>
      </c>
      <c r="E360" s="11">
        <f t="shared" si="35"/>
        <v>1080.160411652023</v>
      </c>
      <c r="F360" s="24" t="s">
        <v>33</v>
      </c>
      <c r="G360" s="16" t="s">
        <v>22</v>
      </c>
      <c r="H360">
        <f t="shared" si="37"/>
        <v>7.2617089196712694</v>
      </c>
      <c r="I360" s="11">
        <f t="shared" si="34"/>
        <v>1364.160411652023</v>
      </c>
      <c r="K360" t="b">
        <f t="shared" si="32"/>
        <v>1</v>
      </c>
      <c r="L360">
        <f>COUNTIF(K$4:K360,TRUE())</f>
        <v>147</v>
      </c>
      <c r="M360" t="b">
        <f t="shared" si="33"/>
        <v>1</v>
      </c>
    </row>
    <row r="361" spans="1:13" x14ac:dyDescent="0.25">
      <c r="A361" s="21">
        <v>44846.663194444445</v>
      </c>
      <c r="B361" s="22">
        <f t="shared" si="36"/>
        <v>391.87152777778101</v>
      </c>
      <c r="D361">
        <v>0.41799999999999998</v>
      </c>
      <c r="E361" s="11">
        <f t="shared" si="35"/>
        <v>1086.5868144702729</v>
      </c>
      <c r="H361" t="e">
        <f t="shared" si="37"/>
        <v>#DIV/0!</v>
      </c>
      <c r="I361" s="11">
        <f t="shared" si="34"/>
        <v>1370.5868144702729</v>
      </c>
      <c r="K361" t="b">
        <f t="shared" si="32"/>
        <v>0</v>
      </c>
      <c r="L361">
        <f>COUNTIF(K$4:K361,TRUE())</f>
        <v>147</v>
      </c>
      <c r="M361" t="b">
        <f t="shared" si="33"/>
        <v>1</v>
      </c>
    </row>
    <row r="362" spans="1:13" x14ac:dyDescent="0.25">
      <c r="A362" s="21">
        <v>44846.666666666664</v>
      </c>
      <c r="B362" s="22">
        <f t="shared" si="36"/>
        <v>391.875</v>
      </c>
      <c r="D362">
        <f>D361/200</f>
        <v>2.0899999999999998E-3</v>
      </c>
      <c r="E362" s="11">
        <f>IF(LOG(D362/D361)&gt;0, E361+LOG(D362/D361,2),E361)</f>
        <v>1086.5868144702729</v>
      </c>
      <c r="F362" s="24" t="s">
        <v>33</v>
      </c>
      <c r="G362" s="16" t="s">
        <v>22</v>
      </c>
      <c r="H362">
        <f t="shared" si="37"/>
        <v>5.4110352453948174</v>
      </c>
      <c r="I362" s="11">
        <f t="shared" si="34"/>
        <v>1370.5868144702729</v>
      </c>
      <c r="K362" t="b">
        <f t="shared" si="32"/>
        <v>1</v>
      </c>
      <c r="L362">
        <f>COUNTIF(K$4:K362,TRUE())</f>
        <v>148</v>
      </c>
      <c r="M362" t="b">
        <f t="shared" si="33"/>
        <v>0</v>
      </c>
    </row>
    <row r="363" spans="1:13" x14ac:dyDescent="0.25">
      <c r="A363" s="21">
        <v>44848.663194444445</v>
      </c>
      <c r="B363" s="22">
        <f t="shared" si="36"/>
        <v>393.87152777778101</v>
      </c>
      <c r="D363">
        <v>0.96799999999999997</v>
      </c>
      <c r="E363" s="11">
        <f t="shared" ref="E363:E400" si="38">IF(LOG(D363/D362)&gt;0, E362+LOG(D363/D362,2),E362)</f>
        <v>1095.4421747652414</v>
      </c>
      <c r="H363" t="e">
        <f t="shared" si="37"/>
        <v>#DIV/0!</v>
      </c>
      <c r="I363" s="11">
        <f t="shared" si="34"/>
        <v>1379.4421747652414</v>
      </c>
      <c r="K363" t="b">
        <f t="shared" si="32"/>
        <v>0</v>
      </c>
      <c r="L363">
        <f>COUNTIF(K$4:K363,TRUE())</f>
        <v>148</v>
      </c>
      <c r="M363" t="b">
        <f t="shared" si="33"/>
        <v>0</v>
      </c>
    </row>
    <row r="364" spans="1:13" x14ac:dyDescent="0.25">
      <c r="A364" s="21">
        <v>44848.666666666664</v>
      </c>
      <c r="B364" s="22">
        <f t="shared" si="36"/>
        <v>393.875</v>
      </c>
      <c r="D364">
        <f>D363/500</f>
        <v>1.936E-3</v>
      </c>
      <c r="E364" s="11">
        <f t="shared" si="38"/>
        <v>1095.4421747652414</v>
      </c>
      <c r="F364" s="24" t="s">
        <v>28</v>
      </c>
      <c r="G364" s="16" t="s">
        <v>22</v>
      </c>
      <c r="H364">
        <f t="shared" si="37"/>
        <v>7.3594570704875277</v>
      </c>
      <c r="I364" s="11">
        <f t="shared" si="34"/>
        <v>1379.4421747652414</v>
      </c>
      <c r="K364" t="b">
        <f t="shared" si="32"/>
        <v>1</v>
      </c>
      <c r="L364">
        <f>COUNTIF(K$4:K364,TRUE())</f>
        <v>149</v>
      </c>
      <c r="M364" t="b">
        <f t="shared" si="33"/>
        <v>1</v>
      </c>
    </row>
    <row r="365" spans="1:13" x14ac:dyDescent="0.25">
      <c r="A365" s="21">
        <v>44851.673611111109</v>
      </c>
      <c r="B365" s="22">
        <f t="shared" si="36"/>
        <v>396.88194444444525</v>
      </c>
      <c r="D365">
        <v>1.7330000000000001</v>
      </c>
      <c r="E365" s="11">
        <f t="shared" si="38"/>
        <v>1105.248151751789</v>
      </c>
      <c r="H365" t="e">
        <f t="shared" si="37"/>
        <v>#DIV/0!</v>
      </c>
      <c r="I365" s="11">
        <f t="shared" si="34"/>
        <v>1389.248151751789</v>
      </c>
      <c r="K365" t="b">
        <f t="shared" si="32"/>
        <v>0</v>
      </c>
      <c r="L365">
        <f>COUNTIF(K$4:K365,TRUE())</f>
        <v>149</v>
      </c>
      <c r="M365" t="b">
        <f t="shared" si="33"/>
        <v>1</v>
      </c>
    </row>
    <row r="366" spans="1:13" x14ac:dyDescent="0.25">
      <c r="A366" s="21">
        <v>44851.677083333336</v>
      </c>
      <c r="B366" s="22">
        <f t="shared" si="36"/>
        <v>396.88541666667152</v>
      </c>
      <c r="D366">
        <f>D365/200</f>
        <v>8.6650000000000008E-3</v>
      </c>
      <c r="E366" s="11">
        <f t="shared" si="38"/>
        <v>1105.248151751789</v>
      </c>
      <c r="F366" s="24" t="s">
        <v>33</v>
      </c>
      <c r="G366" s="16" t="s">
        <v>22</v>
      </c>
      <c r="H366">
        <f t="shared" si="37"/>
        <v>6.9398346406035447</v>
      </c>
      <c r="I366" s="11">
        <f t="shared" si="34"/>
        <v>1389.248151751789</v>
      </c>
      <c r="K366" t="b">
        <f t="shared" si="32"/>
        <v>1</v>
      </c>
      <c r="L366">
        <f>COUNTIF(K$4:K366,TRUE())</f>
        <v>150</v>
      </c>
      <c r="M366" t="b">
        <f t="shared" si="33"/>
        <v>0</v>
      </c>
    </row>
    <row r="367" spans="1:13" x14ac:dyDescent="0.25">
      <c r="A367" s="21">
        <v>44853.666666666664</v>
      </c>
      <c r="B367" s="22">
        <f t="shared" si="36"/>
        <v>398.875</v>
      </c>
      <c r="D367">
        <v>1.0209999999999999</v>
      </c>
      <c r="E367" s="11">
        <f t="shared" si="38"/>
        <v>1112.1287191532813</v>
      </c>
      <c r="H367" t="e">
        <f t="shared" si="37"/>
        <v>#DIV/0!</v>
      </c>
      <c r="I367" s="11">
        <f t="shared" si="34"/>
        <v>1396.1287191532813</v>
      </c>
      <c r="K367" t="b">
        <f t="shared" si="32"/>
        <v>0</v>
      </c>
      <c r="L367">
        <f>COUNTIF(K$4:K367,TRUE())</f>
        <v>150</v>
      </c>
      <c r="M367" t="b">
        <f t="shared" si="33"/>
        <v>0</v>
      </c>
    </row>
    <row r="368" spans="1:13" x14ac:dyDescent="0.25">
      <c r="A368" s="21">
        <v>44853.670138888891</v>
      </c>
      <c r="B368" s="22">
        <f t="shared" si="36"/>
        <v>398.87847222222626</v>
      </c>
      <c r="D368">
        <f>D367/200</f>
        <v>5.1049999999999993E-3</v>
      </c>
      <c r="E368" s="11">
        <f t="shared" si="38"/>
        <v>1112.1287191532813</v>
      </c>
      <c r="F368" s="24" t="s">
        <v>33</v>
      </c>
      <c r="G368" s="16" t="s">
        <v>22</v>
      </c>
      <c r="H368">
        <f t="shared" si="37"/>
        <v>6.3712192862797696</v>
      </c>
      <c r="I368" s="11">
        <f t="shared" si="34"/>
        <v>1396.1287191532813</v>
      </c>
      <c r="K368" t="b">
        <f t="shared" si="32"/>
        <v>1</v>
      </c>
      <c r="L368">
        <f>COUNTIF(K$4:K368,TRUE())</f>
        <v>151</v>
      </c>
      <c r="M368" t="b">
        <f t="shared" si="33"/>
        <v>1</v>
      </c>
    </row>
    <row r="369" spans="1:13" x14ac:dyDescent="0.25">
      <c r="A369" s="21">
        <v>44855.684027777781</v>
      </c>
      <c r="B369" s="22">
        <f t="shared" si="36"/>
        <v>400.89236111111677</v>
      </c>
      <c r="D369">
        <v>0.98099999999999998</v>
      </c>
      <c r="E369" s="11">
        <f t="shared" si="38"/>
        <v>1119.7149175183974</v>
      </c>
      <c r="H369" t="e">
        <f t="shared" si="37"/>
        <v>#DIV/0!</v>
      </c>
      <c r="I369" s="11">
        <f t="shared" si="34"/>
        <v>1403.7149175183974</v>
      </c>
      <c r="K369" t="b">
        <f t="shared" si="32"/>
        <v>0</v>
      </c>
      <c r="L369">
        <f>COUNTIF(K$4:K369,TRUE())</f>
        <v>151</v>
      </c>
      <c r="M369" t="b">
        <f t="shared" si="33"/>
        <v>1</v>
      </c>
    </row>
    <row r="370" spans="1:13" x14ac:dyDescent="0.25">
      <c r="A370" s="21">
        <v>44855.6875</v>
      </c>
      <c r="B370" s="22">
        <f t="shared" si="36"/>
        <v>400.89583333333576</v>
      </c>
      <c r="D370">
        <f>D369/500</f>
        <v>1.9619999999999998E-3</v>
      </c>
      <c r="E370" s="11">
        <f t="shared" si="38"/>
        <v>1119.7149175183974</v>
      </c>
      <c r="F370" s="24" t="s">
        <v>28</v>
      </c>
      <c r="G370" s="16" t="s">
        <v>22</v>
      </c>
      <c r="H370">
        <f t="shared" si="37"/>
        <v>7.4498330067811702</v>
      </c>
      <c r="I370" s="11">
        <f t="shared" si="34"/>
        <v>1403.7149175183974</v>
      </c>
      <c r="K370" t="b">
        <f t="shared" si="32"/>
        <v>1</v>
      </c>
      <c r="L370">
        <f>COUNTIF(K$4:K370,TRUE())</f>
        <v>152</v>
      </c>
      <c r="M370" t="b">
        <f t="shared" si="33"/>
        <v>0</v>
      </c>
    </row>
    <row r="371" spans="1:13" ht="30" x14ac:dyDescent="0.25">
      <c r="A371" s="21">
        <v>44858.666666666664</v>
      </c>
      <c r="B371" s="22">
        <f t="shared" si="36"/>
        <v>403.875</v>
      </c>
      <c r="D371">
        <v>1.52</v>
      </c>
      <c r="E371" s="11">
        <f t="shared" si="38"/>
        <v>1129.3124480851711</v>
      </c>
      <c r="F371" s="24" t="s">
        <v>29</v>
      </c>
      <c r="H371" t="e">
        <f t="shared" si="37"/>
        <v>#DIV/0!</v>
      </c>
      <c r="I371" s="11">
        <f t="shared" si="34"/>
        <v>1413.3124480851711</v>
      </c>
      <c r="K371" t="b">
        <f t="shared" si="32"/>
        <v>0</v>
      </c>
      <c r="L371">
        <f>COUNTIF(K$4:K371,TRUE())</f>
        <v>152</v>
      </c>
      <c r="M371" t="b">
        <f t="shared" si="33"/>
        <v>0</v>
      </c>
    </row>
    <row r="372" spans="1:13" x14ac:dyDescent="0.25">
      <c r="A372" s="21">
        <v>44858.670138888891</v>
      </c>
      <c r="B372" s="22">
        <f t="shared" si="36"/>
        <v>403.87847222222626</v>
      </c>
      <c r="D372">
        <f>D371/200</f>
        <v>7.6E-3</v>
      </c>
      <c r="E372" s="11">
        <f t="shared" si="38"/>
        <v>1129.3124480851711</v>
      </c>
      <c r="F372" s="24" t="s">
        <v>33</v>
      </c>
      <c r="G372" s="16" t="s">
        <v>22</v>
      </c>
      <c r="H372">
        <f t="shared" si="37"/>
        <v>7.1635542643400756</v>
      </c>
      <c r="I372" s="11">
        <f t="shared" si="34"/>
        <v>1413.3124480851711</v>
      </c>
      <c r="K372" t="b">
        <f t="shared" si="32"/>
        <v>1</v>
      </c>
      <c r="L372">
        <f>COUNTIF(K$4:K372,TRUE())</f>
        <v>153</v>
      </c>
      <c r="M372" t="b">
        <f t="shared" si="33"/>
        <v>1</v>
      </c>
    </row>
    <row r="373" spans="1:13" x14ac:dyDescent="0.25">
      <c r="A373" s="21">
        <v>44860.6875</v>
      </c>
      <c r="B373" s="22">
        <f t="shared" si="36"/>
        <v>405.89583333333576</v>
      </c>
      <c r="D373">
        <v>0.82299999999999995</v>
      </c>
      <c r="E373" s="11">
        <f t="shared" si="38"/>
        <v>1136.0711972870365</v>
      </c>
      <c r="H373" t="e">
        <f t="shared" si="37"/>
        <v>#DIV/0!</v>
      </c>
      <c r="I373" s="11">
        <f t="shared" si="34"/>
        <v>1420.0711972870365</v>
      </c>
      <c r="K373" t="b">
        <f t="shared" si="32"/>
        <v>0</v>
      </c>
      <c r="L373">
        <f>COUNTIF(K$4:K373,TRUE())</f>
        <v>153</v>
      </c>
      <c r="M373" t="b">
        <f t="shared" si="33"/>
        <v>1</v>
      </c>
    </row>
    <row r="374" spans="1:13" x14ac:dyDescent="0.25">
      <c r="A374" s="21">
        <v>44860.690972222219</v>
      </c>
      <c r="B374" s="22">
        <f t="shared" si="36"/>
        <v>405.89930555555475</v>
      </c>
      <c r="D374">
        <f>D373/200</f>
        <v>4.1149999999999997E-3</v>
      </c>
      <c r="E374" s="11">
        <f t="shared" si="38"/>
        <v>1136.0711972870365</v>
      </c>
      <c r="F374" s="24" t="s">
        <v>33</v>
      </c>
      <c r="G374" s="16" t="s">
        <v>22</v>
      </c>
      <c r="H374">
        <f t="shared" si="37"/>
        <v>6.2414325514076436</v>
      </c>
      <c r="I374" s="11">
        <f t="shared" si="34"/>
        <v>1420.0711972870365</v>
      </c>
      <c r="K374" t="b">
        <f t="shared" si="32"/>
        <v>1</v>
      </c>
      <c r="L374">
        <f>COUNTIF(K$4:K374,TRUE())</f>
        <v>154</v>
      </c>
      <c r="M374" t="b">
        <f t="shared" si="33"/>
        <v>0</v>
      </c>
    </row>
    <row r="375" spans="1:13" x14ac:dyDescent="0.25">
      <c r="A375" s="21">
        <v>44862.701388888891</v>
      </c>
      <c r="B375" s="22">
        <f t="shared" si="36"/>
        <v>407.90972222222626</v>
      </c>
      <c r="D375">
        <v>0.874</v>
      </c>
      <c r="E375" s="11">
        <f t="shared" si="38"/>
        <v>1143.8017943258901</v>
      </c>
      <c r="H375" t="e">
        <f t="shared" si="37"/>
        <v>#DIV/0!</v>
      </c>
      <c r="I375" s="11">
        <f t="shared" si="34"/>
        <v>1427.8017943258901</v>
      </c>
      <c r="K375" t="b">
        <f t="shared" si="32"/>
        <v>0</v>
      </c>
      <c r="L375">
        <f>COUNTIF(K$4:K375,TRUE())</f>
        <v>154</v>
      </c>
      <c r="M375" t="b">
        <f t="shared" si="33"/>
        <v>0</v>
      </c>
    </row>
    <row r="376" spans="1:13" x14ac:dyDescent="0.25">
      <c r="A376" s="21">
        <v>44862.704861111109</v>
      </c>
      <c r="B376" s="22">
        <f t="shared" si="36"/>
        <v>407.91319444444525</v>
      </c>
      <c r="D376">
        <f>D375/500</f>
        <v>1.748E-3</v>
      </c>
      <c r="E376" s="11">
        <f t="shared" si="38"/>
        <v>1143.8017943258901</v>
      </c>
      <c r="F376" s="24" t="s">
        <v>28</v>
      </c>
      <c r="G376" s="16" t="s">
        <v>22</v>
      </c>
      <c r="H376">
        <f t="shared" si="37"/>
        <v>7.4230206112916326</v>
      </c>
      <c r="I376" s="11">
        <f t="shared" si="34"/>
        <v>1427.8017943258901</v>
      </c>
      <c r="K376" t="b">
        <f t="shared" si="32"/>
        <v>1</v>
      </c>
      <c r="L376">
        <f>COUNTIF(K$4:K376,TRUE())</f>
        <v>155</v>
      </c>
      <c r="M376" t="b">
        <f t="shared" si="33"/>
        <v>1</v>
      </c>
    </row>
    <row r="377" spans="1:13" x14ac:dyDescent="0.25">
      <c r="A377" s="21">
        <v>44865.697916666664</v>
      </c>
      <c r="B377" s="22">
        <f t="shared" si="36"/>
        <v>410.90625</v>
      </c>
      <c r="D377">
        <v>1.431</v>
      </c>
      <c r="E377" s="11">
        <f t="shared" si="38"/>
        <v>1153.4788970977784</v>
      </c>
      <c r="H377" t="e">
        <f t="shared" si="37"/>
        <v>#DIV/0!</v>
      </c>
      <c r="I377" s="11">
        <f t="shared" si="34"/>
        <v>1437.4788970977784</v>
      </c>
      <c r="K377" t="b">
        <f t="shared" si="32"/>
        <v>0</v>
      </c>
      <c r="L377">
        <f>COUNTIF(K$4:K377,TRUE())</f>
        <v>155</v>
      </c>
      <c r="M377" t="b">
        <f t="shared" si="33"/>
        <v>1</v>
      </c>
    </row>
    <row r="378" spans="1:13" x14ac:dyDescent="0.25">
      <c r="A378" s="21">
        <v>44865.701388888891</v>
      </c>
      <c r="B378" s="22">
        <f t="shared" si="36"/>
        <v>410.90972222222626</v>
      </c>
      <c r="D378">
        <f>D377/200</f>
        <v>7.1549999999999999E-3</v>
      </c>
      <c r="E378" s="11">
        <f t="shared" si="38"/>
        <v>1153.4788970977784</v>
      </c>
      <c r="F378" s="24" t="s">
        <v>33</v>
      </c>
      <c r="G378" s="16" t="s">
        <v>22</v>
      </c>
      <c r="H378">
        <f t="shared" si="37"/>
        <v>6.9071780539435466</v>
      </c>
      <c r="I378" s="11">
        <f t="shared" si="34"/>
        <v>1437.4788970977784</v>
      </c>
      <c r="K378" t="b">
        <f t="shared" si="32"/>
        <v>1</v>
      </c>
      <c r="L378">
        <f>COUNTIF(K$4:K378,TRUE())</f>
        <v>156</v>
      </c>
      <c r="M378" t="b">
        <f t="shared" si="33"/>
        <v>0</v>
      </c>
    </row>
    <row r="379" spans="1:13" x14ac:dyDescent="0.25">
      <c r="A379" s="21">
        <v>44867.684027777781</v>
      </c>
      <c r="B379" s="22">
        <f t="shared" si="36"/>
        <v>412.89236111111677</v>
      </c>
      <c r="D379">
        <v>0.84799999999999998</v>
      </c>
      <c r="E379" s="11">
        <f t="shared" si="38"/>
        <v>1160.3678657853895</v>
      </c>
      <c r="H379" t="e">
        <f t="shared" si="37"/>
        <v>#DIV/0!</v>
      </c>
      <c r="I379" s="11">
        <f t="shared" si="34"/>
        <v>1444.3678657853895</v>
      </c>
      <c r="K379" t="b">
        <f t="shared" si="32"/>
        <v>0</v>
      </c>
      <c r="L379">
        <f>COUNTIF(K$4:K379,TRUE())</f>
        <v>156</v>
      </c>
      <c r="M379" t="b">
        <f t="shared" si="33"/>
        <v>0</v>
      </c>
    </row>
    <row r="380" spans="1:13" x14ac:dyDescent="0.25">
      <c r="A380" s="21">
        <v>44867.6875</v>
      </c>
      <c r="B380" s="22">
        <f t="shared" si="36"/>
        <v>412.89583333333576</v>
      </c>
      <c r="D380">
        <f>D379/200</f>
        <v>4.2399999999999998E-3</v>
      </c>
      <c r="E380" s="11">
        <f t="shared" si="38"/>
        <v>1160.3678657853895</v>
      </c>
      <c r="F380" s="24" t="s">
        <v>33</v>
      </c>
      <c r="G380" s="16" t="s">
        <v>22</v>
      </c>
      <c r="H380">
        <f t="shared" si="37"/>
        <v>6.2081556980590333</v>
      </c>
      <c r="I380" s="11">
        <f t="shared" si="34"/>
        <v>1444.3678657853895</v>
      </c>
      <c r="K380" t="b">
        <f t="shared" si="32"/>
        <v>1</v>
      </c>
      <c r="L380">
        <f>COUNTIF(K$4:K380,TRUE())</f>
        <v>157</v>
      </c>
      <c r="M380" t="b">
        <f t="shared" si="33"/>
        <v>1</v>
      </c>
    </row>
    <row r="381" spans="1:13" x14ac:dyDescent="0.25">
      <c r="A381" s="21">
        <v>44869.71875</v>
      </c>
      <c r="B381" s="22">
        <f t="shared" si="36"/>
        <v>414.92708333333576</v>
      </c>
      <c r="D381">
        <v>0.98</v>
      </c>
      <c r="E381" s="11">
        <f t="shared" si="38"/>
        <v>1168.2204394596035</v>
      </c>
      <c r="H381" t="e">
        <f t="shared" si="37"/>
        <v>#DIV/0!</v>
      </c>
      <c r="I381" s="11">
        <f t="shared" si="34"/>
        <v>1452.2204394596035</v>
      </c>
      <c r="K381" t="b">
        <f t="shared" si="32"/>
        <v>0</v>
      </c>
      <c r="L381">
        <f>COUNTIF(K$4:K381,TRUE())</f>
        <v>157</v>
      </c>
      <c r="M381" t="b">
        <f t="shared" si="33"/>
        <v>1</v>
      </c>
    </row>
    <row r="382" spans="1:13" x14ac:dyDescent="0.25">
      <c r="A382" s="21">
        <v>44869.722222222219</v>
      </c>
      <c r="B382" s="22">
        <f t="shared" si="36"/>
        <v>414.93055555555475</v>
      </c>
      <c r="D382">
        <f>D381/1000</f>
        <v>9.7999999999999997E-4</v>
      </c>
      <c r="E382" s="11">
        <f t="shared" si="38"/>
        <v>1168.2204394596035</v>
      </c>
      <c r="F382" s="24" t="s">
        <v>32</v>
      </c>
      <c r="G382" s="16" t="s">
        <v>22</v>
      </c>
      <c r="H382">
        <f t="shared" si="37"/>
        <v>6.9816530522669495</v>
      </c>
      <c r="I382" s="11">
        <f t="shared" si="34"/>
        <v>1452.2204394596035</v>
      </c>
      <c r="K382" t="b">
        <f t="shared" si="32"/>
        <v>1</v>
      </c>
      <c r="L382">
        <f>COUNTIF(K$4:K382,TRUE())</f>
        <v>158</v>
      </c>
      <c r="M382" t="b">
        <f t="shared" si="33"/>
        <v>0</v>
      </c>
    </row>
    <row r="383" spans="1:13" x14ac:dyDescent="0.25">
      <c r="A383" s="21">
        <v>44872.690972222219</v>
      </c>
      <c r="B383" s="22">
        <f t="shared" si="36"/>
        <v>417.89930555555475</v>
      </c>
      <c r="D383">
        <v>1.157</v>
      </c>
      <c r="E383" s="11">
        <f t="shared" si="38"/>
        <v>1178.4257589543706</v>
      </c>
      <c r="H383" t="e">
        <f t="shared" si="37"/>
        <v>#DIV/0!</v>
      </c>
      <c r="I383" s="11">
        <f t="shared" si="34"/>
        <v>1462.4257589543706</v>
      </c>
      <c r="K383" t="b">
        <f t="shared" si="32"/>
        <v>0</v>
      </c>
      <c r="L383">
        <f>COUNTIF(K$4:K383,TRUE())</f>
        <v>158</v>
      </c>
      <c r="M383" t="b">
        <f t="shared" si="33"/>
        <v>0</v>
      </c>
    </row>
    <row r="384" spans="1:13" x14ac:dyDescent="0.25">
      <c r="A384" s="21">
        <v>44872.694444444445</v>
      </c>
      <c r="B384" s="22">
        <f t="shared" si="36"/>
        <v>417.90277777778101</v>
      </c>
      <c r="D384">
        <f>D383/200</f>
        <v>5.7850000000000002E-3</v>
      </c>
      <c r="E384" s="11">
        <f t="shared" si="38"/>
        <v>1178.4257589543706</v>
      </c>
      <c r="F384" s="24" t="s">
        <v>33</v>
      </c>
      <c r="G384" s="16" t="s">
        <v>22</v>
      </c>
      <c r="H384">
        <f t="shared" si="37"/>
        <v>6.8651790081275754</v>
      </c>
      <c r="I384" s="11">
        <f t="shared" si="34"/>
        <v>1462.4257589543706</v>
      </c>
      <c r="K384" t="b">
        <f t="shared" si="32"/>
        <v>1</v>
      </c>
      <c r="L384">
        <f>COUNTIF(K$4:K384,TRUE())</f>
        <v>159</v>
      </c>
      <c r="M384" t="b">
        <f t="shared" si="33"/>
        <v>1</v>
      </c>
    </row>
    <row r="385" spans="1:13" x14ac:dyDescent="0.25">
      <c r="A385" s="21">
        <v>44874.6875</v>
      </c>
      <c r="B385" s="22">
        <f t="shared" si="36"/>
        <v>419.89583333333576</v>
      </c>
      <c r="D385">
        <v>0.72399999999999998</v>
      </c>
      <c r="E385" s="11">
        <f t="shared" si="38"/>
        <v>1185.3932878821211</v>
      </c>
      <c r="H385" t="e">
        <f t="shared" si="37"/>
        <v>#DIV/0!</v>
      </c>
      <c r="I385" s="11">
        <f t="shared" si="34"/>
        <v>1469.3932878821211</v>
      </c>
      <c r="K385" t="b">
        <f t="shared" si="32"/>
        <v>0</v>
      </c>
      <c r="L385">
        <f>COUNTIF(K$4:K385,TRUE())</f>
        <v>159</v>
      </c>
      <c r="M385" t="b">
        <f t="shared" si="33"/>
        <v>1</v>
      </c>
    </row>
    <row r="386" spans="1:13" x14ac:dyDescent="0.25">
      <c r="A386" s="21">
        <v>44874.690972222219</v>
      </c>
      <c r="B386" s="22">
        <f t="shared" si="36"/>
        <v>419.89930555555475</v>
      </c>
      <c r="D386">
        <f>D385/200</f>
        <v>3.62E-3</v>
      </c>
      <c r="E386" s="11">
        <f t="shared" si="38"/>
        <v>1185.3932878821211</v>
      </c>
      <c r="F386" s="24" t="s">
        <v>33</v>
      </c>
      <c r="G386" s="16" t="s">
        <v>22</v>
      </c>
      <c r="H386">
        <f t="shared" si="37"/>
        <v>6.3986822644355401</v>
      </c>
      <c r="I386" s="11">
        <f t="shared" si="34"/>
        <v>1469.3932878821211</v>
      </c>
      <c r="K386" t="b">
        <f t="shared" si="32"/>
        <v>1</v>
      </c>
      <c r="L386">
        <f>COUNTIF(K$4:K386,TRUE())</f>
        <v>160</v>
      </c>
      <c r="M386" t="b">
        <f t="shared" si="33"/>
        <v>0</v>
      </c>
    </row>
    <row r="387" spans="1:13" x14ac:dyDescent="0.25">
      <c r="A387" s="21">
        <v>44876.701388888891</v>
      </c>
      <c r="B387" s="22">
        <f t="shared" si="36"/>
        <v>421.90972222222626</v>
      </c>
      <c r="D387">
        <v>0.67400000000000004</v>
      </c>
      <c r="E387" s="11">
        <f t="shared" si="38"/>
        <v>1192.9339029659945</v>
      </c>
      <c r="H387" t="e">
        <f t="shared" si="37"/>
        <v>#DIV/0!</v>
      </c>
      <c r="I387" s="11">
        <f t="shared" si="34"/>
        <v>1476.9339029659945</v>
      </c>
      <c r="K387" t="b">
        <f t="shared" si="32"/>
        <v>0</v>
      </c>
      <c r="L387">
        <f>COUNTIF(K$4:K387,TRUE())</f>
        <v>160</v>
      </c>
      <c r="M387" t="b">
        <f t="shared" si="33"/>
        <v>0</v>
      </c>
    </row>
    <row r="388" spans="1:13" x14ac:dyDescent="0.25">
      <c r="A388" s="21">
        <v>44876.704861111109</v>
      </c>
      <c r="B388" s="22">
        <f t="shared" si="36"/>
        <v>421.91319444444525</v>
      </c>
      <c r="D388">
        <f>D387/1000</f>
        <v>6.7400000000000001E-4</v>
      </c>
      <c r="E388" s="11">
        <f t="shared" si="38"/>
        <v>1192.9339029659945</v>
      </c>
      <c r="F388" s="24" t="s">
        <v>32</v>
      </c>
      <c r="G388" s="16" t="s">
        <v>22</v>
      </c>
      <c r="H388">
        <f t="shared" si="37"/>
        <v>5.8612859974674398</v>
      </c>
      <c r="I388" s="11">
        <f t="shared" si="34"/>
        <v>1476.9339029659945</v>
      </c>
      <c r="K388" t="b">
        <f t="shared" si="32"/>
        <v>1</v>
      </c>
      <c r="L388">
        <f>COUNTIF(K$4:K388,TRUE())</f>
        <v>161</v>
      </c>
      <c r="M388" t="b">
        <f t="shared" si="33"/>
        <v>1</v>
      </c>
    </row>
    <row r="389" spans="1:13" x14ac:dyDescent="0.25">
      <c r="A389" s="21">
        <v>44879.666666666664</v>
      </c>
      <c r="B389" s="22">
        <f t="shared" si="36"/>
        <v>424.875</v>
      </c>
      <c r="D389">
        <v>3.016</v>
      </c>
      <c r="E389" s="11">
        <f t="shared" si="38"/>
        <v>1205.0615031827435</v>
      </c>
      <c r="F389" s="24" t="s">
        <v>42</v>
      </c>
      <c r="H389" t="e">
        <f t="shared" si="37"/>
        <v>#DIV/0!</v>
      </c>
      <c r="I389" s="11">
        <f t="shared" si="34"/>
        <v>1489.0615031827435</v>
      </c>
      <c r="K389" t="b">
        <f t="shared" ref="K389:K400" si="39">ISNUMBER(SEARCH("dilution",F389))</f>
        <v>0</v>
      </c>
      <c r="L389">
        <f>COUNTIF(K$4:K389,TRUE())</f>
        <v>161</v>
      </c>
      <c r="M389" t="b">
        <f t="shared" ref="M389:M400" si="40">ISODD(L389)</f>
        <v>1</v>
      </c>
    </row>
    <row r="390" spans="1:13" x14ac:dyDescent="0.25">
      <c r="A390" s="21">
        <v>44879.670138888891</v>
      </c>
      <c r="B390" s="22">
        <f t="shared" si="36"/>
        <v>424.87847222222626</v>
      </c>
      <c r="D390">
        <f>D389/200</f>
        <v>1.508E-2</v>
      </c>
      <c r="E390" s="11">
        <f t="shared" si="38"/>
        <v>1205.0615031827435</v>
      </c>
      <c r="F390" s="24" t="s">
        <v>33</v>
      </c>
      <c r="G390" s="16" t="s">
        <v>22</v>
      </c>
      <c r="H390">
        <f t="shared" si="37"/>
        <v>2.3608522949931947</v>
      </c>
      <c r="I390" s="11">
        <f t="shared" ref="I390:I400" si="41">$I$4+E390</f>
        <v>1489.0615031827435</v>
      </c>
      <c r="K390" t="b">
        <f t="shared" si="39"/>
        <v>1</v>
      </c>
      <c r="L390">
        <f>COUNTIF(K$4:K390,TRUE())</f>
        <v>162</v>
      </c>
      <c r="M390" t="b">
        <f t="shared" si="40"/>
        <v>0</v>
      </c>
    </row>
    <row r="391" spans="1:13" x14ac:dyDescent="0.25">
      <c r="A391" s="21">
        <v>44880.225694444445</v>
      </c>
      <c r="B391" s="22">
        <f t="shared" si="36"/>
        <v>425.43402777778101</v>
      </c>
      <c r="D391">
        <v>0.75600000000000001</v>
      </c>
      <c r="E391" s="11">
        <f t="shared" si="38"/>
        <v>1210.7091810834706</v>
      </c>
      <c r="H391">
        <f t="shared" si="37"/>
        <v>12.99562722400826</v>
      </c>
      <c r="I391" s="11">
        <f t="shared" si="41"/>
        <v>1494.7091810834706</v>
      </c>
      <c r="K391" t="b">
        <f t="shared" si="39"/>
        <v>0</v>
      </c>
      <c r="L391">
        <f>COUNTIF(K$4:K391,TRUE())</f>
        <v>162</v>
      </c>
      <c r="M391" t="b">
        <f t="shared" si="40"/>
        <v>0</v>
      </c>
    </row>
    <row r="392" spans="1:13" x14ac:dyDescent="0.25">
      <c r="A392" s="21">
        <v>44881.753472222219</v>
      </c>
      <c r="B392" s="22">
        <f t="shared" si="36"/>
        <v>426.96180555555475</v>
      </c>
      <c r="D392">
        <v>5.3440000000000003</v>
      </c>
      <c r="E392" s="11">
        <f t="shared" si="38"/>
        <v>1213.5306429517236</v>
      </c>
      <c r="H392" t="e">
        <f t="shared" si="37"/>
        <v>#DIV/0!</v>
      </c>
      <c r="I392" s="11">
        <f t="shared" si="41"/>
        <v>1497.5306429517236</v>
      </c>
      <c r="K392" t="b">
        <f t="shared" si="39"/>
        <v>0</v>
      </c>
      <c r="L392">
        <f>COUNTIF(K$4:K392,TRUE())</f>
        <v>162</v>
      </c>
      <c r="M392" t="b">
        <f t="shared" si="40"/>
        <v>0</v>
      </c>
    </row>
    <row r="393" spans="1:13" x14ac:dyDescent="0.25">
      <c r="A393" s="21">
        <v>44881.756944444445</v>
      </c>
      <c r="B393" s="22">
        <f t="shared" si="36"/>
        <v>426.96527777778101</v>
      </c>
      <c r="D393">
        <f>D392/200</f>
        <v>2.6720000000000001E-2</v>
      </c>
      <c r="E393" s="11">
        <f t="shared" si="38"/>
        <v>1213.5306429517236</v>
      </c>
      <c r="F393" s="24" t="s">
        <v>33</v>
      </c>
      <c r="G393" s="16" t="s">
        <v>43</v>
      </c>
      <c r="H393">
        <f t="shared" si="37"/>
        <v>7.1153360595532176</v>
      </c>
      <c r="I393" s="11">
        <f t="shared" si="41"/>
        <v>1497.5306429517236</v>
      </c>
      <c r="K393" t="b">
        <f t="shared" si="39"/>
        <v>1</v>
      </c>
      <c r="L393">
        <f>COUNTIF(K$4:K393,TRUE())</f>
        <v>163</v>
      </c>
      <c r="M393" t="b">
        <f t="shared" si="40"/>
        <v>1</v>
      </c>
    </row>
    <row r="394" spans="1:13" x14ac:dyDescent="0.25">
      <c r="A394" s="21">
        <v>44882.395833333336</v>
      </c>
      <c r="B394" s="22">
        <f t="shared" si="36"/>
        <v>427.60416666667152</v>
      </c>
      <c r="D394">
        <v>0.11899999999999999</v>
      </c>
      <c r="E394" s="11">
        <f t="shared" si="38"/>
        <v>1215.6856126123323</v>
      </c>
      <c r="H394">
        <f t="shared" si="37"/>
        <v>5.8982498658349902</v>
      </c>
      <c r="I394" s="11">
        <f t="shared" si="41"/>
        <v>1499.6856126123323</v>
      </c>
      <c r="K394" t="b">
        <f t="shared" si="39"/>
        <v>0</v>
      </c>
      <c r="L394">
        <f>COUNTIF(K$4:K394,TRUE())</f>
        <v>163</v>
      </c>
      <c r="M394" t="b">
        <f t="shared" si="40"/>
        <v>1</v>
      </c>
    </row>
    <row r="395" spans="1:13" x14ac:dyDescent="0.25">
      <c r="A395" s="21">
        <v>44883.420138888891</v>
      </c>
      <c r="B395" s="22">
        <f t="shared" ref="B395:B400" si="42">(A395-A394) +B394</f>
        <v>428.62847222222626</v>
      </c>
      <c r="D395">
        <v>2.1389999999999998</v>
      </c>
      <c r="E395" s="11">
        <f t="shared" si="38"/>
        <v>1219.8535156161895</v>
      </c>
      <c r="H395">
        <f t="shared" si="37"/>
        <v>25.086712519167222</v>
      </c>
      <c r="I395" s="11">
        <f t="shared" si="41"/>
        <v>1503.8535156161895</v>
      </c>
      <c r="K395" t="b">
        <f t="shared" si="39"/>
        <v>0</v>
      </c>
      <c r="L395">
        <f>COUNTIF(K$4:K395,TRUE())</f>
        <v>163</v>
      </c>
      <c r="M395" t="b">
        <f t="shared" si="40"/>
        <v>1</v>
      </c>
    </row>
    <row r="396" spans="1:13" x14ac:dyDescent="0.25">
      <c r="A396" s="21">
        <v>44883.784722222219</v>
      </c>
      <c r="B396" s="22">
        <f t="shared" si="42"/>
        <v>428.99305555555475</v>
      </c>
      <c r="D396">
        <v>2.7240000000000002</v>
      </c>
      <c r="E396" s="11">
        <f t="shared" si="38"/>
        <v>1220.2023058370364</v>
      </c>
      <c r="H396" t="e">
        <f t="shared" si="37"/>
        <v>#DIV/0!</v>
      </c>
      <c r="I396" s="11">
        <f t="shared" si="41"/>
        <v>1504.2023058370364</v>
      </c>
      <c r="K396" t="b">
        <f t="shared" si="39"/>
        <v>0</v>
      </c>
      <c r="L396">
        <f>COUNTIF(K$4:K396,TRUE())</f>
        <v>163</v>
      </c>
      <c r="M396" t="b">
        <f t="shared" si="40"/>
        <v>1</v>
      </c>
    </row>
    <row r="397" spans="1:13" x14ac:dyDescent="0.25">
      <c r="A397" s="21">
        <v>44883.788194444445</v>
      </c>
      <c r="B397" s="22">
        <f t="shared" si="42"/>
        <v>428.99652777778101</v>
      </c>
      <c r="D397">
        <f>D396/10000</f>
        <v>2.7240000000000001E-4</v>
      </c>
      <c r="E397" s="11">
        <f t="shared" si="38"/>
        <v>1220.2023058370364</v>
      </c>
      <c r="F397" s="24" t="s">
        <v>44</v>
      </c>
      <c r="G397" s="16" t="s">
        <v>43</v>
      </c>
      <c r="H397">
        <f t="shared" si="37"/>
        <v>5.5367787129958375</v>
      </c>
      <c r="I397" s="11">
        <f t="shared" si="41"/>
        <v>1504.2023058370364</v>
      </c>
      <c r="K397" t="b">
        <f t="shared" si="39"/>
        <v>1</v>
      </c>
      <c r="L397">
        <f>COUNTIF(K$4:K397,TRUE())</f>
        <v>164</v>
      </c>
      <c r="M397" t="b">
        <f t="shared" si="40"/>
        <v>0</v>
      </c>
    </row>
    <row r="398" spans="1:13" x14ac:dyDescent="0.25">
      <c r="A398" s="21">
        <v>44886.704861111109</v>
      </c>
      <c r="B398" s="22">
        <f t="shared" si="42"/>
        <v>431.91319444444525</v>
      </c>
      <c r="D398">
        <v>1.742</v>
      </c>
      <c r="E398" s="11">
        <f t="shared" si="38"/>
        <v>1232.8450361371727</v>
      </c>
      <c r="H398" t="e">
        <f t="shared" si="37"/>
        <v>#DIV/0!</v>
      </c>
      <c r="I398" s="11">
        <f t="shared" si="41"/>
        <v>1516.8450361371727</v>
      </c>
      <c r="K398" t="b">
        <f t="shared" si="39"/>
        <v>0</v>
      </c>
      <c r="L398">
        <f>COUNTIF(K$4:K398,TRUE())</f>
        <v>164</v>
      </c>
      <c r="M398" t="b">
        <f t="shared" si="40"/>
        <v>0</v>
      </c>
    </row>
    <row r="399" spans="1:13" x14ac:dyDescent="0.25">
      <c r="A399" s="21">
        <v>44886.708333333336</v>
      </c>
      <c r="B399" s="22">
        <f t="shared" si="42"/>
        <v>431.91666666667152</v>
      </c>
      <c r="D399">
        <f>D398/200</f>
        <v>8.7100000000000007E-3</v>
      </c>
      <c r="E399" s="11">
        <f t="shared" si="38"/>
        <v>1232.8450361371727</v>
      </c>
      <c r="F399" s="24" t="s">
        <v>33</v>
      </c>
      <c r="G399" s="16" t="s">
        <v>22</v>
      </c>
      <c r="H399">
        <f t="shared" si="37"/>
        <v>5.910276497305631</v>
      </c>
      <c r="I399" s="11">
        <f t="shared" si="41"/>
        <v>1516.8450361371727</v>
      </c>
      <c r="K399" t="b">
        <f t="shared" si="39"/>
        <v>1</v>
      </c>
      <c r="L399">
        <f>COUNTIF(K$4:K399,TRUE())</f>
        <v>165</v>
      </c>
      <c r="M399" t="b">
        <f t="shared" si="40"/>
        <v>1</v>
      </c>
    </row>
    <row r="400" spans="1:13" x14ac:dyDescent="0.25">
      <c r="A400" s="21">
        <v>44888.704861111109</v>
      </c>
      <c r="B400" s="22">
        <f t="shared" si="42"/>
        <v>433.91319444444525</v>
      </c>
      <c r="D400">
        <v>2.4020000000000001</v>
      </c>
      <c r="E400" s="11">
        <f t="shared" si="38"/>
        <v>1240.9523838540542</v>
      </c>
      <c r="F400" s="24" t="s">
        <v>45</v>
      </c>
      <c r="H400">
        <f t="shared" ref="H400" si="43">(A401-A400)*24/(E401-E400)</f>
        <v>868.14686097848607</v>
      </c>
      <c r="I400" s="11">
        <f t="shared" si="41"/>
        <v>1524.9523838540542</v>
      </c>
      <c r="K400" t="b">
        <f t="shared" si="39"/>
        <v>0</v>
      </c>
      <c r="L400">
        <f>COUNTIF(K$4:K400,TRUE())</f>
        <v>165</v>
      </c>
      <c r="M400" t="b">
        <f t="shared" si="40"/>
        <v>1</v>
      </c>
    </row>
    <row r="401" spans="7:9" x14ac:dyDescent="0.25">
      <c r="G401" s="16"/>
      <c r="I401" s="11"/>
    </row>
    <row r="402" spans="7:9" x14ac:dyDescent="0.25">
      <c r="I402" s="11"/>
    </row>
    <row r="403" spans="7:9" x14ac:dyDescent="0.25">
      <c r="G403" s="16"/>
      <c r="I403" s="11"/>
    </row>
    <row r="404" spans="7:9" x14ac:dyDescent="0.25">
      <c r="I404" s="11"/>
    </row>
    <row r="405" spans="7:9" x14ac:dyDescent="0.25">
      <c r="G405" s="16"/>
      <c r="I405" s="11"/>
    </row>
    <row r="406" spans="7:9" x14ac:dyDescent="0.25">
      <c r="I406" s="11"/>
    </row>
    <row r="407" spans="7:9" x14ac:dyDescent="0.25">
      <c r="I407" s="11"/>
    </row>
    <row r="408" spans="7:9" x14ac:dyDescent="0.25">
      <c r="G408" s="16"/>
      <c r="I408" s="11"/>
    </row>
    <row r="409" spans="7:9" x14ac:dyDescent="0.25">
      <c r="I409" s="11"/>
    </row>
    <row r="410" spans="7:9" x14ac:dyDescent="0.25">
      <c r="G410" s="16"/>
      <c r="I410" s="11"/>
    </row>
    <row r="411" spans="7:9" x14ac:dyDescent="0.25">
      <c r="G411" s="16"/>
      <c r="I411" s="11"/>
    </row>
    <row r="412" spans="7:9" x14ac:dyDescent="0.25">
      <c r="I412" s="11"/>
    </row>
    <row r="413" spans="7:9" x14ac:dyDescent="0.25">
      <c r="G413" s="16"/>
      <c r="I413" s="11"/>
    </row>
    <row r="414" spans="7:9" x14ac:dyDescent="0.25">
      <c r="I414" s="11"/>
    </row>
    <row r="415" spans="7:9" x14ac:dyDescent="0.25">
      <c r="G415" s="16"/>
      <c r="I415" s="11"/>
    </row>
    <row r="416" spans="7:9" x14ac:dyDescent="0.25">
      <c r="I416" s="11"/>
    </row>
    <row r="417" spans="7:9" x14ac:dyDescent="0.25">
      <c r="G417" s="16"/>
      <c r="I417" s="11"/>
    </row>
    <row r="418" spans="7:9" x14ac:dyDescent="0.25">
      <c r="I418" s="11"/>
    </row>
    <row r="419" spans="7:9" x14ac:dyDescent="0.25">
      <c r="G419" s="16"/>
      <c r="I419" s="11"/>
    </row>
    <row r="420" spans="7:9" x14ac:dyDescent="0.25">
      <c r="I420" s="11"/>
    </row>
    <row r="421" spans="7:9" x14ac:dyDescent="0.25">
      <c r="G421" s="16"/>
      <c r="I421" s="11"/>
    </row>
    <row r="422" spans="7:9" x14ac:dyDescent="0.25">
      <c r="I422" s="11"/>
    </row>
    <row r="423" spans="7:9" x14ac:dyDescent="0.25">
      <c r="G423" s="16"/>
      <c r="I423" s="11"/>
    </row>
    <row r="424" spans="7:9" x14ac:dyDescent="0.25">
      <c r="I424" s="11"/>
    </row>
    <row r="425" spans="7:9" x14ac:dyDescent="0.25">
      <c r="G425" s="16"/>
      <c r="I425" s="11"/>
    </row>
    <row r="426" spans="7:9" x14ac:dyDescent="0.25">
      <c r="I426" s="11"/>
    </row>
    <row r="427" spans="7:9" x14ac:dyDescent="0.25">
      <c r="G427" s="16"/>
      <c r="I427" s="11"/>
    </row>
    <row r="428" spans="7:9" x14ac:dyDescent="0.25">
      <c r="I428" s="11"/>
    </row>
    <row r="429" spans="7:9" x14ac:dyDescent="0.25">
      <c r="G429" s="16"/>
      <c r="I429" s="11"/>
    </row>
    <row r="430" spans="7:9" x14ac:dyDescent="0.25">
      <c r="I430" s="11"/>
    </row>
    <row r="431" spans="7:9" x14ac:dyDescent="0.25">
      <c r="G431" s="16"/>
      <c r="I431" s="11"/>
    </row>
    <row r="432" spans="7:9" x14ac:dyDescent="0.25">
      <c r="I432" s="11"/>
    </row>
    <row r="433" spans="7:9" x14ac:dyDescent="0.25">
      <c r="G433" s="16"/>
      <c r="I433" s="11"/>
    </row>
    <row r="434" spans="7:9" x14ac:dyDescent="0.25">
      <c r="I434" s="11"/>
    </row>
    <row r="435" spans="7:9" x14ac:dyDescent="0.25">
      <c r="G435" s="16"/>
      <c r="I435" s="11"/>
    </row>
    <row r="436" spans="7:9" x14ac:dyDescent="0.25">
      <c r="I436" s="11"/>
    </row>
    <row r="437" spans="7:9" x14ac:dyDescent="0.25">
      <c r="G437" s="16"/>
      <c r="I437" s="11"/>
    </row>
    <row r="438" spans="7:9" x14ac:dyDescent="0.25">
      <c r="I438" s="11"/>
    </row>
    <row r="439" spans="7:9" x14ac:dyDescent="0.25">
      <c r="G439" s="16"/>
      <c r="I439" s="11"/>
    </row>
    <row r="440" spans="7:9" x14ac:dyDescent="0.25">
      <c r="I440" s="11"/>
    </row>
    <row r="441" spans="7:9" x14ac:dyDescent="0.25">
      <c r="G441" s="16"/>
      <c r="I441" s="11"/>
    </row>
    <row r="442" spans="7:9" x14ac:dyDescent="0.25">
      <c r="I442" s="11"/>
    </row>
    <row r="443" spans="7:9" x14ac:dyDescent="0.25">
      <c r="G443" s="16"/>
      <c r="I443" s="11"/>
    </row>
    <row r="444" spans="7:9" x14ac:dyDescent="0.25">
      <c r="I444" s="11"/>
    </row>
    <row r="445" spans="7:9" x14ac:dyDescent="0.25">
      <c r="G445" s="16"/>
      <c r="I445" s="11"/>
    </row>
    <row r="446" spans="7:9" x14ac:dyDescent="0.25">
      <c r="I446" s="11"/>
    </row>
    <row r="447" spans="7:9" x14ac:dyDescent="0.25">
      <c r="I447" s="11"/>
    </row>
    <row r="448" spans="7:9" x14ac:dyDescent="0.25">
      <c r="G448" s="16"/>
      <c r="I448" s="11"/>
    </row>
    <row r="449" spans="7:9" x14ac:dyDescent="0.25">
      <c r="I449" s="11"/>
    </row>
    <row r="450" spans="7:9" x14ac:dyDescent="0.25">
      <c r="G450" s="16"/>
      <c r="I450" s="11"/>
    </row>
    <row r="451" spans="7:9" x14ac:dyDescent="0.25">
      <c r="I451" s="11"/>
    </row>
    <row r="452" spans="7:9" x14ac:dyDescent="0.25">
      <c r="G452" s="16"/>
      <c r="I452" s="11"/>
    </row>
    <row r="453" spans="7:9" x14ac:dyDescent="0.25">
      <c r="I453" s="11"/>
    </row>
    <row r="454" spans="7:9" x14ac:dyDescent="0.25">
      <c r="G454" s="16"/>
      <c r="I454" s="11"/>
    </row>
    <row r="455" spans="7:9" x14ac:dyDescent="0.25">
      <c r="I455" s="11"/>
    </row>
    <row r="456" spans="7:9" x14ac:dyDescent="0.25">
      <c r="G456" s="16"/>
      <c r="I456" s="11"/>
    </row>
    <row r="457" spans="7:9" x14ac:dyDescent="0.25">
      <c r="I457" s="11"/>
    </row>
    <row r="458" spans="7:9" x14ac:dyDescent="0.25">
      <c r="G458" s="16"/>
      <c r="I458" s="11"/>
    </row>
    <row r="459" spans="7:9" x14ac:dyDescent="0.25">
      <c r="I459" s="11"/>
    </row>
    <row r="460" spans="7:9" x14ac:dyDescent="0.25">
      <c r="G460" s="16"/>
      <c r="I460" s="11"/>
    </row>
    <row r="461" spans="7:9" x14ac:dyDescent="0.25">
      <c r="I461" s="11"/>
    </row>
    <row r="462" spans="7:9" x14ac:dyDescent="0.25">
      <c r="G462" s="16"/>
      <c r="I462" s="11"/>
    </row>
    <row r="463" spans="7:9" x14ac:dyDescent="0.25">
      <c r="I463" s="11"/>
    </row>
    <row r="464" spans="7:9" x14ac:dyDescent="0.25">
      <c r="G464" s="16"/>
      <c r="I464" s="11"/>
    </row>
    <row r="465" spans="7:9" x14ac:dyDescent="0.25">
      <c r="I465" s="11"/>
    </row>
    <row r="466" spans="7:9" x14ac:dyDescent="0.25">
      <c r="G466" s="16"/>
      <c r="I466" s="11"/>
    </row>
    <row r="467" spans="7:9" x14ac:dyDescent="0.25">
      <c r="I467" s="11"/>
    </row>
    <row r="468" spans="7:9" x14ac:dyDescent="0.25">
      <c r="G468" s="16"/>
      <c r="I468" s="11"/>
    </row>
    <row r="469" spans="7:9" x14ac:dyDescent="0.25">
      <c r="I469" s="11"/>
    </row>
    <row r="470" spans="7:9" x14ac:dyDescent="0.25">
      <c r="G470" s="16"/>
      <c r="I470" s="11"/>
    </row>
    <row r="471" spans="7:9" x14ac:dyDescent="0.25">
      <c r="I471" s="11"/>
    </row>
    <row r="472" spans="7:9" x14ac:dyDescent="0.25">
      <c r="G472" s="16"/>
      <c r="I472" s="11"/>
    </row>
    <row r="473" spans="7:9" x14ac:dyDescent="0.25">
      <c r="I473" s="11"/>
    </row>
    <row r="474" spans="7:9" x14ac:dyDescent="0.25">
      <c r="G474" s="16"/>
      <c r="I474" s="11"/>
    </row>
    <row r="475" spans="7:9" x14ac:dyDescent="0.25">
      <c r="I475" s="11"/>
    </row>
    <row r="476" spans="7:9" x14ac:dyDescent="0.25">
      <c r="G476" s="16"/>
      <c r="I476" s="11"/>
    </row>
    <row r="477" spans="7:9" x14ac:dyDescent="0.25">
      <c r="I477" s="11"/>
    </row>
    <row r="478" spans="7:9" x14ac:dyDescent="0.25">
      <c r="G478" s="16"/>
      <c r="I478" s="11"/>
    </row>
    <row r="479" spans="7:9" x14ac:dyDescent="0.25">
      <c r="I479" s="11"/>
    </row>
    <row r="480" spans="7:9" x14ac:dyDescent="0.25">
      <c r="G480" s="16"/>
      <c r="I480" s="11"/>
    </row>
    <row r="481" spans="7:9" x14ac:dyDescent="0.25">
      <c r="I481" s="11"/>
    </row>
    <row r="482" spans="7:9" x14ac:dyDescent="0.25">
      <c r="G482" s="16"/>
      <c r="I482" s="11"/>
    </row>
    <row r="483" spans="7:9" x14ac:dyDescent="0.25">
      <c r="I483" s="11"/>
    </row>
    <row r="484" spans="7:9" x14ac:dyDescent="0.25">
      <c r="I484" s="11"/>
    </row>
    <row r="485" spans="7:9" x14ac:dyDescent="0.25">
      <c r="G485" s="16"/>
      <c r="I485" s="11"/>
    </row>
    <row r="486" spans="7:9" x14ac:dyDescent="0.25">
      <c r="I486" s="11"/>
    </row>
    <row r="487" spans="7:9" x14ac:dyDescent="0.25">
      <c r="G487" s="16"/>
      <c r="I487" s="11"/>
    </row>
    <row r="488" spans="7:9" x14ac:dyDescent="0.25">
      <c r="I488" s="11"/>
    </row>
    <row r="489" spans="7:9" x14ac:dyDescent="0.25">
      <c r="G489" s="16"/>
      <c r="I489" s="11"/>
    </row>
    <row r="490" spans="7:9" x14ac:dyDescent="0.25">
      <c r="I490" s="11"/>
    </row>
    <row r="491" spans="7:9" x14ac:dyDescent="0.25">
      <c r="G491" s="16"/>
      <c r="I491" s="11"/>
    </row>
    <row r="492" spans="7:9" x14ac:dyDescent="0.25">
      <c r="I492" s="11"/>
    </row>
    <row r="493" spans="7:9" x14ac:dyDescent="0.25">
      <c r="G493" s="16"/>
      <c r="I493" s="11"/>
    </row>
    <row r="494" spans="7:9" x14ac:dyDescent="0.25">
      <c r="I494" s="11"/>
    </row>
    <row r="495" spans="7:9" x14ac:dyDescent="0.25">
      <c r="G495" s="16"/>
      <c r="I495" s="11"/>
    </row>
    <row r="496" spans="7:9" x14ac:dyDescent="0.25">
      <c r="I496" s="11"/>
    </row>
    <row r="497" spans="9:9" x14ac:dyDescent="0.25">
      <c r="I497" s="11"/>
    </row>
    <row r="498" spans="9:9" x14ac:dyDescent="0.25">
      <c r="I498" s="11"/>
    </row>
    <row r="499" spans="9:9" x14ac:dyDescent="0.25">
      <c r="I499" s="11"/>
    </row>
    <row r="500" spans="9:9" x14ac:dyDescent="0.25">
      <c r="I500" s="11"/>
    </row>
    <row r="501" spans="9:9" x14ac:dyDescent="0.25">
      <c r="I501" s="11"/>
    </row>
    <row r="502" spans="9:9" x14ac:dyDescent="0.25">
      <c r="I502" s="11"/>
    </row>
    <row r="503" spans="9:9" x14ac:dyDescent="0.25">
      <c r="I503" s="11"/>
    </row>
    <row r="504" spans="9:9" x14ac:dyDescent="0.25">
      <c r="I504" s="11"/>
    </row>
    <row r="505" spans="9:9" x14ac:dyDescent="0.25">
      <c r="I505" s="11"/>
    </row>
    <row r="506" spans="9:9" x14ac:dyDescent="0.25">
      <c r="I506" s="11"/>
    </row>
    <row r="507" spans="9:9" x14ac:dyDescent="0.25">
      <c r="I507" s="11"/>
    </row>
    <row r="508" spans="9:9" x14ac:dyDescent="0.25">
      <c r="I508" s="11"/>
    </row>
    <row r="509" spans="9:9" x14ac:dyDescent="0.25">
      <c r="I509" s="11"/>
    </row>
    <row r="510" spans="9:9" x14ac:dyDescent="0.25">
      <c r="I510" s="11"/>
    </row>
    <row r="511" spans="9:9" x14ac:dyDescent="0.25">
      <c r="I511" s="11"/>
    </row>
    <row r="512" spans="9:9" x14ac:dyDescent="0.25">
      <c r="I512" s="11"/>
    </row>
    <row r="513" spans="9:9" x14ac:dyDescent="0.25">
      <c r="I513" s="11"/>
    </row>
    <row r="514" spans="9:9" x14ac:dyDescent="0.25">
      <c r="I514" s="11"/>
    </row>
    <row r="515" spans="9:9" x14ac:dyDescent="0.25">
      <c r="I515" s="11"/>
    </row>
    <row r="516" spans="9:9" x14ac:dyDescent="0.25">
      <c r="I516" s="11"/>
    </row>
    <row r="517" spans="9:9" x14ac:dyDescent="0.25">
      <c r="I517" s="11"/>
    </row>
    <row r="518" spans="9:9" x14ac:dyDescent="0.25">
      <c r="I518" s="11"/>
    </row>
    <row r="519" spans="9:9" x14ac:dyDescent="0.25">
      <c r="I519" s="11"/>
    </row>
    <row r="520" spans="9:9" x14ac:dyDescent="0.25">
      <c r="I520" s="11"/>
    </row>
    <row r="521" spans="9:9" x14ac:dyDescent="0.25">
      <c r="I521" s="11"/>
    </row>
    <row r="522" spans="9:9" x14ac:dyDescent="0.25">
      <c r="I522" s="11"/>
    </row>
    <row r="523" spans="9:9" x14ac:dyDescent="0.25">
      <c r="I523" s="11"/>
    </row>
    <row r="524" spans="9:9" x14ac:dyDescent="0.25">
      <c r="I524" s="11"/>
    </row>
    <row r="525" spans="9:9" x14ac:dyDescent="0.25">
      <c r="I525" s="11"/>
    </row>
    <row r="526" spans="9:9" x14ac:dyDescent="0.25">
      <c r="I526" s="11"/>
    </row>
    <row r="527" spans="9:9" x14ac:dyDescent="0.25">
      <c r="I527" s="11"/>
    </row>
    <row r="528" spans="9:9" x14ac:dyDescent="0.25">
      <c r="I528" s="11"/>
    </row>
    <row r="529" spans="9:9" x14ac:dyDescent="0.25">
      <c r="I529" s="11"/>
    </row>
    <row r="530" spans="9:9" x14ac:dyDescent="0.25">
      <c r="I530" s="11"/>
    </row>
    <row r="531" spans="9:9" x14ac:dyDescent="0.25">
      <c r="I531" s="11"/>
    </row>
    <row r="532" spans="9:9" x14ac:dyDescent="0.25">
      <c r="I532" s="11"/>
    </row>
    <row r="533" spans="9:9" x14ac:dyDescent="0.25">
      <c r="I533" s="11"/>
    </row>
    <row r="534" spans="9:9" x14ac:dyDescent="0.25">
      <c r="I534" s="11"/>
    </row>
    <row r="535" spans="9:9" x14ac:dyDescent="0.25">
      <c r="I535" s="11"/>
    </row>
    <row r="536" spans="9:9" x14ac:dyDescent="0.25">
      <c r="I536" s="11"/>
    </row>
    <row r="537" spans="9:9" x14ac:dyDescent="0.25">
      <c r="I537" s="11"/>
    </row>
    <row r="538" spans="9:9" x14ac:dyDescent="0.25">
      <c r="I538" s="11"/>
    </row>
    <row r="539" spans="9:9" x14ac:dyDescent="0.25">
      <c r="I539" s="11"/>
    </row>
    <row r="540" spans="9:9" x14ac:dyDescent="0.25">
      <c r="I540" s="11"/>
    </row>
    <row r="541" spans="9:9" x14ac:dyDescent="0.25">
      <c r="I541" s="11"/>
    </row>
    <row r="542" spans="9:9" x14ac:dyDescent="0.25">
      <c r="I542" s="11"/>
    </row>
    <row r="543" spans="9:9" x14ac:dyDescent="0.25">
      <c r="I543" s="11"/>
    </row>
    <row r="544" spans="9:9" x14ac:dyDescent="0.25">
      <c r="I544" s="11"/>
    </row>
    <row r="545" spans="9:9" x14ac:dyDescent="0.25">
      <c r="I545" s="11"/>
    </row>
    <row r="546" spans="9:9" x14ac:dyDescent="0.25">
      <c r="I546" s="11"/>
    </row>
    <row r="547" spans="9:9" x14ac:dyDescent="0.25">
      <c r="I547" s="11"/>
    </row>
    <row r="548" spans="9:9" x14ac:dyDescent="0.25">
      <c r="I548" s="11"/>
    </row>
    <row r="549" spans="9:9" x14ac:dyDescent="0.25">
      <c r="I549" s="11"/>
    </row>
    <row r="550" spans="9:9" x14ac:dyDescent="0.25">
      <c r="I550" s="11"/>
    </row>
    <row r="551" spans="9:9" x14ac:dyDescent="0.25">
      <c r="I551" s="11"/>
    </row>
    <row r="552" spans="9:9" x14ac:dyDescent="0.25">
      <c r="I552" s="11"/>
    </row>
    <row r="553" spans="9:9" x14ac:dyDescent="0.25">
      <c r="I553" s="11"/>
    </row>
    <row r="554" spans="9:9" x14ac:dyDescent="0.25">
      <c r="I554" s="11"/>
    </row>
    <row r="555" spans="9:9" x14ac:dyDescent="0.25">
      <c r="I555" s="11"/>
    </row>
    <row r="556" spans="9:9" x14ac:dyDescent="0.25">
      <c r="I556" s="11"/>
    </row>
    <row r="557" spans="9:9" x14ac:dyDescent="0.25">
      <c r="I557" s="11"/>
    </row>
    <row r="558" spans="9:9" x14ac:dyDescent="0.25">
      <c r="I558" s="11"/>
    </row>
    <row r="559" spans="9:9" x14ac:dyDescent="0.25">
      <c r="I559" s="11"/>
    </row>
    <row r="560" spans="9:9" x14ac:dyDescent="0.25">
      <c r="I560" s="11"/>
    </row>
    <row r="561" spans="9:9" x14ac:dyDescent="0.25">
      <c r="I561" s="11"/>
    </row>
    <row r="562" spans="9:9" x14ac:dyDescent="0.25">
      <c r="I562" s="11"/>
    </row>
    <row r="563" spans="9:9" x14ac:dyDescent="0.25">
      <c r="I563" s="11"/>
    </row>
    <row r="564" spans="9:9" x14ac:dyDescent="0.25">
      <c r="I564" s="11"/>
    </row>
    <row r="565" spans="9:9" x14ac:dyDescent="0.25">
      <c r="I565" s="11"/>
    </row>
    <row r="566" spans="9:9" x14ac:dyDescent="0.25">
      <c r="I566" s="11"/>
    </row>
    <row r="567" spans="9:9" x14ac:dyDescent="0.25">
      <c r="I567" s="11"/>
    </row>
    <row r="568" spans="9:9" x14ac:dyDescent="0.25">
      <c r="I568" s="11"/>
    </row>
    <row r="569" spans="9:9" x14ac:dyDescent="0.25">
      <c r="I569" s="11"/>
    </row>
    <row r="570" spans="9:9" x14ac:dyDescent="0.25">
      <c r="I570" s="11"/>
    </row>
    <row r="571" spans="9:9" x14ac:dyDescent="0.25">
      <c r="I571" s="11"/>
    </row>
    <row r="572" spans="9:9" x14ac:dyDescent="0.25">
      <c r="I572" s="11"/>
    </row>
    <row r="573" spans="9:9" x14ac:dyDescent="0.25">
      <c r="I573" s="11"/>
    </row>
    <row r="574" spans="9:9" x14ac:dyDescent="0.25">
      <c r="I574" s="11"/>
    </row>
    <row r="575" spans="9:9" x14ac:dyDescent="0.25">
      <c r="I575" s="11"/>
    </row>
    <row r="576" spans="9:9" x14ac:dyDescent="0.25">
      <c r="I576" s="11"/>
    </row>
    <row r="577" spans="9:9" x14ac:dyDescent="0.25">
      <c r="I577" s="11"/>
    </row>
    <row r="578" spans="9:9" x14ac:dyDescent="0.25">
      <c r="I578" s="11"/>
    </row>
    <row r="579" spans="9:9" x14ac:dyDescent="0.25">
      <c r="I579" s="11"/>
    </row>
    <row r="580" spans="9:9" x14ac:dyDescent="0.25">
      <c r="I580" s="11"/>
    </row>
    <row r="581" spans="9:9" x14ac:dyDescent="0.25">
      <c r="I581" s="11"/>
    </row>
    <row r="582" spans="9:9" x14ac:dyDescent="0.25">
      <c r="I582" s="11"/>
    </row>
    <row r="583" spans="9:9" x14ac:dyDescent="0.25">
      <c r="I583" s="11"/>
    </row>
    <row r="584" spans="9:9" x14ac:dyDescent="0.25">
      <c r="I584" s="11"/>
    </row>
    <row r="585" spans="9:9" x14ac:dyDescent="0.25">
      <c r="I585" s="11"/>
    </row>
    <row r="586" spans="9:9" x14ac:dyDescent="0.25">
      <c r="I586" s="11"/>
    </row>
    <row r="587" spans="9:9" x14ac:dyDescent="0.25">
      <c r="I587" s="11"/>
    </row>
    <row r="588" spans="9:9" x14ac:dyDescent="0.25">
      <c r="I588" s="11"/>
    </row>
    <row r="589" spans="9:9" x14ac:dyDescent="0.25">
      <c r="I589" s="11"/>
    </row>
    <row r="590" spans="9:9" x14ac:dyDescent="0.25">
      <c r="I590" s="11"/>
    </row>
    <row r="591" spans="9:9" x14ac:dyDescent="0.25">
      <c r="I591" s="11"/>
    </row>
    <row r="592" spans="9:9" x14ac:dyDescent="0.25">
      <c r="I592" s="11"/>
    </row>
    <row r="593" spans="9:9" x14ac:dyDescent="0.25">
      <c r="I593" s="11"/>
    </row>
    <row r="594" spans="9:9" x14ac:dyDescent="0.25">
      <c r="I594" s="11"/>
    </row>
    <row r="595" spans="9:9" x14ac:dyDescent="0.25">
      <c r="I595" s="11"/>
    </row>
    <row r="596" spans="9:9" x14ac:dyDescent="0.25">
      <c r="I596" s="11"/>
    </row>
    <row r="597" spans="9:9" x14ac:dyDescent="0.25">
      <c r="I597" s="11"/>
    </row>
    <row r="598" spans="9:9" x14ac:dyDescent="0.25">
      <c r="I598" s="11"/>
    </row>
    <row r="599" spans="9:9" x14ac:dyDescent="0.25">
      <c r="I599" s="11"/>
    </row>
    <row r="600" spans="9:9" x14ac:dyDescent="0.25">
      <c r="I600" s="11"/>
    </row>
    <row r="601" spans="9:9" x14ac:dyDescent="0.25">
      <c r="I601" s="11"/>
    </row>
    <row r="602" spans="9:9" x14ac:dyDescent="0.25">
      <c r="I602" s="11"/>
    </row>
    <row r="603" spans="9:9" x14ac:dyDescent="0.25">
      <c r="I603" s="11"/>
    </row>
    <row r="604" spans="9:9" x14ac:dyDescent="0.25">
      <c r="I604" s="11"/>
    </row>
    <row r="605" spans="9:9" x14ac:dyDescent="0.25">
      <c r="I605" s="11"/>
    </row>
    <row r="606" spans="9:9" x14ac:dyDescent="0.25">
      <c r="I606" s="11"/>
    </row>
    <row r="607" spans="9:9" x14ac:dyDescent="0.25">
      <c r="I607" s="11"/>
    </row>
    <row r="608" spans="9:9" x14ac:dyDescent="0.25">
      <c r="I608" s="11"/>
    </row>
    <row r="609" spans="9:9" x14ac:dyDescent="0.25">
      <c r="I609" s="11"/>
    </row>
    <row r="610" spans="9:9" x14ac:dyDescent="0.25">
      <c r="I610" s="11"/>
    </row>
    <row r="611" spans="9:9" x14ac:dyDescent="0.25">
      <c r="I611" s="11"/>
    </row>
    <row r="612" spans="9:9" x14ac:dyDescent="0.25">
      <c r="I612" s="11"/>
    </row>
    <row r="613" spans="9:9" x14ac:dyDescent="0.25">
      <c r="I613" s="11"/>
    </row>
    <row r="614" spans="9:9" x14ac:dyDescent="0.25">
      <c r="I614" s="11"/>
    </row>
    <row r="615" spans="9:9" x14ac:dyDescent="0.25">
      <c r="I615" s="11"/>
    </row>
    <row r="616" spans="9:9" x14ac:dyDescent="0.25">
      <c r="I616" s="11"/>
    </row>
    <row r="617" spans="9:9" x14ac:dyDescent="0.25">
      <c r="I617" s="11"/>
    </row>
    <row r="618" spans="9:9" x14ac:dyDescent="0.25">
      <c r="I618" s="11"/>
    </row>
    <row r="619" spans="9:9" x14ac:dyDescent="0.25">
      <c r="I619" s="11"/>
    </row>
    <row r="620" spans="9:9" x14ac:dyDescent="0.25">
      <c r="I620" s="11"/>
    </row>
    <row r="621" spans="9:9" x14ac:dyDescent="0.25">
      <c r="I621" s="11"/>
    </row>
    <row r="622" spans="9:9" x14ac:dyDescent="0.25">
      <c r="I622" s="11"/>
    </row>
    <row r="623" spans="9:9" x14ac:dyDescent="0.25">
      <c r="I623" s="11"/>
    </row>
    <row r="624" spans="9:9" x14ac:dyDescent="0.25">
      <c r="I624" s="11"/>
    </row>
    <row r="625" spans="9:9" x14ac:dyDescent="0.25">
      <c r="I625" s="11"/>
    </row>
    <row r="626" spans="9:9" x14ac:dyDescent="0.25">
      <c r="I626" s="11"/>
    </row>
    <row r="627" spans="9:9" x14ac:dyDescent="0.25">
      <c r="I627" s="11"/>
    </row>
    <row r="628" spans="9:9" x14ac:dyDescent="0.25">
      <c r="I628" s="11"/>
    </row>
    <row r="629" spans="9:9" x14ac:dyDescent="0.25">
      <c r="I629" s="11"/>
    </row>
    <row r="630" spans="9:9" x14ac:dyDescent="0.25">
      <c r="I630" s="11"/>
    </row>
    <row r="631" spans="9:9" x14ac:dyDescent="0.25">
      <c r="I631" s="11"/>
    </row>
    <row r="632" spans="9:9" x14ac:dyDescent="0.25">
      <c r="I632" s="11"/>
    </row>
    <row r="633" spans="9:9" x14ac:dyDescent="0.25">
      <c r="I633" s="11"/>
    </row>
    <row r="634" spans="9:9" x14ac:dyDescent="0.25">
      <c r="I634" s="11"/>
    </row>
    <row r="635" spans="9:9" x14ac:dyDescent="0.25">
      <c r="I635" s="11"/>
    </row>
    <row r="636" spans="9:9" x14ac:dyDescent="0.25">
      <c r="I636" s="11"/>
    </row>
    <row r="637" spans="9:9" x14ac:dyDescent="0.25">
      <c r="I637" s="11"/>
    </row>
    <row r="638" spans="9:9" x14ac:dyDescent="0.25">
      <c r="I638" s="11"/>
    </row>
    <row r="639" spans="9:9" x14ac:dyDescent="0.25">
      <c r="I639" s="11"/>
    </row>
    <row r="640" spans="9:9" x14ac:dyDescent="0.25">
      <c r="I640" s="11"/>
    </row>
    <row r="641" spans="9:9" x14ac:dyDescent="0.25">
      <c r="I641" s="11"/>
    </row>
    <row r="642" spans="9:9" x14ac:dyDescent="0.25">
      <c r="I642" s="11"/>
    </row>
    <row r="643" spans="9:9" x14ac:dyDescent="0.25">
      <c r="I643" s="11"/>
    </row>
  </sheetData>
  <conditionalFormatting sqref="A124">
    <cfRule type="expression" dxfId="182" priority="57">
      <formula>IF(ISEVEN($L124), TRUE)</formula>
    </cfRule>
    <cfRule type="expression" dxfId="181" priority="58">
      <formula>IF(ISODD($L124), TRUE)</formula>
    </cfRule>
  </conditionalFormatting>
  <conditionalFormatting sqref="A147:A149">
    <cfRule type="expression" dxfId="180" priority="46">
      <formula>IF(ISODD($L147), TRUE)</formula>
    </cfRule>
    <cfRule type="expression" dxfId="179" priority="45">
      <formula>IF(ISEVEN($L147), TRUE)</formula>
    </cfRule>
  </conditionalFormatting>
  <conditionalFormatting sqref="A163:A166">
    <cfRule type="expression" dxfId="178" priority="42">
      <formula>IF(ISODD($L163), TRUE)</formula>
    </cfRule>
    <cfRule type="expression" dxfId="177" priority="41">
      <formula>IF(ISEVEN($L163), TRUE)</formula>
    </cfRule>
  </conditionalFormatting>
  <conditionalFormatting sqref="A168:A179">
    <cfRule type="expression" dxfId="176" priority="40">
      <formula>IF(ISODD($L168), TRUE)</formula>
    </cfRule>
    <cfRule type="expression" dxfId="175" priority="39">
      <formula>IF(ISEVEN($L168), TRUE)</formula>
    </cfRule>
  </conditionalFormatting>
  <conditionalFormatting sqref="A191:A211">
    <cfRule type="expression" dxfId="174" priority="28">
      <formula>IF(ISODD($L191), TRUE)</formula>
    </cfRule>
    <cfRule type="expression" dxfId="173" priority="27">
      <formula>IF(ISEVEN($L191), TRUE)</formula>
    </cfRule>
  </conditionalFormatting>
  <conditionalFormatting sqref="A234:A237">
    <cfRule type="expression" dxfId="172" priority="22">
      <formula>IF(ISODD($L234), TRUE)</formula>
    </cfRule>
    <cfRule type="expression" dxfId="171" priority="21">
      <formula>IF(ISEVEN($L234), TRUE)</formula>
    </cfRule>
  </conditionalFormatting>
  <conditionalFormatting sqref="A276:A278">
    <cfRule type="expression" dxfId="170" priority="13">
      <formula>IF(ISEVEN($L276), TRUE)</formula>
    </cfRule>
    <cfRule type="expression" dxfId="169" priority="14">
      <formula>IF(ISODD($L276), TRUE)</formula>
    </cfRule>
  </conditionalFormatting>
  <conditionalFormatting sqref="A430:A433">
    <cfRule type="expression" dxfId="168" priority="9">
      <formula>IF(ISEVEN($L430), TRUE)</formula>
    </cfRule>
    <cfRule type="expression" dxfId="167" priority="10">
      <formula>IF(ISODD($L430), TRUE)</formula>
    </cfRule>
  </conditionalFormatting>
  <conditionalFormatting sqref="A142:E145">
    <cfRule type="expression" dxfId="166" priority="48">
      <formula>IF(ISODD($L142), TRUE)</formula>
    </cfRule>
    <cfRule type="expression" dxfId="165" priority="47">
      <formula>IF(ISEVEN($L142), TRUE)</formula>
    </cfRule>
  </conditionalFormatting>
  <conditionalFormatting sqref="A141:G141">
    <cfRule type="expression" dxfId="164" priority="51">
      <formula>IF(ISEVEN($L141), TRUE)</formula>
    </cfRule>
    <cfRule type="expression" dxfId="163" priority="52">
      <formula>IF(ISODD($L141), TRUE)</formula>
    </cfRule>
  </conditionalFormatting>
  <conditionalFormatting sqref="A207:G207">
    <cfRule type="expression" dxfId="162" priority="30">
      <formula>IF(ISODD($L207), TRUE)</formula>
    </cfRule>
    <cfRule type="expression" dxfId="161" priority="29">
      <formula>IF(ISEVEN($L207), TRUE)</formula>
    </cfRule>
  </conditionalFormatting>
  <conditionalFormatting sqref="A238:G239">
    <cfRule type="expression" dxfId="160" priority="17">
      <formula>IF(ISEVEN($L238), TRUE)</formula>
    </cfRule>
    <cfRule type="expression" dxfId="159" priority="18">
      <formula>IF(ISODD($L238), TRUE)</formula>
    </cfRule>
  </conditionalFormatting>
  <conditionalFormatting sqref="A4:M122">
    <cfRule type="expression" dxfId="158" priority="59">
      <formula>IF(ISEVEN($L4), TRUE)</formula>
    </cfRule>
    <cfRule type="expression" dxfId="157" priority="60">
      <formula>IF(ISODD($L4), TRUE)</formula>
    </cfRule>
  </conditionalFormatting>
  <conditionalFormatting sqref="A126:M140">
    <cfRule type="expression" dxfId="156" priority="54">
      <formula>IF(ISODD($L126), TRUE)</formula>
    </cfRule>
    <cfRule type="expression" dxfId="155" priority="53">
      <formula>IF(ISEVEN($L126), TRUE)</formula>
    </cfRule>
  </conditionalFormatting>
  <conditionalFormatting sqref="A146:M146 B147:M147 B163:M165 H203:M207 B234:M236 H237:M239 B278:M278 H141:M144 B148:E149 A150:E150 B166:E166 A167:E167 B168:E169 A275:E275 B276:E277 A429:E429 B430:E431 A484:E485">
    <cfRule type="expression" dxfId="154" priority="61">
      <formula>IF(ISEVEN($L141), TRUE)</formula>
    </cfRule>
  </conditionalFormatting>
  <conditionalFormatting sqref="A151:M162">
    <cfRule type="expression" dxfId="153" priority="43">
      <formula>IF(ISEVEN($L151), TRUE)</formula>
    </cfRule>
    <cfRule type="expression" dxfId="152" priority="44">
      <formula>IF(ISODD($L151), TRUE)</formula>
    </cfRule>
  </conditionalFormatting>
  <conditionalFormatting sqref="A180:M190">
    <cfRule type="expression" dxfId="151" priority="36">
      <formula>IF(ISODD($L180), TRUE)</formula>
    </cfRule>
    <cfRule type="expression" dxfId="150" priority="35">
      <formula>IF(ISEVEN($L180), TRUE)</formula>
    </cfRule>
  </conditionalFormatting>
  <conditionalFormatting sqref="A212:M233">
    <cfRule type="expression" dxfId="149" priority="23">
      <formula>IF(ISEVEN($L212), TRUE)</formula>
    </cfRule>
    <cfRule type="expression" dxfId="148" priority="24">
      <formula>IF(ISODD($L212), TRUE)</formula>
    </cfRule>
  </conditionalFormatting>
  <conditionalFormatting sqref="A240:M274">
    <cfRule type="expression" dxfId="147" priority="15">
      <formula>IF(ISEVEN($L240), TRUE)</formula>
    </cfRule>
    <cfRule type="expression" dxfId="146" priority="16">
      <formula>IF(ISODD($L240), TRUE)</formula>
    </cfRule>
  </conditionalFormatting>
  <conditionalFormatting sqref="A279:M428">
    <cfRule type="expression" dxfId="145" priority="11">
      <formula>IF(ISEVEN($L279), TRUE)</formula>
    </cfRule>
    <cfRule type="expression" dxfId="144" priority="12">
      <formula>IF(ISODD($L279), TRUE)</formula>
    </cfRule>
  </conditionalFormatting>
  <conditionalFormatting sqref="A434:M483">
    <cfRule type="expression" dxfId="143" priority="6">
      <formula>IF(ISODD($L434), TRUE)</formula>
    </cfRule>
    <cfRule type="expression" dxfId="142" priority="5">
      <formula>IF(ISEVEN($L434), TRUE)</formula>
    </cfRule>
  </conditionalFormatting>
  <conditionalFormatting sqref="A486:M643">
    <cfRule type="expression" dxfId="141" priority="1">
      <formula>IF(ISEVEN($L486), TRUE)</formula>
    </cfRule>
    <cfRule type="expression" dxfId="140" priority="2">
      <formula>IF(ISODD($L486), TRUE)</formula>
    </cfRule>
  </conditionalFormatting>
  <conditionalFormatting sqref="B203:G206">
    <cfRule type="expression" dxfId="139" priority="32">
      <formula>IF(ISODD($L203), TRUE)</formula>
    </cfRule>
    <cfRule type="expression" dxfId="138" priority="31">
      <formula>IF(ISEVEN($L203), TRUE)</formula>
    </cfRule>
  </conditionalFormatting>
  <conditionalFormatting sqref="B237:G237">
    <cfRule type="expression" dxfId="137" priority="20">
      <formula>IF(ISODD($L237), TRUE)</formula>
    </cfRule>
    <cfRule type="expression" dxfId="136" priority="19">
      <formula>IF(ISEVEN($L237), TRUE)</formula>
    </cfRule>
  </conditionalFormatting>
  <conditionalFormatting sqref="B123:M125">
    <cfRule type="expression" dxfId="135" priority="56">
      <formula>IF(ISODD($L123), TRUE)</formula>
    </cfRule>
    <cfRule type="expression" dxfId="134" priority="55">
      <formula>IF(ISEVEN($L123), TRUE)</formula>
    </cfRule>
  </conditionalFormatting>
  <conditionalFormatting sqref="B170:M179">
    <cfRule type="expression" dxfId="133" priority="37">
      <formula>IF(ISEVEN($L170), TRUE)</formula>
    </cfRule>
    <cfRule type="expression" dxfId="132" priority="38">
      <formula>IF(ISODD($L170), TRUE)</formula>
    </cfRule>
  </conditionalFormatting>
  <conditionalFormatting sqref="B191:M202">
    <cfRule type="expression" dxfId="131" priority="34">
      <formula>IF(ISODD($L191), TRUE)</formula>
    </cfRule>
    <cfRule type="expression" dxfId="130" priority="33">
      <formula>IF(ISEVEN($L191), TRUE)</formula>
    </cfRule>
  </conditionalFormatting>
  <conditionalFormatting sqref="B208:M211">
    <cfRule type="expression" dxfId="129" priority="26">
      <formula>IF(ISODD($L208), TRUE)</formula>
    </cfRule>
    <cfRule type="expression" dxfId="128" priority="25">
      <formula>IF(ISEVEN($L208), TRUE)</formula>
    </cfRule>
  </conditionalFormatting>
  <conditionalFormatting sqref="B432:M433">
    <cfRule type="expression" dxfId="127" priority="8">
      <formula>IF(ISODD($L432), TRUE)</formula>
    </cfRule>
    <cfRule type="expression" dxfId="126" priority="7">
      <formula>IF(ISEVEN($L432), TRUE)</formula>
    </cfRule>
  </conditionalFormatting>
  <conditionalFormatting sqref="F142:G144">
    <cfRule type="expression" dxfId="125" priority="50">
      <formula>IF(ISODD($L142), TRUE)</formula>
    </cfRule>
    <cfRule type="expression" dxfId="124" priority="49">
      <formula>IF(ISEVEN($L142), TRUE)</formula>
    </cfRule>
  </conditionalFormatting>
  <conditionalFormatting sqref="F145:M485">
    <cfRule type="expression" dxfId="123" priority="4">
      <formula>IF(ISODD($L145), TRUE)</formula>
    </cfRule>
    <cfRule type="expression" dxfId="122" priority="3">
      <formula>IF(ISEVEN($L145), TRUE)</formula>
    </cfRule>
  </conditionalFormatting>
  <conditionalFormatting sqref="H141:M144 A146:M146 B147:M147 B148:E149 A150:E150 B163:M165 B166:E166 A167:E167 B168:E169 H203:M207 B234:M236 H237:M239 A275:E275 B276:E277 B278:M278 A429:E429 B430:E431 A484:E485">
    <cfRule type="expression" dxfId="121" priority="62">
      <formula>IF(ISODD($L141), TRUE)</formula>
    </cfRule>
  </conditionalFormatting>
  <conditionalFormatting sqref="N4">
    <cfRule type="expression" dxfId="120" priority="63">
      <formula>IF(ISODD($L4), TRUE)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9"/>
  <sheetViews>
    <sheetView workbookViewId="0">
      <selection activeCell="K31" sqref="K31"/>
    </sheetView>
  </sheetViews>
  <sheetFormatPr defaultColWidth="11.5703125" defaultRowHeight="15" x14ac:dyDescent="0.25"/>
  <cols>
    <col min="1" max="1" width="11.5703125" style="31"/>
    <col min="2" max="2" width="38.140625" style="31" bestFit="1" customWidth="1"/>
    <col min="3" max="3" width="11.5703125" style="31"/>
    <col min="4" max="4" width="15.28515625" style="31" bestFit="1" customWidth="1"/>
    <col min="5" max="16384" width="11.5703125" style="31"/>
  </cols>
  <sheetData>
    <row r="1" spans="1:11" x14ac:dyDescent="0.25">
      <c r="A1" s="31" t="s">
        <v>9057</v>
      </c>
      <c r="B1" s="31" t="s">
        <v>9058</v>
      </c>
      <c r="C1" s="31" t="s">
        <v>9059</v>
      </c>
      <c r="D1" s="31" t="s">
        <v>9060</v>
      </c>
      <c r="E1" s="31" t="s">
        <v>9061</v>
      </c>
      <c r="F1" s="31" t="s">
        <v>9062</v>
      </c>
      <c r="G1" s="31" t="s">
        <v>9063</v>
      </c>
      <c r="H1" s="31" t="s">
        <v>9064</v>
      </c>
      <c r="I1" s="31" t="s">
        <v>9065</v>
      </c>
      <c r="J1" s="31" t="s">
        <v>9066</v>
      </c>
      <c r="K1" s="31" t="s">
        <v>9067</v>
      </c>
    </row>
    <row r="2" spans="1:11" x14ac:dyDescent="0.25">
      <c r="A2" s="31" t="s">
        <v>9068</v>
      </c>
      <c r="B2" s="31" t="s">
        <v>9069</v>
      </c>
      <c r="C2" s="31">
        <v>52</v>
      </c>
      <c r="D2" s="31">
        <v>0.59313580087649298</v>
      </c>
      <c r="E2" s="31">
        <v>2.0635944160876898</v>
      </c>
      <c r="F2" s="31">
        <v>4.7536708579361398E-5</v>
      </c>
      <c r="G2" s="31">
        <v>9.1253933225334104E-3</v>
      </c>
      <c r="H2" s="31">
        <v>8.7861451998494204E-3</v>
      </c>
      <c r="I2" s="31">
        <v>479</v>
      </c>
      <c r="J2" s="31" t="s">
        <v>9070</v>
      </c>
      <c r="K2" s="31" t="s">
        <v>9071</v>
      </c>
    </row>
    <row r="3" spans="1:11" x14ac:dyDescent="0.25">
      <c r="A3" s="31" t="s">
        <v>9072</v>
      </c>
      <c r="B3" s="31" t="s">
        <v>9073</v>
      </c>
      <c r="C3" s="31">
        <v>20</v>
      </c>
      <c r="D3" s="31">
        <v>0.756177394030078</v>
      </c>
      <c r="E3" s="31">
        <v>2.05393900945145</v>
      </c>
      <c r="F3" s="31">
        <v>6.0353130440035797E-5</v>
      </c>
      <c r="G3" s="31">
        <v>9.1253933225334104E-3</v>
      </c>
      <c r="H3" s="31">
        <v>8.7861451998494204E-3</v>
      </c>
      <c r="I3" s="31">
        <v>296</v>
      </c>
      <c r="J3" s="31" t="s">
        <v>9074</v>
      </c>
      <c r="K3" s="31" t="s">
        <v>9075</v>
      </c>
    </row>
    <row r="4" spans="1:11" x14ac:dyDescent="0.25">
      <c r="A4" s="31" t="s">
        <v>9076</v>
      </c>
      <c r="B4" s="31" t="s">
        <v>9077</v>
      </c>
      <c r="C4" s="31">
        <v>58</v>
      </c>
      <c r="D4" s="31">
        <v>0.57134680623350498</v>
      </c>
      <c r="E4" s="31">
        <v>2.0089540981433802</v>
      </c>
      <c r="F4" s="31">
        <v>4.41593679218617E-5</v>
      </c>
      <c r="G4" s="31">
        <v>9.1253933225334104E-3</v>
      </c>
      <c r="H4" s="31">
        <v>8.7861451998494204E-3</v>
      </c>
      <c r="I4" s="31">
        <v>479</v>
      </c>
      <c r="J4" s="31" t="s">
        <v>9078</v>
      </c>
      <c r="K4" s="31" t="s">
        <v>9079</v>
      </c>
    </row>
    <row r="5" spans="1:11" x14ac:dyDescent="0.25">
      <c r="A5" s="31" t="s">
        <v>9080</v>
      </c>
      <c r="B5" s="31" t="s">
        <v>9081</v>
      </c>
      <c r="C5" s="31">
        <v>58</v>
      </c>
      <c r="D5" s="31">
        <v>0.57134680623350498</v>
      </c>
      <c r="E5" s="31">
        <v>2.0089540981433802</v>
      </c>
      <c r="F5" s="31">
        <v>4.41593679218617E-5</v>
      </c>
      <c r="G5" s="31">
        <v>9.1253933225334104E-3</v>
      </c>
      <c r="H5" s="31">
        <v>8.7861451998494204E-3</v>
      </c>
      <c r="I5" s="31">
        <v>479</v>
      </c>
      <c r="J5" s="31" t="s">
        <v>9078</v>
      </c>
      <c r="K5" s="31" t="s">
        <v>9079</v>
      </c>
    </row>
    <row r="6" spans="1:11" x14ac:dyDescent="0.25">
      <c r="A6" s="31" t="s">
        <v>9082</v>
      </c>
      <c r="B6" s="31" t="s">
        <v>9083</v>
      </c>
      <c r="C6" s="31">
        <v>97</v>
      </c>
      <c r="D6" s="31">
        <v>0.49622989693351399</v>
      </c>
      <c r="E6" s="31">
        <v>1.9037255837690299</v>
      </c>
      <c r="F6" s="31">
        <v>1.8395836134653901E-5</v>
      </c>
      <c r="G6" s="31">
        <v>9.1253933225334104E-3</v>
      </c>
      <c r="H6" s="31">
        <v>8.7861451998494204E-3</v>
      </c>
      <c r="I6" s="31">
        <v>600</v>
      </c>
      <c r="J6" s="31" t="s">
        <v>9084</v>
      </c>
      <c r="K6" s="31" t="s">
        <v>9085</v>
      </c>
    </row>
    <row r="7" spans="1:11" x14ac:dyDescent="0.25">
      <c r="A7" s="31" t="s">
        <v>9086</v>
      </c>
      <c r="B7" s="31" t="s">
        <v>9087</v>
      </c>
      <c r="C7" s="31">
        <v>98</v>
      </c>
      <c r="D7" s="31">
        <v>0.47813557783192301</v>
      </c>
      <c r="E7" s="31">
        <v>1.8306927118860801</v>
      </c>
      <c r="F7" s="31">
        <v>5.91891569422055E-5</v>
      </c>
      <c r="G7" s="31">
        <v>9.1253933225334104E-3</v>
      </c>
      <c r="H7" s="31">
        <v>8.7861451998494204E-3</v>
      </c>
      <c r="I7" s="31">
        <v>600</v>
      </c>
      <c r="J7" s="31" t="s">
        <v>9088</v>
      </c>
      <c r="K7" s="31" t="s">
        <v>9085</v>
      </c>
    </row>
    <row r="8" spans="1:11" x14ac:dyDescent="0.25">
      <c r="A8" s="31" t="s">
        <v>9089</v>
      </c>
      <c r="B8" s="31" t="s">
        <v>9090</v>
      </c>
      <c r="C8" s="31">
        <v>6</v>
      </c>
      <c r="D8" s="31">
        <v>-0.94122768828907299</v>
      </c>
      <c r="E8" s="31">
        <v>-1.80863222670597</v>
      </c>
      <c r="F8" s="31">
        <v>5.8674929121326799E-5</v>
      </c>
      <c r="G8" s="31">
        <v>9.1253933225334104E-3</v>
      </c>
      <c r="H8" s="31">
        <v>8.7861451998494204E-3</v>
      </c>
      <c r="I8" s="31">
        <v>142</v>
      </c>
      <c r="J8" s="31" t="s">
        <v>9091</v>
      </c>
      <c r="K8" s="31" t="s">
        <v>9092</v>
      </c>
    </row>
    <row r="9" spans="1:11" x14ac:dyDescent="0.25">
      <c r="A9" s="31" t="s">
        <v>9093</v>
      </c>
      <c r="B9" s="31" t="s">
        <v>9094</v>
      </c>
      <c r="C9" s="31">
        <v>5</v>
      </c>
      <c r="D9" s="31">
        <v>-0.969103568320279</v>
      </c>
      <c r="E9" s="31">
        <v>-1.7842683749244901</v>
      </c>
      <c r="F9" s="31">
        <v>1.3622541836738599E-5</v>
      </c>
      <c r="G9" s="31">
        <v>9.1253933225334104E-3</v>
      </c>
      <c r="H9" s="31">
        <v>8.7861451998494204E-3</v>
      </c>
      <c r="I9" s="31">
        <v>77</v>
      </c>
      <c r="J9" s="31" t="s">
        <v>9095</v>
      </c>
      <c r="K9" s="31" t="s">
        <v>9096</v>
      </c>
    </row>
    <row r="10" spans="1:11" x14ac:dyDescent="0.25">
      <c r="A10" s="31" t="s">
        <v>9097</v>
      </c>
      <c r="B10" s="31" t="s">
        <v>9098</v>
      </c>
      <c r="C10" s="31">
        <v>4</v>
      </c>
      <c r="D10" s="31">
        <v>0.974623815104256</v>
      </c>
      <c r="E10" s="31">
        <v>1.74719465533437</v>
      </c>
      <c r="F10" s="31">
        <v>5.8771442993199202E-5</v>
      </c>
      <c r="G10" s="31">
        <v>9.1253933225334104E-3</v>
      </c>
      <c r="H10" s="31">
        <v>8.7861451998494204E-3</v>
      </c>
      <c r="I10" s="31">
        <v>36</v>
      </c>
      <c r="J10" s="31" t="s">
        <v>9099</v>
      </c>
      <c r="K10" s="31" t="s">
        <v>9100</v>
      </c>
    </row>
    <row r="11" spans="1:11" x14ac:dyDescent="0.25">
      <c r="A11" s="31" t="s">
        <v>9101</v>
      </c>
      <c r="B11" s="31" t="s">
        <v>9102</v>
      </c>
      <c r="C11" s="31">
        <v>4</v>
      </c>
      <c r="D11" s="31">
        <v>0.974623815104256</v>
      </c>
      <c r="E11" s="31">
        <v>1.74719465533437</v>
      </c>
      <c r="F11" s="31">
        <v>5.8771442993199202E-5</v>
      </c>
      <c r="G11" s="31">
        <v>9.1253933225334104E-3</v>
      </c>
      <c r="H11" s="31">
        <v>8.7861451998494204E-3</v>
      </c>
      <c r="I11" s="31">
        <v>36</v>
      </c>
      <c r="J11" s="31" t="s">
        <v>9099</v>
      </c>
      <c r="K11" s="31" t="s">
        <v>9100</v>
      </c>
    </row>
    <row r="12" spans="1:11" x14ac:dyDescent="0.25">
      <c r="A12" s="31" t="s">
        <v>9103</v>
      </c>
      <c r="B12" s="31" t="s">
        <v>9104</v>
      </c>
      <c r="C12" s="31">
        <v>25</v>
      </c>
      <c r="D12" s="31">
        <v>0.700988507344662</v>
      </c>
      <c r="E12" s="31">
        <v>2.0276317085706199</v>
      </c>
      <c r="F12" s="31">
        <v>1.82363841760037E-4</v>
      </c>
      <c r="G12" s="31">
        <v>2.3739566402822099E-2</v>
      </c>
      <c r="H12" s="31">
        <v>2.28570177771533E-2</v>
      </c>
      <c r="I12" s="31">
        <v>382</v>
      </c>
      <c r="J12" s="31" t="s">
        <v>9105</v>
      </c>
      <c r="K12" s="31" t="s">
        <v>9106</v>
      </c>
    </row>
    <row r="13" spans="1:11" x14ac:dyDescent="0.25">
      <c r="A13" s="31" t="s">
        <v>9107</v>
      </c>
      <c r="B13" s="31" t="s">
        <v>9108</v>
      </c>
      <c r="C13" s="31">
        <v>10</v>
      </c>
      <c r="D13" s="31">
        <v>0.84666646417722202</v>
      </c>
      <c r="E13" s="31">
        <v>1.93898809701914</v>
      </c>
      <c r="F13" s="31">
        <v>1.92627180185567E-4</v>
      </c>
      <c r="G13" s="31">
        <v>2.3739566402822099E-2</v>
      </c>
      <c r="H13" s="31">
        <v>2.28570177771533E-2</v>
      </c>
      <c r="I13" s="31">
        <v>36</v>
      </c>
      <c r="J13" s="31" t="s">
        <v>9109</v>
      </c>
      <c r="K13" s="31" t="s">
        <v>9110</v>
      </c>
    </row>
    <row r="14" spans="1:11" x14ac:dyDescent="0.25">
      <c r="A14" s="31" t="s">
        <v>9111</v>
      </c>
      <c r="B14" s="31" t="s">
        <v>9112</v>
      </c>
      <c r="C14" s="31">
        <v>20</v>
      </c>
      <c r="D14" s="31">
        <v>-0.75077431742961598</v>
      </c>
      <c r="E14" s="31">
        <v>-1.9278186846792</v>
      </c>
      <c r="F14" s="31">
        <v>2.04110028595693E-4</v>
      </c>
      <c r="G14" s="31">
        <v>2.3739566402822099E-2</v>
      </c>
      <c r="H14" s="31">
        <v>2.28570177771533E-2</v>
      </c>
      <c r="I14" s="31">
        <v>149</v>
      </c>
      <c r="J14" s="31" t="s">
        <v>9113</v>
      </c>
      <c r="K14" s="31" t="s">
        <v>9114</v>
      </c>
    </row>
    <row r="15" spans="1:11" x14ac:dyDescent="0.25">
      <c r="A15" s="31" t="s">
        <v>9115</v>
      </c>
      <c r="B15" s="31" t="s">
        <v>9116</v>
      </c>
      <c r="C15" s="31">
        <v>90</v>
      </c>
      <c r="D15" s="31">
        <v>0.459082243253082</v>
      </c>
      <c r="E15" s="31">
        <v>1.7371833260187699</v>
      </c>
      <c r="F15" s="31">
        <v>3.77034531377793E-4</v>
      </c>
      <c r="G15" s="31">
        <v>4.0719729388801702E-2</v>
      </c>
      <c r="H15" s="31">
        <v>3.9205921571089299E-2</v>
      </c>
      <c r="I15" s="31">
        <v>479</v>
      </c>
      <c r="J15" s="31" t="s">
        <v>9117</v>
      </c>
      <c r="K15" s="31" t="s">
        <v>9118</v>
      </c>
    </row>
    <row r="19" spans="1:1" x14ac:dyDescent="0.25">
      <c r="A19" s="31" t="s">
        <v>9119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3"/>
  <sheetViews>
    <sheetView workbookViewId="0"/>
  </sheetViews>
  <sheetFormatPr defaultColWidth="9.140625" defaultRowHeight="15" x14ac:dyDescent="0.25"/>
  <cols>
    <col min="1" max="16384" width="9.140625" style="31"/>
  </cols>
  <sheetData>
    <row r="1" spans="1:4" x14ac:dyDescent="0.25">
      <c r="A1" s="32" t="s">
        <v>9120</v>
      </c>
      <c r="B1" s="32" t="s">
        <v>9121</v>
      </c>
      <c r="C1" s="32" t="s">
        <v>9122</v>
      </c>
      <c r="D1" s="32" t="s">
        <v>9123</v>
      </c>
    </row>
    <row r="2" spans="1:4" x14ac:dyDescent="0.25">
      <c r="A2" s="31" t="s">
        <v>9124</v>
      </c>
      <c r="B2" s="31" t="s">
        <v>9125</v>
      </c>
      <c r="C2" s="31" t="s">
        <v>9126</v>
      </c>
      <c r="D2" s="31">
        <v>0.58949441283829451</v>
      </c>
    </row>
    <row r="3" spans="1:4" x14ac:dyDescent="0.25">
      <c r="A3" s="31" t="s">
        <v>9127</v>
      </c>
      <c r="B3" s="31" t="s">
        <v>9128</v>
      </c>
      <c r="C3" s="31" t="s">
        <v>9129</v>
      </c>
      <c r="D3" s="31">
        <v>0.4544466195443137</v>
      </c>
    </row>
    <row r="4" spans="1:4" x14ac:dyDescent="0.25">
      <c r="A4" s="31" t="s">
        <v>9130</v>
      </c>
      <c r="B4" s="31" t="s">
        <v>7737</v>
      </c>
      <c r="C4" s="31" t="s">
        <v>7736</v>
      </c>
      <c r="D4" s="31">
        <v>0.25136221841960349</v>
      </c>
    </row>
    <row r="5" spans="1:4" x14ac:dyDescent="0.25">
      <c r="A5" s="31" t="s">
        <v>9131</v>
      </c>
      <c r="B5" s="31" t="s">
        <v>9132</v>
      </c>
      <c r="C5" s="31" t="s">
        <v>9133</v>
      </c>
      <c r="D5" s="31">
        <v>0.4931580881301913</v>
      </c>
    </row>
    <row r="6" spans="1:4" x14ac:dyDescent="0.25">
      <c r="A6" s="31" t="s">
        <v>9134</v>
      </c>
      <c r="B6" s="31" t="s">
        <v>9135</v>
      </c>
      <c r="C6" s="31" t="s">
        <v>9136</v>
      </c>
      <c r="D6" s="31">
        <v>0.5071828127974054</v>
      </c>
    </row>
    <row r="7" spans="1:4" x14ac:dyDescent="0.25">
      <c r="A7" s="31" t="s">
        <v>9137</v>
      </c>
      <c r="B7" s="31" t="s">
        <v>9138</v>
      </c>
      <c r="C7" s="31" t="s">
        <v>9139</v>
      </c>
      <c r="D7" s="31">
        <v>0.28946713393491819</v>
      </c>
    </row>
    <row r="8" spans="1:4" x14ac:dyDescent="0.25">
      <c r="A8" s="31" t="s">
        <v>9140</v>
      </c>
      <c r="B8" s="31" t="s">
        <v>9141</v>
      </c>
      <c r="C8" s="31" t="s">
        <v>9142</v>
      </c>
      <c r="D8" s="31">
        <v>0.36911095894517082</v>
      </c>
    </row>
    <row r="9" spans="1:4" x14ac:dyDescent="0.25">
      <c r="A9" s="31" t="s">
        <v>9143</v>
      </c>
      <c r="B9" s="31" t="s">
        <v>9144</v>
      </c>
      <c r="C9" s="31" t="s">
        <v>9145</v>
      </c>
      <c r="D9" s="31">
        <v>1.1466746825548679</v>
      </c>
    </row>
    <row r="10" spans="1:4" x14ac:dyDescent="0.25">
      <c r="A10" s="31" t="s">
        <v>9146</v>
      </c>
      <c r="B10" s="31" t="s">
        <v>9147</v>
      </c>
      <c r="C10" s="31" t="s">
        <v>9148</v>
      </c>
      <c r="D10" s="31">
        <v>0.31044721448002671</v>
      </c>
    </row>
    <row r="11" spans="1:4" x14ac:dyDescent="0.25">
      <c r="A11" s="31" t="s">
        <v>9149</v>
      </c>
      <c r="B11" s="31" t="s">
        <v>9150</v>
      </c>
      <c r="C11" s="31" t="s">
        <v>9151</v>
      </c>
      <c r="D11" s="31">
        <v>0.3938769667094143</v>
      </c>
    </row>
    <row r="12" spans="1:4" x14ac:dyDescent="0.25">
      <c r="A12" s="31" t="s">
        <v>9152</v>
      </c>
      <c r="B12" s="31" t="s">
        <v>9153</v>
      </c>
      <c r="C12" s="31" t="s">
        <v>1356</v>
      </c>
      <c r="D12" s="31">
        <v>0.26014828634569109</v>
      </c>
    </row>
    <row r="13" spans="1:4" x14ac:dyDescent="0.25">
      <c r="A13" s="31" t="s">
        <v>9154</v>
      </c>
      <c r="B13" s="31" t="s">
        <v>7743</v>
      </c>
      <c r="C13" s="31" t="s">
        <v>7742</v>
      </c>
      <c r="D13" s="31">
        <v>0.51528345959877131</v>
      </c>
    </row>
    <row r="14" spans="1:4" x14ac:dyDescent="0.25">
      <c r="A14" s="31" t="s">
        <v>9155</v>
      </c>
      <c r="B14" s="31" t="s">
        <v>9156</v>
      </c>
      <c r="C14" s="31" t="s">
        <v>9157</v>
      </c>
      <c r="D14" s="31">
        <v>0.5285493015450925</v>
      </c>
    </row>
    <row r="15" spans="1:4" x14ac:dyDescent="0.25">
      <c r="A15" s="31" t="s">
        <v>9158</v>
      </c>
      <c r="B15" s="31" t="s">
        <v>9159</v>
      </c>
      <c r="C15" s="31" t="s">
        <v>9160</v>
      </c>
      <c r="D15" s="31">
        <v>0.47118680002376417</v>
      </c>
    </row>
    <row r="16" spans="1:4" x14ac:dyDescent="0.25">
      <c r="A16" s="31" t="s">
        <v>9161</v>
      </c>
      <c r="B16" s="31" t="s">
        <v>9162</v>
      </c>
      <c r="C16" s="31" t="s">
        <v>7761</v>
      </c>
      <c r="D16" s="31">
        <v>0.38150702115996171</v>
      </c>
    </row>
    <row r="17" spans="1:4" x14ac:dyDescent="0.25">
      <c r="A17" s="31" t="s">
        <v>9163</v>
      </c>
      <c r="B17" s="31" t="s">
        <v>9164</v>
      </c>
      <c r="C17" s="31" t="s">
        <v>6590</v>
      </c>
      <c r="D17" s="31">
        <v>0.2629584459755796</v>
      </c>
    </row>
    <row r="18" spans="1:4" x14ac:dyDescent="0.25">
      <c r="A18" s="31" t="s">
        <v>9165</v>
      </c>
      <c r="B18" s="31" t="s">
        <v>9166</v>
      </c>
      <c r="C18" s="31" t="s">
        <v>9167</v>
      </c>
      <c r="D18" s="31">
        <v>0.32013610756452537</v>
      </c>
    </row>
    <row r="19" spans="1:4" x14ac:dyDescent="0.25">
      <c r="A19" s="31" t="s">
        <v>9168</v>
      </c>
      <c r="B19" s="31" t="s">
        <v>9169</v>
      </c>
      <c r="C19" s="31" t="s">
        <v>9170</v>
      </c>
      <c r="D19" s="31">
        <v>0.31668686951381209</v>
      </c>
    </row>
    <row r="20" spans="1:4" x14ac:dyDescent="0.25">
      <c r="A20" s="31" t="s">
        <v>9171</v>
      </c>
      <c r="B20" s="31" t="s">
        <v>9172</v>
      </c>
      <c r="C20" s="31" t="s">
        <v>1905</v>
      </c>
      <c r="D20" s="31">
        <v>0.51564924194188633</v>
      </c>
    </row>
    <row r="21" spans="1:4" x14ac:dyDescent="0.25">
      <c r="A21" s="31" t="s">
        <v>9173</v>
      </c>
      <c r="B21" s="31" t="s">
        <v>9174</v>
      </c>
      <c r="C21" s="31" t="s">
        <v>9175</v>
      </c>
      <c r="D21" s="31">
        <v>0.46785592332278048</v>
      </c>
    </row>
    <row r="22" spans="1:4" x14ac:dyDescent="0.25">
      <c r="A22" s="31" t="s">
        <v>9176</v>
      </c>
      <c r="B22" s="31" t="s">
        <v>9177</v>
      </c>
      <c r="C22" s="31" t="s">
        <v>9178</v>
      </c>
      <c r="D22" s="31">
        <v>2.8787665364834409</v>
      </c>
    </row>
    <row r="23" spans="1:4" x14ac:dyDescent="0.25">
      <c r="A23" s="31" t="s">
        <v>9179</v>
      </c>
      <c r="B23" s="31" t="s">
        <v>9180</v>
      </c>
      <c r="C23" s="31" t="s">
        <v>9181</v>
      </c>
      <c r="D23" s="31">
        <v>0.46884792984819118</v>
      </c>
    </row>
    <row r="24" spans="1:4" x14ac:dyDescent="0.25">
      <c r="A24" s="31" t="s">
        <v>9182</v>
      </c>
      <c r="B24" s="31" t="s">
        <v>9183</v>
      </c>
      <c r="C24" s="31" t="s">
        <v>9184</v>
      </c>
      <c r="D24" s="31">
        <v>0.38023899872482869</v>
      </c>
    </row>
    <row r="25" spans="1:4" x14ac:dyDescent="0.25">
      <c r="A25" s="31" t="s">
        <v>9185</v>
      </c>
      <c r="B25" s="31" t="s">
        <v>9186</v>
      </c>
      <c r="C25" s="31" t="s">
        <v>7851</v>
      </c>
      <c r="D25" s="31">
        <v>0.28131773988264541</v>
      </c>
    </row>
    <row r="26" spans="1:4" x14ac:dyDescent="0.25">
      <c r="A26" s="31" t="s">
        <v>9187</v>
      </c>
      <c r="B26" s="31" t="s">
        <v>9188</v>
      </c>
      <c r="C26" s="31" t="s">
        <v>9189</v>
      </c>
      <c r="D26" s="31">
        <v>0.4518341395328993</v>
      </c>
    </row>
    <row r="27" spans="1:4" x14ac:dyDescent="0.25">
      <c r="A27" s="31" t="s">
        <v>9190</v>
      </c>
      <c r="B27" s="31" t="s">
        <v>3125</v>
      </c>
      <c r="C27" s="31" t="s">
        <v>3124</v>
      </c>
      <c r="D27" s="31">
        <v>0.47185193248288532</v>
      </c>
    </row>
    <row r="28" spans="1:4" x14ac:dyDescent="0.25">
      <c r="A28" s="31" t="s">
        <v>9191</v>
      </c>
      <c r="B28" s="31" t="s">
        <v>9192</v>
      </c>
      <c r="C28" s="31" t="s">
        <v>9193</v>
      </c>
      <c r="D28" s="31">
        <v>0.4036795219439962</v>
      </c>
    </row>
    <row r="29" spans="1:4" x14ac:dyDescent="0.25">
      <c r="A29" s="31" t="s">
        <v>9194</v>
      </c>
      <c r="B29" s="31" t="s">
        <v>9195</v>
      </c>
      <c r="C29" s="31" t="s">
        <v>9196</v>
      </c>
      <c r="D29" s="31">
        <v>0.38575359938415732</v>
      </c>
    </row>
    <row r="30" spans="1:4" x14ac:dyDescent="0.25">
      <c r="A30" s="31" t="s">
        <v>9197</v>
      </c>
      <c r="B30" s="31" t="s">
        <v>9198</v>
      </c>
      <c r="C30" s="31" t="s">
        <v>9199</v>
      </c>
      <c r="D30" s="31">
        <v>0.51071592521733611</v>
      </c>
    </row>
    <row r="31" spans="1:4" x14ac:dyDescent="0.25">
      <c r="A31" s="31" t="s">
        <v>9200</v>
      </c>
      <c r="B31" s="31" t="s">
        <v>7746</v>
      </c>
      <c r="C31" s="31" t="s">
        <v>7745</v>
      </c>
      <c r="D31" s="31">
        <v>0.4843290867184899</v>
      </c>
    </row>
    <row r="32" spans="1:4" x14ac:dyDescent="0.25">
      <c r="A32" s="31" t="s">
        <v>9201</v>
      </c>
      <c r="B32" s="31" t="s">
        <v>9202</v>
      </c>
      <c r="C32" s="31" t="s">
        <v>9203</v>
      </c>
      <c r="D32" s="31">
        <v>0.51137024349463556</v>
      </c>
    </row>
    <row r="33" spans="1:4" x14ac:dyDescent="0.25">
      <c r="A33" s="31" t="s">
        <v>9204</v>
      </c>
      <c r="B33" s="31" t="s">
        <v>9205</v>
      </c>
      <c r="C33" s="31" t="s">
        <v>9206</v>
      </c>
      <c r="D33" s="31">
        <v>0.43518608888095062</v>
      </c>
    </row>
    <row r="34" spans="1:4" x14ac:dyDescent="0.25">
      <c r="A34" s="31" t="s">
        <v>9207</v>
      </c>
      <c r="B34" s="31" t="s">
        <v>9208</v>
      </c>
      <c r="C34" s="31" t="s">
        <v>4029</v>
      </c>
      <c r="D34" s="31">
        <v>1.085064834658618</v>
      </c>
    </row>
    <row r="35" spans="1:4" x14ac:dyDescent="0.25">
      <c r="A35" s="31" t="s">
        <v>9209</v>
      </c>
      <c r="B35" s="31" t="s">
        <v>9210</v>
      </c>
      <c r="C35" s="31" t="s">
        <v>9211</v>
      </c>
      <c r="D35" s="31">
        <v>0.45481948868104211</v>
      </c>
    </row>
    <row r="36" spans="1:4" x14ac:dyDescent="0.25">
      <c r="A36" s="31" t="s">
        <v>9212</v>
      </c>
      <c r="B36" s="31" t="s">
        <v>7740</v>
      </c>
      <c r="C36" s="31" t="s">
        <v>7739</v>
      </c>
      <c r="D36" s="31">
        <v>0.35865892942882821</v>
      </c>
    </row>
    <row r="37" spans="1:4" x14ac:dyDescent="0.25">
      <c r="A37" s="31" t="s">
        <v>9213</v>
      </c>
      <c r="B37" s="31" t="s">
        <v>9214</v>
      </c>
      <c r="C37" s="31" t="s">
        <v>9215</v>
      </c>
      <c r="D37" s="31">
        <v>0.332982949234438</v>
      </c>
    </row>
    <row r="38" spans="1:4" x14ac:dyDescent="0.25">
      <c r="A38" s="31" t="s">
        <v>9216</v>
      </c>
      <c r="B38" s="31" t="s">
        <v>1614</v>
      </c>
      <c r="C38" s="31" t="s">
        <v>1613</v>
      </c>
      <c r="D38" s="31">
        <v>0.52845917120929564</v>
      </c>
    </row>
    <row r="39" spans="1:4" x14ac:dyDescent="0.25">
      <c r="A39" s="31" t="s">
        <v>9217</v>
      </c>
      <c r="B39" s="31" t="s">
        <v>9218</v>
      </c>
      <c r="C39" s="31" t="s">
        <v>9219</v>
      </c>
      <c r="D39" s="31">
        <v>0.51798947439026122</v>
      </c>
    </row>
    <row r="40" spans="1:4" x14ac:dyDescent="0.25">
      <c r="A40" s="31" t="s">
        <v>9220</v>
      </c>
      <c r="B40" s="31" t="s">
        <v>9221</v>
      </c>
      <c r="C40" s="31" t="s">
        <v>9222</v>
      </c>
      <c r="D40" s="31">
        <v>0.40752208784798261</v>
      </c>
    </row>
    <row r="41" spans="1:4" x14ac:dyDescent="0.25">
      <c r="A41" s="31" t="s">
        <v>9223</v>
      </c>
      <c r="B41" s="31" t="s">
        <v>9224</v>
      </c>
      <c r="C41" s="31" t="s">
        <v>7570</v>
      </c>
      <c r="D41" s="31">
        <v>0.29304596588377702</v>
      </c>
    </row>
    <row r="42" spans="1:4" x14ac:dyDescent="0.25">
      <c r="A42" s="31" t="s">
        <v>9225</v>
      </c>
      <c r="B42" s="31" t="s">
        <v>9226</v>
      </c>
      <c r="C42" s="31" t="s">
        <v>9227</v>
      </c>
      <c r="D42" s="31">
        <v>0.51600663964334736</v>
      </c>
    </row>
    <row r="43" spans="1:4" x14ac:dyDescent="0.25">
      <c r="A43" s="31" t="s">
        <v>9228</v>
      </c>
      <c r="B43" s="31" t="s">
        <v>9229</v>
      </c>
      <c r="C43" s="31" t="s">
        <v>9230</v>
      </c>
      <c r="D43" s="31">
        <v>0.38606467723708221</v>
      </c>
    </row>
    <row r="44" spans="1:4" x14ac:dyDescent="0.25">
      <c r="A44" s="31" t="s">
        <v>9231</v>
      </c>
      <c r="B44" s="31" t="s">
        <v>9232</v>
      </c>
      <c r="C44" s="31" t="s">
        <v>9233</v>
      </c>
      <c r="D44" s="31">
        <v>0.48245074365038049</v>
      </c>
    </row>
    <row r="45" spans="1:4" x14ac:dyDescent="0.25">
      <c r="A45" s="31" t="s">
        <v>9234</v>
      </c>
      <c r="B45" s="31" t="s">
        <v>9235</v>
      </c>
      <c r="C45" s="31" t="s">
        <v>9236</v>
      </c>
      <c r="D45" s="31">
        <v>0.55585338525847283</v>
      </c>
    </row>
    <row r="46" spans="1:4" x14ac:dyDescent="0.25">
      <c r="A46" s="31" t="s">
        <v>9237</v>
      </c>
      <c r="B46" s="31" t="s">
        <v>9238</v>
      </c>
      <c r="C46" s="31" t="s">
        <v>2937</v>
      </c>
      <c r="D46" s="31">
        <v>0.58489404018668822</v>
      </c>
    </row>
    <row r="47" spans="1:4" x14ac:dyDescent="0.25">
      <c r="A47" s="31" t="s">
        <v>9239</v>
      </c>
      <c r="B47" s="31" t="s">
        <v>9240</v>
      </c>
      <c r="C47" s="31" t="s">
        <v>9241</v>
      </c>
      <c r="D47" s="31">
        <v>0.5507035959536799</v>
      </c>
    </row>
    <row r="48" spans="1:4" x14ac:dyDescent="0.25">
      <c r="A48" s="31" t="s">
        <v>9242</v>
      </c>
      <c r="B48" s="31" t="s">
        <v>9243</v>
      </c>
      <c r="C48" s="31" t="s">
        <v>9244</v>
      </c>
      <c r="D48" s="31">
        <v>0.47301924402098211</v>
      </c>
    </row>
    <row r="49" spans="1:4" x14ac:dyDescent="0.25">
      <c r="A49" s="31" t="s">
        <v>9245</v>
      </c>
      <c r="B49" s="31" t="s">
        <v>9246</v>
      </c>
      <c r="C49" s="31" t="s">
        <v>9247</v>
      </c>
      <c r="D49" s="31">
        <v>0.56394864930380639</v>
      </c>
    </row>
    <row r="50" spans="1:4" x14ac:dyDescent="0.25">
      <c r="A50" s="31" t="s">
        <v>9248</v>
      </c>
      <c r="B50" s="31" t="s">
        <v>9249</v>
      </c>
      <c r="C50" s="31" t="s">
        <v>9250</v>
      </c>
      <c r="D50" s="31">
        <v>0.37306355396566743</v>
      </c>
    </row>
    <row r="51" spans="1:4" x14ac:dyDescent="0.25">
      <c r="A51" s="31" t="s">
        <v>9251</v>
      </c>
      <c r="B51" s="31" t="s">
        <v>9252</v>
      </c>
      <c r="C51" s="31" t="s">
        <v>9253</v>
      </c>
      <c r="D51" s="31">
        <v>0.24876430124201071</v>
      </c>
    </row>
    <row r="52" spans="1:4" x14ac:dyDescent="0.25">
      <c r="A52" s="31" t="s">
        <v>9254</v>
      </c>
      <c r="B52" s="31" t="s">
        <v>9255</v>
      </c>
      <c r="C52" s="31" t="s">
        <v>9256</v>
      </c>
      <c r="D52" s="31">
        <v>0.51261254335922457</v>
      </c>
    </row>
    <row r="53" spans="1:4" x14ac:dyDescent="0.25">
      <c r="A53" s="31" t="s">
        <v>9257</v>
      </c>
      <c r="B53" s="31" t="s">
        <v>9258</v>
      </c>
      <c r="C53" s="31" t="s">
        <v>2234</v>
      </c>
      <c r="D53" s="31">
        <v>0.24674438363392989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"/>
  <sheetViews>
    <sheetView workbookViewId="0">
      <selection activeCell="B6" sqref="B6"/>
    </sheetView>
  </sheetViews>
  <sheetFormatPr defaultRowHeight="15" x14ac:dyDescent="0.25"/>
  <cols>
    <col min="1" max="1" width="18" bestFit="1" customWidth="1"/>
    <col min="2" max="2" width="22.42578125" bestFit="1" customWidth="1"/>
    <col min="3" max="3" width="29.42578125" bestFit="1" customWidth="1"/>
    <col min="4" max="4" width="31.28515625" bestFit="1" customWidth="1"/>
  </cols>
  <sheetData>
    <row r="1" spans="1:4" x14ac:dyDescent="0.25">
      <c r="A1" s="1" t="s">
        <v>9259</v>
      </c>
      <c r="B1" s="1" t="s">
        <v>9260</v>
      </c>
      <c r="C1" s="1" t="s">
        <v>9261</v>
      </c>
      <c r="D1" s="1" t="s">
        <v>9262</v>
      </c>
    </row>
    <row r="2" spans="1:4" x14ac:dyDescent="0.25">
      <c r="A2" t="s">
        <v>9263</v>
      </c>
      <c r="B2">
        <v>74.099999999999994</v>
      </c>
      <c r="C2">
        <v>100</v>
      </c>
      <c r="D2">
        <v>100</v>
      </c>
    </row>
    <row r="3" spans="1:4" x14ac:dyDescent="0.25">
      <c r="A3" t="s">
        <v>9264</v>
      </c>
      <c r="B3">
        <v>100</v>
      </c>
      <c r="C3">
        <v>100</v>
      </c>
      <c r="D3">
        <v>100</v>
      </c>
    </row>
    <row r="4" spans="1:4" x14ac:dyDescent="0.25">
      <c r="A4" t="s">
        <v>9265</v>
      </c>
      <c r="B4">
        <v>66.7</v>
      </c>
      <c r="C4">
        <v>66.7</v>
      </c>
      <c r="D4">
        <v>66.7</v>
      </c>
    </row>
    <row r="5" spans="1:4" x14ac:dyDescent="0.25">
      <c r="A5" t="s">
        <v>9266</v>
      </c>
      <c r="B5">
        <v>83.3</v>
      </c>
      <c r="C5">
        <v>83.3</v>
      </c>
      <c r="D5">
        <v>83.3</v>
      </c>
    </row>
  </sheetData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7"/>
  <sheetViews>
    <sheetView topLeftCell="A31" workbookViewId="0">
      <selection activeCell="H41" sqref="H41"/>
    </sheetView>
  </sheetViews>
  <sheetFormatPr defaultColWidth="9.140625" defaultRowHeight="12.75" x14ac:dyDescent="0.2"/>
  <cols>
    <col min="1" max="2" width="43.85546875" style="34" bestFit="1" customWidth="1"/>
    <col min="3" max="3" width="23.7109375" style="34" bestFit="1" customWidth="1"/>
    <col min="4" max="4" width="19.140625" style="34" bestFit="1" customWidth="1"/>
    <col min="5" max="5" width="22.85546875" style="34" bestFit="1" customWidth="1"/>
    <col min="6" max="6" width="12.42578125" style="34" bestFit="1" customWidth="1"/>
    <col min="7" max="7" width="16.140625" style="34" bestFit="1" customWidth="1"/>
    <col min="8" max="8" width="7" style="34" bestFit="1" customWidth="1"/>
    <col min="9" max="9" width="6" style="34" bestFit="1" customWidth="1"/>
    <col min="10" max="10" width="19.7109375" style="34" bestFit="1" customWidth="1"/>
    <col min="11" max="11" width="17.28515625" style="34" bestFit="1" customWidth="1"/>
    <col min="12" max="12" width="12" style="34" bestFit="1" customWidth="1"/>
    <col min="13" max="13" width="12" style="34" customWidth="1"/>
    <col min="14" max="14" width="5.140625" style="34" bestFit="1" customWidth="1"/>
    <col min="15" max="15" width="111.42578125" style="34" bestFit="1" customWidth="1"/>
    <col min="16" max="16" width="10.5703125" style="34" bestFit="1" customWidth="1"/>
    <col min="17" max="16384" width="9.140625" style="34"/>
  </cols>
  <sheetData>
    <row r="1" spans="1:16" x14ac:dyDescent="0.2">
      <c r="A1" s="33" t="s">
        <v>9267</v>
      </c>
    </row>
    <row r="2" spans="1:16" x14ac:dyDescent="0.2">
      <c r="A2" s="34" t="s">
        <v>9268</v>
      </c>
      <c r="B2" s="34" t="s">
        <v>9269</v>
      </c>
      <c r="C2" s="34" t="s">
        <v>9270</v>
      </c>
      <c r="D2" s="34" t="s">
        <v>9271</v>
      </c>
      <c r="E2" s="34" t="s">
        <v>9272</v>
      </c>
      <c r="F2" s="34" t="s">
        <v>9273</v>
      </c>
      <c r="G2" s="34" t="s">
        <v>9274</v>
      </c>
      <c r="H2" s="34" t="s">
        <v>9275</v>
      </c>
      <c r="I2" s="34" t="s">
        <v>9276</v>
      </c>
      <c r="J2" s="34" t="s">
        <v>9277</v>
      </c>
      <c r="K2" s="34" t="s">
        <v>9278</v>
      </c>
      <c r="L2" s="34" t="s">
        <v>9279</v>
      </c>
      <c r="N2" s="34" t="s">
        <v>9280</v>
      </c>
      <c r="O2" s="34" t="s">
        <v>9281</v>
      </c>
      <c r="P2" s="34" t="s">
        <v>9282</v>
      </c>
    </row>
    <row r="3" spans="1:16" x14ac:dyDescent="0.2">
      <c r="A3" s="34">
        <v>0</v>
      </c>
      <c r="B3" s="34" t="s">
        <v>9283</v>
      </c>
      <c r="C3" s="34" t="s">
        <v>9264</v>
      </c>
      <c r="D3" s="34">
        <v>224.0677</v>
      </c>
      <c r="E3" s="34">
        <v>224.06657966149999</v>
      </c>
      <c r="F3" s="34">
        <v>224.06882033849999</v>
      </c>
      <c r="G3" s="34">
        <v>124.8</v>
      </c>
      <c r="H3" s="34">
        <v>118.8</v>
      </c>
      <c r="I3" s="34">
        <v>130.80000000000001</v>
      </c>
      <c r="J3" s="34" t="s">
        <v>9284</v>
      </c>
      <c r="K3" s="34" t="s">
        <v>9285</v>
      </c>
      <c r="L3" s="34">
        <v>2419102.0678037801</v>
      </c>
      <c r="N3" s="34">
        <v>0</v>
      </c>
      <c r="O3" s="34" t="s">
        <v>9286</v>
      </c>
      <c r="P3" s="34" t="b">
        <v>1</v>
      </c>
    </row>
    <row r="4" spans="1:16" x14ac:dyDescent="0.2">
      <c r="A4" s="34">
        <v>1</v>
      </c>
      <c r="B4" s="34" t="s">
        <v>9287</v>
      </c>
      <c r="C4" s="34" t="s">
        <v>9264</v>
      </c>
      <c r="D4" s="34">
        <v>224.0677</v>
      </c>
      <c r="E4" s="34">
        <v>224.06657966149999</v>
      </c>
      <c r="F4" s="34">
        <v>224.06882033849999</v>
      </c>
      <c r="G4" s="34">
        <v>124.8</v>
      </c>
      <c r="H4" s="34">
        <v>118.8</v>
      </c>
      <c r="I4" s="34">
        <v>130.80000000000001</v>
      </c>
      <c r="J4" s="34" t="s">
        <v>9288</v>
      </c>
      <c r="K4" s="34" t="s">
        <v>9285</v>
      </c>
      <c r="L4" s="34">
        <v>2215251.5845850399</v>
      </c>
      <c r="N4" s="34">
        <v>0</v>
      </c>
      <c r="O4" s="34" t="s">
        <v>9289</v>
      </c>
      <c r="P4" s="34" t="b">
        <v>1</v>
      </c>
    </row>
    <row r="5" spans="1:16" x14ac:dyDescent="0.2">
      <c r="A5" s="34">
        <v>2</v>
      </c>
      <c r="B5" s="34" t="s">
        <v>9290</v>
      </c>
      <c r="C5" s="34" t="s">
        <v>9264</v>
      </c>
      <c r="D5" s="34">
        <v>224.0677</v>
      </c>
      <c r="E5" s="34">
        <v>224.06657966149999</v>
      </c>
      <c r="F5" s="34">
        <v>224.06882033849999</v>
      </c>
      <c r="G5" s="34">
        <v>124.8</v>
      </c>
      <c r="H5" s="34">
        <v>118.8</v>
      </c>
      <c r="I5" s="34">
        <v>130.80000000000001</v>
      </c>
      <c r="J5" s="34" t="s">
        <v>9291</v>
      </c>
      <c r="K5" s="34" t="s">
        <v>9285</v>
      </c>
      <c r="L5" s="34">
        <v>3006764.1337496801</v>
      </c>
      <c r="N5" s="34">
        <v>0</v>
      </c>
      <c r="O5" s="34" t="s">
        <v>9292</v>
      </c>
      <c r="P5" s="34" t="b">
        <v>1</v>
      </c>
    </row>
    <row r="6" spans="1:16" x14ac:dyDescent="0.2">
      <c r="A6" s="34">
        <v>3</v>
      </c>
      <c r="B6" s="34" t="s">
        <v>9293</v>
      </c>
      <c r="C6" s="34" t="s">
        <v>9264</v>
      </c>
      <c r="D6" s="34">
        <v>224.0677</v>
      </c>
      <c r="E6" s="34">
        <v>224.06657966149999</v>
      </c>
      <c r="F6" s="34">
        <v>224.06882033849999</v>
      </c>
      <c r="G6" s="34">
        <v>124.8</v>
      </c>
      <c r="H6" s="34">
        <v>118.8</v>
      </c>
      <c r="I6" s="34">
        <v>130.80000000000001</v>
      </c>
      <c r="J6" s="34" t="s">
        <v>9294</v>
      </c>
      <c r="K6" s="34" t="s">
        <v>9285</v>
      </c>
      <c r="L6" s="34">
        <v>3226917.61708401</v>
      </c>
      <c r="N6" s="34">
        <v>0</v>
      </c>
      <c r="O6" s="34" t="s">
        <v>9295</v>
      </c>
      <c r="P6" s="34" t="b">
        <v>1</v>
      </c>
    </row>
    <row r="7" spans="1:16" x14ac:dyDescent="0.2">
      <c r="A7" s="34">
        <v>4</v>
      </c>
      <c r="B7" s="34" t="s">
        <v>9296</v>
      </c>
      <c r="C7" s="34" t="s">
        <v>9264</v>
      </c>
      <c r="D7" s="34">
        <v>224.0677</v>
      </c>
      <c r="E7" s="34">
        <v>224.06657966149999</v>
      </c>
      <c r="F7" s="34">
        <v>224.06882033849999</v>
      </c>
      <c r="G7" s="34">
        <v>124.8</v>
      </c>
      <c r="H7" s="34">
        <v>118.8</v>
      </c>
      <c r="I7" s="34">
        <v>130.80000000000001</v>
      </c>
      <c r="J7" s="34" t="s">
        <v>9297</v>
      </c>
      <c r="K7" s="34" t="s">
        <v>9285</v>
      </c>
      <c r="L7" s="34">
        <v>2706747.8266263902</v>
      </c>
      <c r="N7" s="34">
        <v>0</v>
      </c>
      <c r="O7" s="34" t="s">
        <v>9298</v>
      </c>
      <c r="P7" s="34" t="b">
        <v>1</v>
      </c>
    </row>
    <row r="8" spans="1:16" x14ac:dyDescent="0.2">
      <c r="A8" s="34">
        <v>5</v>
      </c>
      <c r="B8" s="34" t="s">
        <v>9299</v>
      </c>
      <c r="C8" s="34" t="s">
        <v>9264</v>
      </c>
      <c r="D8" s="34">
        <v>224.0677</v>
      </c>
      <c r="E8" s="34">
        <v>224.06657966149999</v>
      </c>
      <c r="F8" s="34">
        <v>224.06882033849999</v>
      </c>
      <c r="G8" s="34">
        <v>124.8</v>
      </c>
      <c r="H8" s="34">
        <v>118.8</v>
      </c>
      <c r="I8" s="34">
        <v>130.80000000000001</v>
      </c>
      <c r="J8" s="34" t="s">
        <v>9300</v>
      </c>
      <c r="K8" s="34" t="s">
        <v>9285</v>
      </c>
      <c r="L8" s="34">
        <v>3325417.5823805002</v>
      </c>
      <c r="N8" s="34">
        <v>0</v>
      </c>
      <c r="O8" s="34" t="s">
        <v>9295</v>
      </c>
      <c r="P8" s="34" t="b">
        <v>1</v>
      </c>
    </row>
    <row r="9" spans="1:16" x14ac:dyDescent="0.2">
      <c r="A9" s="33" t="s">
        <v>9301</v>
      </c>
    </row>
    <row r="10" spans="1:16" x14ac:dyDescent="0.2">
      <c r="A10" s="34" t="s">
        <v>9268</v>
      </c>
      <c r="B10" s="34" t="s">
        <v>9269</v>
      </c>
      <c r="C10" s="34" t="s">
        <v>9270</v>
      </c>
      <c r="D10" s="34" t="s">
        <v>9271</v>
      </c>
      <c r="E10" s="34" t="s">
        <v>9272</v>
      </c>
      <c r="F10" s="34" t="s">
        <v>9273</v>
      </c>
      <c r="G10" s="34" t="s">
        <v>9274</v>
      </c>
      <c r="H10" s="34" t="s">
        <v>9275</v>
      </c>
      <c r="I10" s="34" t="s">
        <v>9276</v>
      </c>
      <c r="J10" s="34" t="s">
        <v>9277</v>
      </c>
      <c r="K10" s="34" t="s">
        <v>9278</v>
      </c>
      <c r="L10" s="34" t="s">
        <v>9279</v>
      </c>
      <c r="N10" s="34" t="s">
        <v>9280</v>
      </c>
      <c r="O10" s="34" t="s">
        <v>9281</v>
      </c>
      <c r="P10" s="34" t="s">
        <v>9282</v>
      </c>
    </row>
    <row r="11" spans="1:16" x14ac:dyDescent="0.2">
      <c r="A11" s="34">
        <v>0</v>
      </c>
      <c r="B11" s="34" t="s">
        <v>9283</v>
      </c>
      <c r="C11" s="34" t="s">
        <v>9264</v>
      </c>
      <c r="D11" s="34">
        <v>225.071</v>
      </c>
      <c r="E11" s="34">
        <v>225.069874645</v>
      </c>
      <c r="F11" s="34">
        <v>225.072125355</v>
      </c>
      <c r="G11" s="34">
        <v>124.8</v>
      </c>
      <c r="H11" s="34">
        <v>118.8</v>
      </c>
      <c r="I11" s="34">
        <v>130.80000000000001</v>
      </c>
      <c r="J11" s="34" t="s">
        <v>9284</v>
      </c>
      <c r="K11" s="34" t="s">
        <v>9285</v>
      </c>
      <c r="L11" s="34">
        <v>183140.23533268299</v>
      </c>
      <c r="N11" s="34">
        <v>0</v>
      </c>
      <c r="O11" s="34" t="s">
        <v>9302</v>
      </c>
      <c r="P11" s="34" t="b">
        <v>1</v>
      </c>
    </row>
    <row r="12" spans="1:16" x14ac:dyDescent="0.2">
      <c r="A12" s="34">
        <v>1</v>
      </c>
      <c r="B12" s="34" t="s">
        <v>9287</v>
      </c>
      <c r="C12" s="34" t="s">
        <v>9264</v>
      </c>
      <c r="D12" s="34">
        <v>225.071</v>
      </c>
      <c r="E12" s="34">
        <v>225.069874645</v>
      </c>
      <c r="F12" s="34">
        <v>225.072125355</v>
      </c>
      <c r="G12" s="34">
        <v>124.8</v>
      </c>
      <c r="H12" s="34">
        <v>118.8</v>
      </c>
      <c r="I12" s="34">
        <v>130.80000000000001</v>
      </c>
      <c r="J12" s="34" t="s">
        <v>9288</v>
      </c>
      <c r="K12" s="34" t="s">
        <v>9285</v>
      </c>
      <c r="L12" s="34">
        <v>169787.15042296299</v>
      </c>
      <c r="N12" s="34">
        <v>0</v>
      </c>
      <c r="O12" s="34" t="s">
        <v>9303</v>
      </c>
      <c r="P12" s="34" t="b">
        <v>1</v>
      </c>
    </row>
    <row r="13" spans="1:16" x14ac:dyDescent="0.2">
      <c r="A13" s="34">
        <v>2</v>
      </c>
      <c r="B13" s="34" t="s">
        <v>9290</v>
      </c>
      <c r="C13" s="34" t="s">
        <v>9264</v>
      </c>
      <c r="D13" s="34">
        <v>225.071</v>
      </c>
      <c r="E13" s="34">
        <v>225.069874645</v>
      </c>
      <c r="F13" s="34">
        <v>225.072125355</v>
      </c>
      <c r="G13" s="34">
        <v>124.8</v>
      </c>
      <c r="H13" s="34">
        <v>118.8</v>
      </c>
      <c r="I13" s="34">
        <v>130.80000000000001</v>
      </c>
      <c r="J13" s="34" t="s">
        <v>9291</v>
      </c>
      <c r="K13" s="34" t="s">
        <v>9285</v>
      </c>
      <c r="L13" s="34">
        <v>5792562.0080323797</v>
      </c>
      <c r="N13" s="34">
        <v>0</v>
      </c>
      <c r="O13" s="34" t="s">
        <v>9304</v>
      </c>
      <c r="P13" s="34" t="b">
        <v>1</v>
      </c>
    </row>
    <row r="14" spans="1:16" x14ac:dyDescent="0.2">
      <c r="A14" s="34">
        <v>3</v>
      </c>
      <c r="B14" s="34" t="s">
        <v>9293</v>
      </c>
      <c r="C14" s="34" t="s">
        <v>9264</v>
      </c>
      <c r="D14" s="34">
        <v>225.071</v>
      </c>
      <c r="E14" s="34">
        <v>225.069874645</v>
      </c>
      <c r="F14" s="34">
        <v>225.072125355</v>
      </c>
      <c r="G14" s="34">
        <v>124.8</v>
      </c>
      <c r="H14" s="34">
        <v>118.8</v>
      </c>
      <c r="I14" s="34">
        <v>130.80000000000001</v>
      </c>
      <c r="J14" s="34" t="s">
        <v>9294</v>
      </c>
      <c r="K14" s="34" t="s">
        <v>9285</v>
      </c>
      <c r="L14" s="34">
        <v>5162767.5492746998</v>
      </c>
      <c r="N14" s="34">
        <v>0</v>
      </c>
      <c r="O14" s="34" t="s">
        <v>9305</v>
      </c>
      <c r="P14" s="34" t="b">
        <v>1</v>
      </c>
    </row>
    <row r="15" spans="1:16" x14ac:dyDescent="0.2">
      <c r="A15" s="34">
        <v>4</v>
      </c>
      <c r="B15" s="34" t="s">
        <v>9296</v>
      </c>
      <c r="C15" s="34" t="s">
        <v>9264</v>
      </c>
      <c r="D15" s="34">
        <v>225.071</v>
      </c>
      <c r="E15" s="34">
        <v>225.069874645</v>
      </c>
      <c r="F15" s="34">
        <v>225.072125355</v>
      </c>
      <c r="G15" s="34">
        <v>124.8</v>
      </c>
      <c r="H15" s="34">
        <v>118.8</v>
      </c>
      <c r="I15" s="34">
        <v>130.80000000000001</v>
      </c>
      <c r="J15" s="34" t="s">
        <v>9297</v>
      </c>
      <c r="K15" s="34" t="s">
        <v>9285</v>
      </c>
      <c r="L15" s="34">
        <v>205929.22019792601</v>
      </c>
      <c r="N15" s="34">
        <v>0</v>
      </c>
      <c r="O15" s="34" t="s">
        <v>9306</v>
      </c>
      <c r="P15" s="34" t="b">
        <v>1</v>
      </c>
    </row>
    <row r="16" spans="1:16" x14ac:dyDescent="0.2">
      <c r="A16" s="34">
        <v>5</v>
      </c>
      <c r="B16" s="34" t="s">
        <v>9299</v>
      </c>
      <c r="C16" s="34" t="s">
        <v>9264</v>
      </c>
      <c r="D16" s="34">
        <v>225.071</v>
      </c>
      <c r="E16" s="34">
        <v>225.069874645</v>
      </c>
      <c r="F16" s="34">
        <v>225.072125355</v>
      </c>
      <c r="G16" s="34">
        <v>124.8</v>
      </c>
      <c r="H16" s="34">
        <v>118.8</v>
      </c>
      <c r="I16" s="34">
        <v>130.80000000000001</v>
      </c>
      <c r="J16" s="34" t="s">
        <v>9300</v>
      </c>
      <c r="K16" s="34" t="s">
        <v>9285</v>
      </c>
      <c r="L16" s="34">
        <v>5462957.1148300702</v>
      </c>
      <c r="N16" s="34">
        <v>0</v>
      </c>
      <c r="O16" s="34" t="s">
        <v>9307</v>
      </c>
      <c r="P16" s="34" t="b">
        <v>1</v>
      </c>
    </row>
    <row r="17" spans="1:16" x14ac:dyDescent="0.2">
      <c r="A17" s="33" t="s">
        <v>9308</v>
      </c>
    </row>
    <row r="18" spans="1:16" x14ac:dyDescent="0.2">
      <c r="A18" s="34" t="s">
        <v>9268</v>
      </c>
      <c r="B18" s="34" t="s">
        <v>9269</v>
      </c>
      <c r="C18" s="34" t="s">
        <v>9270</v>
      </c>
      <c r="D18" s="34" t="s">
        <v>9271</v>
      </c>
      <c r="E18" s="34" t="s">
        <v>9272</v>
      </c>
      <c r="F18" s="34" t="s">
        <v>9273</v>
      </c>
      <c r="G18" s="34" t="s">
        <v>9274</v>
      </c>
      <c r="H18" s="34" t="s">
        <v>9275</v>
      </c>
      <c r="I18" s="34" t="s">
        <v>9276</v>
      </c>
      <c r="J18" s="34" t="s">
        <v>9277</v>
      </c>
      <c r="K18" s="34" t="s">
        <v>9278</v>
      </c>
      <c r="L18" s="34" t="s">
        <v>9279</v>
      </c>
      <c r="N18" s="34" t="s">
        <v>9280</v>
      </c>
      <c r="O18" s="34" t="s">
        <v>9281</v>
      </c>
      <c r="P18" s="34" t="s">
        <v>9282</v>
      </c>
    </row>
    <row r="19" spans="1:16" x14ac:dyDescent="0.2">
      <c r="A19" s="34">
        <v>0</v>
      </c>
      <c r="B19" s="34" t="s">
        <v>9283</v>
      </c>
      <c r="C19" s="34" t="s">
        <v>9264</v>
      </c>
      <c r="D19" s="34">
        <v>226.07429999999999</v>
      </c>
      <c r="E19" s="34">
        <v>226.07316962849899</v>
      </c>
      <c r="F19" s="34">
        <v>226.0754303715</v>
      </c>
      <c r="G19" s="34">
        <v>124.8</v>
      </c>
      <c r="H19" s="34">
        <v>118.8</v>
      </c>
      <c r="I19" s="34">
        <v>130.80000000000001</v>
      </c>
      <c r="J19" s="34" t="s">
        <v>9284</v>
      </c>
      <c r="K19" s="34" t="s">
        <v>9285</v>
      </c>
      <c r="L19" s="34">
        <v>0</v>
      </c>
      <c r="N19" s="34">
        <v>0</v>
      </c>
      <c r="O19" s="34" t="s">
        <v>9309</v>
      </c>
      <c r="P19" s="34" t="b">
        <v>1</v>
      </c>
    </row>
    <row r="20" spans="1:16" x14ac:dyDescent="0.2">
      <c r="A20" s="34">
        <v>1</v>
      </c>
      <c r="B20" s="34" t="s">
        <v>9287</v>
      </c>
      <c r="C20" s="34" t="s">
        <v>9264</v>
      </c>
      <c r="D20" s="34">
        <v>226.07429999999999</v>
      </c>
      <c r="E20" s="34">
        <v>226.07316962849899</v>
      </c>
      <c r="F20" s="34">
        <v>226.0754303715</v>
      </c>
      <c r="G20" s="34">
        <v>124.8</v>
      </c>
      <c r="H20" s="34">
        <v>118.8</v>
      </c>
      <c r="I20" s="34">
        <v>130.80000000000001</v>
      </c>
      <c r="J20" s="34" t="s">
        <v>9288</v>
      </c>
      <c r="K20" s="34" t="s">
        <v>9285</v>
      </c>
      <c r="L20" s="34">
        <v>0</v>
      </c>
      <c r="N20" s="34">
        <v>0</v>
      </c>
      <c r="O20" s="34" t="s">
        <v>9310</v>
      </c>
      <c r="P20" s="34" t="b">
        <v>1</v>
      </c>
    </row>
    <row r="21" spans="1:16" x14ac:dyDescent="0.2">
      <c r="A21" s="34">
        <v>2</v>
      </c>
      <c r="B21" s="34" t="s">
        <v>9290</v>
      </c>
      <c r="C21" s="34" t="s">
        <v>9264</v>
      </c>
      <c r="D21" s="34">
        <v>226.07429999999999</v>
      </c>
      <c r="E21" s="34">
        <v>226.07316962849899</v>
      </c>
      <c r="F21" s="34">
        <v>226.0754303715</v>
      </c>
      <c r="G21" s="34">
        <v>124.8</v>
      </c>
      <c r="H21" s="34">
        <v>118.8</v>
      </c>
      <c r="I21" s="34">
        <v>130.80000000000001</v>
      </c>
      <c r="J21" s="34" t="s">
        <v>9291</v>
      </c>
      <c r="K21" s="34" t="s">
        <v>9285</v>
      </c>
      <c r="L21" s="34">
        <v>26956384.828942802</v>
      </c>
      <c r="N21" s="34">
        <v>0</v>
      </c>
      <c r="O21" s="34" t="s">
        <v>9311</v>
      </c>
      <c r="P21" s="34" t="b">
        <v>1</v>
      </c>
    </row>
    <row r="22" spans="1:16" x14ac:dyDescent="0.2">
      <c r="A22" s="34">
        <v>3</v>
      </c>
      <c r="B22" s="34" t="s">
        <v>9293</v>
      </c>
      <c r="C22" s="34" t="s">
        <v>9264</v>
      </c>
      <c r="D22" s="34">
        <v>226.07429999999999</v>
      </c>
      <c r="E22" s="34">
        <v>226.07316962849899</v>
      </c>
      <c r="F22" s="34">
        <v>226.0754303715</v>
      </c>
      <c r="G22" s="34">
        <v>124.8</v>
      </c>
      <c r="H22" s="34">
        <v>118.8</v>
      </c>
      <c r="I22" s="34">
        <v>130.80000000000001</v>
      </c>
      <c r="J22" s="34" t="s">
        <v>9294</v>
      </c>
      <c r="K22" s="34" t="s">
        <v>9285</v>
      </c>
      <c r="L22" s="34">
        <v>26533664.227524601</v>
      </c>
      <c r="N22" s="34">
        <v>0</v>
      </c>
      <c r="O22" s="34" t="s">
        <v>9312</v>
      </c>
      <c r="P22" s="34" t="b">
        <v>1</v>
      </c>
    </row>
    <row r="23" spans="1:16" x14ac:dyDescent="0.2">
      <c r="A23" s="34">
        <v>4</v>
      </c>
      <c r="B23" s="34" t="s">
        <v>9296</v>
      </c>
      <c r="C23" s="34" t="s">
        <v>9264</v>
      </c>
      <c r="D23" s="34">
        <v>226.07429999999999</v>
      </c>
      <c r="E23" s="34">
        <v>226.07316962849899</v>
      </c>
      <c r="F23" s="34">
        <v>226.0754303715</v>
      </c>
      <c r="G23" s="34">
        <v>124.8</v>
      </c>
      <c r="H23" s="34">
        <v>118.8</v>
      </c>
      <c r="I23" s="34">
        <v>130.80000000000001</v>
      </c>
      <c r="J23" s="34" t="s">
        <v>9297</v>
      </c>
      <c r="K23" s="34" t="s">
        <v>9285</v>
      </c>
      <c r="L23" s="34">
        <v>0</v>
      </c>
      <c r="N23" s="34">
        <v>0</v>
      </c>
      <c r="O23" s="34" t="s">
        <v>9313</v>
      </c>
      <c r="P23" s="34" t="b">
        <v>1</v>
      </c>
    </row>
    <row r="24" spans="1:16" x14ac:dyDescent="0.2">
      <c r="A24" s="34">
        <v>5</v>
      </c>
      <c r="B24" s="34" t="s">
        <v>9299</v>
      </c>
      <c r="C24" s="34" t="s">
        <v>9264</v>
      </c>
      <c r="D24" s="34">
        <v>226.07429999999999</v>
      </c>
      <c r="E24" s="34">
        <v>226.07316962849899</v>
      </c>
      <c r="F24" s="34">
        <v>226.0754303715</v>
      </c>
      <c r="G24" s="34">
        <v>124.8</v>
      </c>
      <c r="H24" s="34">
        <v>118.8</v>
      </c>
      <c r="I24" s="34">
        <v>130.80000000000001</v>
      </c>
      <c r="J24" s="34" t="s">
        <v>9300</v>
      </c>
      <c r="K24" s="34" t="s">
        <v>9285</v>
      </c>
      <c r="L24" s="34">
        <v>27124448.481484801</v>
      </c>
      <c r="N24" s="34">
        <v>0</v>
      </c>
      <c r="O24" s="34" t="s">
        <v>9314</v>
      </c>
      <c r="P24" s="34" t="b">
        <v>1</v>
      </c>
    </row>
    <row r="25" spans="1:16" x14ac:dyDescent="0.2">
      <c r="A25" s="33" t="s">
        <v>9315</v>
      </c>
    </row>
    <row r="26" spans="1:16" x14ac:dyDescent="0.2">
      <c r="A26" s="34" t="s">
        <v>9268</v>
      </c>
      <c r="B26" s="34" t="s">
        <v>9269</v>
      </c>
      <c r="C26" s="34" t="s">
        <v>9270</v>
      </c>
      <c r="D26" s="34" t="s">
        <v>9271</v>
      </c>
      <c r="E26" s="34" t="s">
        <v>9272</v>
      </c>
      <c r="F26" s="34" t="s">
        <v>9273</v>
      </c>
      <c r="G26" s="34" t="s">
        <v>9274</v>
      </c>
      <c r="H26" s="34" t="s">
        <v>9275</v>
      </c>
      <c r="I26" s="34" t="s">
        <v>9276</v>
      </c>
      <c r="J26" s="34" t="s">
        <v>9277</v>
      </c>
      <c r="K26" s="34" t="s">
        <v>9278</v>
      </c>
      <c r="L26" s="34" t="s">
        <v>9279</v>
      </c>
      <c r="N26" s="34" t="s">
        <v>9280</v>
      </c>
      <c r="O26" s="34" t="s">
        <v>9281</v>
      </c>
      <c r="P26" s="34" t="s">
        <v>9282</v>
      </c>
    </row>
    <row r="27" spans="1:16" x14ac:dyDescent="0.2">
      <c r="A27" s="34">
        <v>0</v>
      </c>
      <c r="B27" s="34" t="s">
        <v>9283</v>
      </c>
      <c r="C27" s="34" t="s">
        <v>9264</v>
      </c>
      <c r="D27" s="34">
        <v>227.07759999999999</v>
      </c>
      <c r="E27" s="34">
        <v>227.076464612</v>
      </c>
      <c r="F27" s="34">
        <v>227.07873538799899</v>
      </c>
      <c r="G27" s="34">
        <v>124.8</v>
      </c>
      <c r="H27" s="34">
        <v>118.8</v>
      </c>
      <c r="I27" s="34">
        <v>130.80000000000001</v>
      </c>
      <c r="J27" s="34" t="s">
        <v>9284</v>
      </c>
      <c r="K27" s="34" t="s">
        <v>9285</v>
      </c>
      <c r="L27" s="34">
        <v>137559.53177019101</v>
      </c>
      <c r="N27" s="34">
        <v>0</v>
      </c>
      <c r="O27" s="34" t="s">
        <v>9316</v>
      </c>
      <c r="P27" s="34" t="b">
        <v>1</v>
      </c>
    </row>
    <row r="28" spans="1:16" x14ac:dyDescent="0.2">
      <c r="A28" s="34">
        <v>1</v>
      </c>
      <c r="B28" s="34" t="s">
        <v>9287</v>
      </c>
      <c r="C28" s="34" t="s">
        <v>9264</v>
      </c>
      <c r="D28" s="34">
        <v>227.07759999999999</v>
      </c>
      <c r="E28" s="34">
        <v>227.076464612</v>
      </c>
      <c r="F28" s="34">
        <v>227.07873538799899</v>
      </c>
      <c r="G28" s="34">
        <v>124.8</v>
      </c>
      <c r="H28" s="34">
        <v>118.8</v>
      </c>
      <c r="I28" s="34">
        <v>130.80000000000001</v>
      </c>
      <c r="J28" s="34" t="s">
        <v>9288</v>
      </c>
      <c r="K28" s="34" t="s">
        <v>9285</v>
      </c>
      <c r="L28" s="34">
        <v>127887.147730863</v>
      </c>
      <c r="N28" s="34">
        <v>0</v>
      </c>
      <c r="O28" s="34" t="s">
        <v>9317</v>
      </c>
      <c r="P28" s="34" t="b">
        <v>1</v>
      </c>
    </row>
    <row r="29" spans="1:16" x14ac:dyDescent="0.2">
      <c r="A29" s="34">
        <v>2</v>
      </c>
      <c r="B29" s="34" t="s">
        <v>9290</v>
      </c>
      <c r="C29" s="34" t="s">
        <v>9264</v>
      </c>
      <c r="D29" s="34">
        <v>227.07759999999999</v>
      </c>
      <c r="E29" s="34">
        <v>227.076464612</v>
      </c>
      <c r="F29" s="34">
        <v>227.07873538799899</v>
      </c>
      <c r="G29" s="34">
        <v>124.8</v>
      </c>
      <c r="H29" s="34">
        <v>118.8</v>
      </c>
      <c r="I29" s="34">
        <v>130.80000000000001</v>
      </c>
      <c r="J29" s="34" t="s">
        <v>9291</v>
      </c>
      <c r="K29" s="34" t="s">
        <v>9285</v>
      </c>
      <c r="L29" s="34">
        <v>458102928.61811</v>
      </c>
      <c r="N29" s="34">
        <v>0</v>
      </c>
      <c r="O29" s="34" t="s">
        <v>9318</v>
      </c>
      <c r="P29" s="34" t="b">
        <v>1</v>
      </c>
    </row>
    <row r="30" spans="1:16" x14ac:dyDescent="0.2">
      <c r="A30" s="34">
        <v>3</v>
      </c>
      <c r="B30" s="34" t="s">
        <v>9293</v>
      </c>
      <c r="C30" s="34" t="s">
        <v>9264</v>
      </c>
      <c r="D30" s="34">
        <v>227.07759999999999</v>
      </c>
      <c r="E30" s="34">
        <v>227.076464612</v>
      </c>
      <c r="F30" s="34">
        <v>227.07873538799899</v>
      </c>
      <c r="G30" s="34">
        <v>124.8</v>
      </c>
      <c r="H30" s="34">
        <v>118.8</v>
      </c>
      <c r="I30" s="34">
        <v>130.80000000000001</v>
      </c>
      <c r="J30" s="34" t="s">
        <v>9294</v>
      </c>
      <c r="K30" s="34" t="s">
        <v>9285</v>
      </c>
      <c r="L30" s="34">
        <v>432921554.52014703</v>
      </c>
      <c r="N30" s="34">
        <v>0</v>
      </c>
      <c r="O30" s="34" t="s">
        <v>9319</v>
      </c>
      <c r="P30" s="34" t="b">
        <v>1</v>
      </c>
    </row>
    <row r="31" spans="1:16" x14ac:dyDescent="0.2">
      <c r="A31" s="34">
        <v>4</v>
      </c>
      <c r="B31" s="34" t="s">
        <v>9296</v>
      </c>
      <c r="C31" s="34" t="s">
        <v>9264</v>
      </c>
      <c r="D31" s="34">
        <v>227.07759999999999</v>
      </c>
      <c r="E31" s="34">
        <v>227.076464612</v>
      </c>
      <c r="F31" s="34">
        <v>227.07873538799899</v>
      </c>
      <c r="G31" s="34">
        <v>124.8</v>
      </c>
      <c r="H31" s="34">
        <v>118.8</v>
      </c>
      <c r="I31" s="34">
        <v>130.80000000000001</v>
      </c>
      <c r="J31" s="34" t="s">
        <v>9297</v>
      </c>
      <c r="K31" s="34" t="s">
        <v>9285</v>
      </c>
      <c r="L31" s="34">
        <v>158405.66768467901</v>
      </c>
      <c r="N31" s="34">
        <v>0</v>
      </c>
      <c r="O31" s="34" t="s">
        <v>9320</v>
      </c>
      <c r="P31" s="34" t="b">
        <v>1</v>
      </c>
    </row>
    <row r="32" spans="1:16" x14ac:dyDescent="0.2">
      <c r="A32" s="34">
        <v>5</v>
      </c>
      <c r="B32" s="34" t="s">
        <v>9299</v>
      </c>
      <c r="C32" s="34" t="s">
        <v>9264</v>
      </c>
      <c r="D32" s="34">
        <v>227.07759999999999</v>
      </c>
      <c r="E32" s="34">
        <v>227.076464612</v>
      </c>
      <c r="F32" s="34">
        <v>227.07873538799899</v>
      </c>
      <c r="G32" s="34">
        <v>124.8</v>
      </c>
      <c r="H32" s="34">
        <v>118.8</v>
      </c>
      <c r="I32" s="34">
        <v>130.80000000000001</v>
      </c>
      <c r="J32" s="34" t="s">
        <v>9300</v>
      </c>
      <c r="K32" s="34" t="s">
        <v>9285</v>
      </c>
      <c r="L32" s="34">
        <v>445154502.14855403</v>
      </c>
      <c r="N32" s="34">
        <v>0</v>
      </c>
      <c r="O32" s="34" t="s">
        <v>9321</v>
      </c>
      <c r="P32" s="34" t="b">
        <v>1</v>
      </c>
    </row>
    <row r="34" spans="1:8" x14ac:dyDescent="0.2">
      <c r="A34" s="33" t="s">
        <v>9322</v>
      </c>
    </row>
    <row r="35" spans="1:8" x14ac:dyDescent="0.2">
      <c r="A35" s="34" t="s">
        <v>9323</v>
      </c>
      <c r="B35" s="34" t="s">
        <v>9324</v>
      </c>
      <c r="C35" s="34" t="s">
        <v>9279</v>
      </c>
      <c r="E35" s="34" t="s">
        <v>9325</v>
      </c>
    </row>
    <row r="36" spans="1:8" x14ac:dyDescent="0.2">
      <c r="A36" s="34" t="s">
        <v>9290</v>
      </c>
      <c r="B36" s="34" t="s">
        <v>9326</v>
      </c>
      <c r="C36" s="34">
        <f>L5</f>
        <v>3006764.1337496801</v>
      </c>
      <c r="E36" s="34" t="s">
        <v>9327</v>
      </c>
    </row>
    <row r="37" spans="1:8" x14ac:dyDescent="0.2">
      <c r="A37" s="34" t="s">
        <v>9290</v>
      </c>
      <c r="B37" s="34" t="s">
        <v>9328</v>
      </c>
      <c r="C37" s="34">
        <f>L13</f>
        <v>5792562.0080323797</v>
      </c>
      <c r="E37" s="34" t="s">
        <v>9329</v>
      </c>
    </row>
    <row r="38" spans="1:8" x14ac:dyDescent="0.2">
      <c r="A38" s="34" t="s">
        <v>9290</v>
      </c>
      <c r="B38" s="34" t="s">
        <v>9330</v>
      </c>
      <c r="C38" s="34">
        <f>L21</f>
        <v>26956384.828942802</v>
      </c>
    </row>
    <row r="39" spans="1:8" x14ac:dyDescent="0.2">
      <c r="A39" s="34" t="s">
        <v>9290</v>
      </c>
      <c r="B39" s="34" t="s">
        <v>9331</v>
      </c>
      <c r="C39" s="34">
        <f>L29</f>
        <v>458102928.61811</v>
      </c>
      <c r="E39" s="34" t="s">
        <v>9332</v>
      </c>
    </row>
    <row r="40" spans="1:8" x14ac:dyDescent="0.2">
      <c r="A40" s="34" t="s">
        <v>9299</v>
      </c>
      <c r="B40" s="34" t="s">
        <v>9326</v>
      </c>
      <c r="C40" s="34">
        <f>L8</f>
        <v>3325417.5823805002</v>
      </c>
      <c r="E40" s="34" t="s">
        <v>9326</v>
      </c>
      <c r="F40" s="34">
        <f>0.0235^3</f>
        <v>1.2977875E-5</v>
      </c>
      <c r="G40" s="34" t="s">
        <v>9333</v>
      </c>
      <c r="H40" s="34">
        <f>(1*F41+2*F42+3*F43)/(3*SUM(F40:F43))</f>
        <v>0.97650000000000015</v>
      </c>
    </row>
    <row r="41" spans="1:8" x14ac:dyDescent="0.2">
      <c r="A41" s="34" t="s">
        <v>9299</v>
      </c>
      <c r="B41" s="34" t="s">
        <v>9328</v>
      </c>
      <c r="C41" s="34">
        <f>L16</f>
        <v>5462957.1148300702</v>
      </c>
      <c r="E41" s="34" t="s">
        <v>9328</v>
      </c>
      <c r="F41" s="34">
        <f>3*0.0235^2*0.9765</f>
        <v>1.617816375E-3</v>
      </c>
    </row>
    <row r="42" spans="1:8" x14ac:dyDescent="0.2">
      <c r="A42" s="34" t="s">
        <v>9299</v>
      </c>
      <c r="B42" s="34" t="s">
        <v>9330</v>
      </c>
      <c r="C42" s="34">
        <f>L24</f>
        <v>27124448.481484801</v>
      </c>
      <c r="E42" s="34" t="s">
        <v>9330</v>
      </c>
      <c r="F42" s="34">
        <f>3*0.0235*0.9765^2</f>
        <v>6.7225433625000011E-2</v>
      </c>
    </row>
    <row r="43" spans="1:8" x14ac:dyDescent="0.2">
      <c r="A43" s="34" t="s">
        <v>9299</v>
      </c>
      <c r="B43" s="34" t="s">
        <v>9331</v>
      </c>
      <c r="C43" s="34">
        <f>L32</f>
        <v>445154502.14855403</v>
      </c>
      <c r="E43" s="34" t="s">
        <v>9331</v>
      </c>
      <c r="F43" s="34">
        <f>0.9765^3</f>
        <v>0.9311437721250001</v>
      </c>
    </row>
    <row r="44" spans="1:8" x14ac:dyDescent="0.2">
      <c r="A44" s="34" t="s">
        <v>9334</v>
      </c>
      <c r="B44" s="34" t="s">
        <v>9326</v>
      </c>
      <c r="C44" s="34">
        <f>L6</f>
        <v>3226917.61708401</v>
      </c>
      <c r="E44" s="34" t="s">
        <v>9335</v>
      </c>
    </row>
    <row r="45" spans="1:8" x14ac:dyDescent="0.2">
      <c r="A45" s="34" t="s">
        <v>9334</v>
      </c>
      <c r="B45" s="34" t="s">
        <v>9328</v>
      </c>
      <c r="C45" s="34">
        <f>L14</f>
        <v>5162767.5492746998</v>
      </c>
    </row>
    <row r="46" spans="1:8" x14ac:dyDescent="0.2">
      <c r="A46" s="34" t="s">
        <v>9334</v>
      </c>
      <c r="B46" s="34" t="s">
        <v>9330</v>
      </c>
      <c r="C46" s="34">
        <f>L22</f>
        <v>26533664.227524601</v>
      </c>
    </row>
    <row r="47" spans="1:8" x14ac:dyDescent="0.2">
      <c r="A47" s="34" t="s">
        <v>9334</v>
      </c>
      <c r="B47" s="34" t="s">
        <v>9331</v>
      </c>
      <c r="C47" s="34">
        <f>L30</f>
        <v>432921554.52014703</v>
      </c>
    </row>
    <row r="49" spans="1:5" x14ac:dyDescent="0.2">
      <c r="A49" s="33" t="s">
        <v>9336</v>
      </c>
    </row>
    <row r="50" spans="1:5" x14ac:dyDescent="0.2">
      <c r="A50" s="34" t="s">
        <v>9324</v>
      </c>
      <c r="B50" s="34" t="s">
        <v>9337</v>
      </c>
      <c r="C50" s="34" t="s">
        <v>9338</v>
      </c>
      <c r="D50" s="34" t="s">
        <v>9339</v>
      </c>
      <c r="E50" s="34" t="s">
        <v>9340</v>
      </c>
    </row>
    <row r="51" spans="1:5" x14ac:dyDescent="0.2">
      <c r="A51" s="34" t="s">
        <v>9326</v>
      </c>
      <c r="B51" s="34">
        <f>AVERAGE(C36,C40,C44)</f>
        <v>3186366.4444047301</v>
      </c>
      <c r="C51" s="34">
        <f>STDEV(C36,C40,C44)</f>
        <v>163151.16697507023</v>
      </c>
      <c r="D51" s="34">
        <f t="shared" ref="D51:E54" si="0">B51/SUM($B$51:$B$54)</f>
        <v>6.6255145149730415E-3</v>
      </c>
      <c r="E51" s="34">
        <f t="shared" si="0"/>
        <v>3.3924548346480618E-4</v>
      </c>
    </row>
    <row r="52" spans="1:5" x14ac:dyDescent="0.2">
      <c r="A52" s="34" t="s">
        <v>9328</v>
      </c>
      <c r="B52" s="34">
        <f>AVERAGE(C37,C41,C45)</f>
        <v>5472762.2240457172</v>
      </c>
      <c r="C52" s="34">
        <f>STDEV(C37,C41,C45)</f>
        <v>315011.6985058139</v>
      </c>
      <c r="D52" s="34">
        <f t="shared" si="0"/>
        <v>1.1379691000727015E-2</v>
      </c>
      <c r="E52" s="34">
        <f t="shared" si="0"/>
        <v>6.5501398450312006E-4</v>
      </c>
    </row>
    <row r="53" spans="1:5" x14ac:dyDescent="0.2">
      <c r="A53" s="34" t="s">
        <v>9330</v>
      </c>
      <c r="B53" s="34">
        <f>AVERAGE(C38,C42,C46)</f>
        <v>26871499.179317404</v>
      </c>
      <c r="C53" s="34">
        <f>STDEV(C38,C42,C46)</f>
        <v>304402.18267297646</v>
      </c>
      <c r="D53" s="34">
        <f t="shared" si="0"/>
        <v>5.5874774906787029E-2</v>
      </c>
      <c r="E53" s="34">
        <f t="shared" si="0"/>
        <v>6.3295327605235904E-4</v>
      </c>
    </row>
    <row r="54" spans="1:5" x14ac:dyDescent="0.2">
      <c r="A54" s="34" t="s">
        <v>9331</v>
      </c>
      <c r="B54" s="34">
        <f>AVERAGE(C39,C43,C47)</f>
        <v>445392995.0956037</v>
      </c>
      <c r="C54" s="34">
        <f>STDEV(C39,C43,C47)</f>
        <v>12592381.011140605</v>
      </c>
      <c r="D54" s="34">
        <f t="shared" si="0"/>
        <v>0.926120019577513</v>
      </c>
      <c r="E54" s="34">
        <f t="shared" si="0"/>
        <v>2.6183743967643176E-2</v>
      </c>
    </row>
    <row r="56" spans="1:5" x14ac:dyDescent="0.2">
      <c r="A56" s="34" t="s">
        <v>9333</v>
      </c>
    </row>
    <row r="57" spans="1:5" x14ac:dyDescent="0.2">
      <c r="A57" s="34">
        <f>(1*B52+2*B53+3*B54)/(3*SUM(B51:B54))</f>
        <v>0.96716309984894666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8"/>
  <sheetViews>
    <sheetView topLeftCell="A121" workbookViewId="0">
      <selection activeCell="B53" sqref="B53"/>
    </sheetView>
  </sheetViews>
  <sheetFormatPr defaultColWidth="9.140625" defaultRowHeight="11.25" x14ac:dyDescent="0.2"/>
  <cols>
    <col min="1" max="1" width="31.42578125" style="36" customWidth="1"/>
    <col min="2" max="2" width="35" style="36" customWidth="1"/>
    <col min="3" max="3" width="26.85546875" style="36" customWidth="1"/>
    <col min="4" max="4" width="29" style="36" customWidth="1"/>
    <col min="5" max="5" width="59.140625" style="36" bestFit="1" customWidth="1"/>
    <col min="6" max="6" width="17" style="36" customWidth="1"/>
    <col min="7" max="16384" width="9.140625" style="36"/>
  </cols>
  <sheetData>
    <row r="1" spans="1:3" x14ac:dyDescent="0.2">
      <c r="A1" s="35" t="s">
        <v>9341</v>
      </c>
    </row>
    <row r="2" spans="1:3" ht="33.75" x14ac:dyDescent="0.2">
      <c r="A2" s="37" t="s">
        <v>9342</v>
      </c>
    </row>
    <row r="3" spans="1:3" x14ac:dyDescent="0.2">
      <c r="A3" s="37"/>
    </row>
    <row r="4" spans="1:3" ht="12" thickBot="1" x14ac:dyDescent="0.25">
      <c r="A4" s="38" t="s">
        <v>9343</v>
      </c>
    </row>
    <row r="5" spans="1:3" ht="12" thickBot="1" x14ac:dyDescent="0.25">
      <c r="A5" s="39" t="s">
        <v>9344</v>
      </c>
      <c r="B5" s="40" t="s">
        <v>9345</v>
      </c>
      <c r="C5" s="40" t="s">
        <v>9058</v>
      </c>
    </row>
    <row r="6" spans="1:3" ht="23.25" thickBot="1" x14ac:dyDescent="0.25">
      <c r="A6" s="41">
        <v>772</v>
      </c>
      <c r="B6" s="42" t="s">
        <v>9346</v>
      </c>
      <c r="C6" s="42" t="s">
        <v>9347</v>
      </c>
    </row>
    <row r="7" spans="1:3" ht="23.25" thickBot="1" x14ac:dyDescent="0.25">
      <c r="A7" s="41">
        <v>773</v>
      </c>
      <c r="B7" s="42" t="s">
        <v>9348</v>
      </c>
      <c r="C7" s="42" t="s">
        <v>9349</v>
      </c>
    </row>
    <row r="8" spans="1:3" ht="23.25" thickBot="1" x14ac:dyDescent="0.25">
      <c r="A8" s="41">
        <v>1055</v>
      </c>
      <c r="B8" s="43" t="str">
        <f>UPPER("atgtcgcccgccaacttccttg")</f>
        <v>ATGTCGCCCGCCAACTTCCTTG</v>
      </c>
      <c r="C8" s="43" t="s">
        <v>9350</v>
      </c>
    </row>
    <row r="9" spans="1:3" ht="23.25" thickBot="1" x14ac:dyDescent="0.25">
      <c r="A9" s="41">
        <v>1056</v>
      </c>
      <c r="B9" s="43" t="str">
        <f>UPPER("tcgacctgctgttctggaacgg")</f>
        <v>TCGACCTGCTGTTCTGGAACGG</v>
      </c>
      <c r="C9" s="43" t="s">
        <v>9350</v>
      </c>
    </row>
    <row r="10" spans="1:3" ht="23.25" thickBot="1" x14ac:dyDescent="0.25">
      <c r="A10" s="41">
        <v>1057</v>
      </c>
      <c r="B10" s="43" t="str">
        <f>UPPER("gtgccggccatgaccatcaaca")</f>
        <v>GTGCCGGCCATGACCATCAACA</v>
      </c>
      <c r="C10" s="43" t="s">
        <v>9350</v>
      </c>
    </row>
    <row r="11" spans="1:3" ht="23.25" thickBot="1" x14ac:dyDescent="0.25">
      <c r="A11" s="41">
        <v>1058</v>
      </c>
      <c r="B11" s="43" t="str">
        <f>UPPER("aaggtcaatgtgaacggcggcg")</f>
        <v>AAGGTCAATGTGAACGGCGGCG</v>
      </c>
      <c r="C11" s="43" t="s">
        <v>9350</v>
      </c>
    </row>
    <row r="12" spans="1:3" ht="23.25" thickBot="1" x14ac:dyDescent="0.25">
      <c r="A12" s="41">
        <v>1059</v>
      </c>
      <c r="B12" s="43" t="str">
        <f>UPPER("tcgacaccaacctgacctcgct")</f>
        <v>TCGACACCAACCTGACCTCGCT</v>
      </c>
      <c r="C12" s="43" t="s">
        <v>9350</v>
      </c>
    </row>
    <row r="13" spans="1:3" ht="34.5" thickBot="1" x14ac:dyDescent="0.25">
      <c r="A13" s="41">
        <v>318</v>
      </c>
      <c r="B13" s="43" t="s">
        <v>9351</v>
      </c>
      <c r="C13" s="43" t="s">
        <v>9352</v>
      </c>
    </row>
    <row r="14" spans="1:3" ht="34.5" thickBot="1" x14ac:dyDescent="0.25">
      <c r="A14" s="41">
        <v>432</v>
      </c>
      <c r="B14" s="43" t="s">
        <v>9353</v>
      </c>
      <c r="C14" s="43" t="s">
        <v>9354</v>
      </c>
    </row>
    <row r="15" spans="1:3" ht="23.25" thickBot="1" x14ac:dyDescent="0.25">
      <c r="A15" s="41">
        <v>776</v>
      </c>
      <c r="B15" s="43" t="s">
        <v>9355</v>
      </c>
      <c r="C15" s="43" t="s">
        <v>9356</v>
      </c>
    </row>
    <row r="16" spans="1:3" ht="68.25" thickBot="1" x14ac:dyDescent="0.25">
      <c r="A16" s="41">
        <v>745</v>
      </c>
      <c r="B16" s="43" t="s">
        <v>9351</v>
      </c>
      <c r="C16" s="43" t="s">
        <v>9357</v>
      </c>
    </row>
    <row r="17" spans="1:3" ht="34.5" thickBot="1" x14ac:dyDescent="0.25">
      <c r="A17" s="41">
        <v>1025</v>
      </c>
      <c r="B17" s="43" t="str">
        <f>UPPER("ttaaatcccctttagtttaactcgagtaaggatctccag")</f>
        <v>TTAAATCCCCTTTAGTTTAACTCGAGTAAGGATCTCCAG</v>
      </c>
      <c r="C17" s="43" t="s">
        <v>9358</v>
      </c>
    </row>
    <row r="18" spans="1:3" ht="34.5" thickBot="1" x14ac:dyDescent="0.25">
      <c r="A18" s="41">
        <v>1027</v>
      </c>
      <c r="B18" s="43" t="str">
        <f>UPPER("tccgctgattgtttagtcatagatcctttctcctctttag")</f>
        <v>TCCGCTGATTGTTTAGTCATAGATCCTTTCTCCTCTTTAG</v>
      </c>
      <c r="C18" s="43" t="s">
        <v>9359</v>
      </c>
    </row>
    <row r="19" spans="1:3" ht="23.25" thickBot="1" x14ac:dyDescent="0.25">
      <c r="A19" s="41">
        <v>1023</v>
      </c>
      <c r="B19" s="43" t="str">
        <f>UPPER("atgactaaacaatcagcg")</f>
        <v>ATGACTAAACAATCAGCG</v>
      </c>
      <c r="C19" s="43" t="s">
        <v>9360</v>
      </c>
    </row>
    <row r="20" spans="1:3" ht="23.25" thickBot="1" x14ac:dyDescent="0.25">
      <c r="A20" s="41">
        <v>1024</v>
      </c>
      <c r="B20" s="43" t="str">
        <f>UPPER("ttaaactaaaggggatttaacc")</f>
        <v>TTAAACTAAAGGGGATTTAACC</v>
      </c>
      <c r="C20" s="43" t="s">
        <v>9361</v>
      </c>
    </row>
    <row r="21" spans="1:3" ht="34.5" thickBot="1" x14ac:dyDescent="0.25">
      <c r="A21" s="41">
        <v>1028</v>
      </c>
      <c r="B21" s="43" t="str">
        <f>UPPER("agagaaagatatcgaattcgcatcaaataaaacgaaaggc")</f>
        <v>AGAGAAAGATATCGAATTCGCATCAAATAAAACGAAAGGC</v>
      </c>
      <c r="C21" s="43" t="s">
        <v>9362</v>
      </c>
    </row>
    <row r="22" spans="1:3" ht="34.5" thickBot="1" x14ac:dyDescent="0.25">
      <c r="A22" s="41">
        <v>1029</v>
      </c>
      <c r="B22" s="43" t="str">
        <f>UPPER("cgaattcgatatctttctctatc")</f>
        <v>CGAATTCGATATCTTTCTCTATC</v>
      </c>
      <c r="C22" s="43" t="s">
        <v>9363</v>
      </c>
    </row>
    <row r="23" spans="1:3" ht="45.75" thickBot="1" x14ac:dyDescent="0.25">
      <c r="A23" s="41">
        <v>1146</v>
      </c>
      <c r="B23" s="44" t="s">
        <v>9364</v>
      </c>
      <c r="C23" s="43" t="s">
        <v>9365</v>
      </c>
    </row>
    <row r="24" spans="1:3" ht="45.75" thickBot="1" x14ac:dyDescent="0.25">
      <c r="A24" s="41">
        <v>1150</v>
      </c>
      <c r="B24" s="44" t="s">
        <v>9366</v>
      </c>
      <c r="C24" s="43" t="s">
        <v>9367</v>
      </c>
    </row>
    <row r="25" spans="1:3" ht="45.75" thickBot="1" x14ac:dyDescent="0.25">
      <c r="A25" s="41">
        <v>1151</v>
      </c>
      <c r="B25" s="44" t="s">
        <v>9368</v>
      </c>
      <c r="C25" s="43" t="s">
        <v>9369</v>
      </c>
    </row>
    <row r="26" spans="1:3" ht="45.75" thickBot="1" x14ac:dyDescent="0.25">
      <c r="A26" s="41">
        <v>1149</v>
      </c>
      <c r="B26" s="45" t="s">
        <v>9370</v>
      </c>
      <c r="C26" s="43" t="s">
        <v>9371</v>
      </c>
    </row>
    <row r="27" spans="1:3" ht="68.25" thickBot="1" x14ac:dyDescent="0.25">
      <c r="A27" s="41">
        <v>1128</v>
      </c>
      <c r="B27" s="46" t="s">
        <v>9372</v>
      </c>
      <c r="C27" s="43" t="s">
        <v>9373</v>
      </c>
    </row>
    <row r="28" spans="1:3" ht="68.25" thickBot="1" x14ac:dyDescent="0.25">
      <c r="A28" s="41">
        <v>1129</v>
      </c>
      <c r="B28" s="46" t="s">
        <v>9374</v>
      </c>
      <c r="C28" s="43" t="s">
        <v>9375</v>
      </c>
    </row>
    <row r="29" spans="1:3" ht="57" thickBot="1" x14ac:dyDescent="0.25">
      <c r="A29" s="41">
        <v>1134</v>
      </c>
      <c r="B29" s="46" t="s">
        <v>9376</v>
      </c>
      <c r="C29" s="43" t="s">
        <v>9377</v>
      </c>
    </row>
    <row r="30" spans="1:3" ht="57" thickBot="1" x14ac:dyDescent="0.25">
      <c r="A30" s="41">
        <v>1135</v>
      </c>
      <c r="B30" s="46" t="s">
        <v>9378</v>
      </c>
      <c r="C30" s="43" t="s">
        <v>9379</v>
      </c>
    </row>
    <row r="31" spans="1:3" ht="34.5" thickBot="1" x14ac:dyDescent="0.25">
      <c r="A31" s="41">
        <v>1290</v>
      </c>
      <c r="B31" s="46" t="s">
        <v>9380</v>
      </c>
      <c r="C31" s="43" t="s">
        <v>9381</v>
      </c>
    </row>
    <row r="32" spans="1:3" ht="34.5" thickBot="1" x14ac:dyDescent="0.25">
      <c r="A32" s="41">
        <v>1291</v>
      </c>
      <c r="B32" s="46" t="s">
        <v>9382</v>
      </c>
      <c r="C32" s="43" t="s">
        <v>9383</v>
      </c>
    </row>
    <row r="33" spans="1:6" ht="34.5" thickBot="1" x14ac:dyDescent="0.25">
      <c r="A33" s="41">
        <v>1292</v>
      </c>
      <c r="B33" s="46" t="s">
        <v>9384</v>
      </c>
      <c r="C33" s="43" t="s">
        <v>9385</v>
      </c>
    </row>
    <row r="34" spans="1:6" ht="34.5" thickBot="1" x14ac:dyDescent="0.25">
      <c r="A34" s="41">
        <v>1293</v>
      </c>
      <c r="B34" s="46" t="s">
        <v>9386</v>
      </c>
      <c r="C34" s="43" t="s">
        <v>9387</v>
      </c>
    </row>
    <row r="35" spans="1:6" ht="23.25" thickBot="1" x14ac:dyDescent="0.25">
      <c r="A35" s="41">
        <v>1294</v>
      </c>
      <c r="B35" s="46" t="s">
        <v>9388</v>
      </c>
      <c r="C35" s="43" t="s">
        <v>9389</v>
      </c>
    </row>
    <row r="36" spans="1:6" ht="12" thickBot="1" x14ac:dyDescent="0.25">
      <c r="A36" s="41">
        <v>1295</v>
      </c>
      <c r="B36" s="46" t="s">
        <v>9390</v>
      </c>
      <c r="C36" s="43" t="s">
        <v>140</v>
      </c>
    </row>
    <row r="37" spans="1:6" ht="45.75" thickBot="1" x14ac:dyDescent="0.25">
      <c r="A37" s="41">
        <v>323</v>
      </c>
      <c r="B37" s="43" t="s">
        <v>9391</v>
      </c>
      <c r="C37" s="43" t="s">
        <v>9392</v>
      </c>
    </row>
    <row r="38" spans="1:6" ht="34.5" thickBot="1" x14ac:dyDescent="0.25">
      <c r="A38" s="41">
        <v>666</v>
      </c>
      <c r="B38" s="43" t="str">
        <f>UPPER("gacgcatagtggcctcaaaaATGAGTAAAGGAGAAGAAC")</f>
        <v>GACGCATAGTGGCCTCAAAAATGAGTAAAGGAGAAGAAC</v>
      </c>
      <c r="C38" s="43" t="s">
        <v>9393</v>
      </c>
    </row>
    <row r="39" spans="1:6" ht="34.5" thickBot="1" x14ac:dyDescent="0.25">
      <c r="A39" s="41">
        <v>667</v>
      </c>
      <c r="B39" s="43" t="str">
        <f>UPPER("cctggagatccttactcgagTTATTTGTAGAGCTCATCC")</f>
        <v>CCTGGAGATCCTTACTCGAGTTATTTGTAGAGCTCATCC</v>
      </c>
      <c r="C39" s="43" t="s">
        <v>9394</v>
      </c>
    </row>
    <row r="40" spans="1:6" x14ac:dyDescent="0.2">
      <c r="A40" s="47"/>
      <c r="B40" s="48"/>
      <c r="C40" s="48"/>
    </row>
    <row r="41" spans="1:6" x14ac:dyDescent="0.2">
      <c r="A41" s="47"/>
      <c r="B41" s="48"/>
      <c r="C41" s="48"/>
    </row>
    <row r="42" spans="1:6" ht="12" thickBot="1" x14ac:dyDescent="0.25">
      <c r="A42" s="35" t="s">
        <v>9395</v>
      </c>
    </row>
    <row r="43" spans="1:6" ht="12" thickBot="1" x14ac:dyDescent="0.25">
      <c r="A43" s="49" t="s">
        <v>9396</v>
      </c>
      <c r="B43" s="50" t="s">
        <v>9397</v>
      </c>
      <c r="C43" s="50" t="s">
        <v>9398</v>
      </c>
      <c r="D43" s="50" t="s">
        <v>9399</v>
      </c>
      <c r="E43" s="50" t="s">
        <v>9058</v>
      </c>
      <c r="F43" s="50" t="s">
        <v>9400</v>
      </c>
    </row>
    <row r="44" spans="1:6" ht="68.25" thickBot="1" x14ac:dyDescent="0.25">
      <c r="A44" s="51" t="s">
        <v>9401</v>
      </c>
      <c r="B44" s="43" t="s">
        <v>9402</v>
      </c>
      <c r="C44" s="43" t="s">
        <v>9403</v>
      </c>
      <c r="D44" s="43" t="s">
        <v>9404</v>
      </c>
      <c r="E44" s="43" t="s">
        <v>9405</v>
      </c>
      <c r="F44" s="43" t="s">
        <v>9406</v>
      </c>
    </row>
    <row r="45" spans="1:6" ht="68.25" thickBot="1" x14ac:dyDescent="0.25">
      <c r="A45" s="51" t="s">
        <v>9407</v>
      </c>
      <c r="B45" s="43" t="s">
        <v>10575</v>
      </c>
      <c r="C45" s="43" t="s">
        <v>9408</v>
      </c>
      <c r="D45" s="43" t="s">
        <v>9404</v>
      </c>
      <c r="E45" s="43" t="s">
        <v>9409</v>
      </c>
      <c r="F45" s="43" t="s">
        <v>9410</v>
      </c>
    </row>
    <row r="46" spans="1:6" ht="23.25" thickBot="1" x14ac:dyDescent="0.25">
      <c r="A46" s="51" t="s">
        <v>9411</v>
      </c>
      <c r="B46" s="43" t="s">
        <v>10575</v>
      </c>
      <c r="C46" s="43" t="s">
        <v>9412</v>
      </c>
      <c r="D46" s="43" t="s">
        <v>9413</v>
      </c>
      <c r="E46" s="43" t="s">
        <v>9414</v>
      </c>
      <c r="F46" s="43" t="s">
        <v>9410</v>
      </c>
    </row>
    <row r="47" spans="1:6" ht="23.25" thickBot="1" x14ac:dyDescent="0.25">
      <c r="A47" s="51" t="s">
        <v>9415</v>
      </c>
      <c r="B47" s="43" t="s">
        <v>10575</v>
      </c>
      <c r="C47" s="43" t="s">
        <v>9416</v>
      </c>
      <c r="D47" s="43" t="s">
        <v>9413</v>
      </c>
      <c r="E47" s="43" t="s">
        <v>9417</v>
      </c>
      <c r="F47" s="43" t="s">
        <v>9410</v>
      </c>
    </row>
    <row r="48" spans="1:6" ht="23.25" thickBot="1" x14ac:dyDescent="0.25">
      <c r="A48" s="51" t="s">
        <v>9418</v>
      </c>
      <c r="B48" s="43" t="s">
        <v>10575</v>
      </c>
      <c r="C48" s="43" t="s">
        <v>9419</v>
      </c>
      <c r="D48" s="43" t="s">
        <v>9413</v>
      </c>
      <c r="E48" s="43" t="s">
        <v>9420</v>
      </c>
      <c r="F48" s="43" t="s">
        <v>9410</v>
      </c>
    </row>
    <row r="49" spans="1:6" ht="23.25" thickBot="1" x14ac:dyDescent="0.25">
      <c r="A49" s="51" t="s">
        <v>9421</v>
      </c>
      <c r="B49" s="43" t="s">
        <v>10575</v>
      </c>
      <c r="C49" s="43" t="s">
        <v>9422</v>
      </c>
      <c r="D49" s="43" t="s">
        <v>9413</v>
      </c>
      <c r="E49" s="43" t="s">
        <v>9423</v>
      </c>
      <c r="F49" s="43" t="s">
        <v>9410</v>
      </c>
    </row>
    <row r="50" spans="1:6" ht="23.25" thickBot="1" x14ac:dyDescent="0.25">
      <c r="A50" s="51" t="s">
        <v>9424</v>
      </c>
      <c r="B50" s="43" t="s">
        <v>10575</v>
      </c>
      <c r="C50" s="43" t="s">
        <v>9425</v>
      </c>
      <c r="D50" s="43" t="s">
        <v>9413</v>
      </c>
      <c r="E50" s="43" t="s">
        <v>9426</v>
      </c>
      <c r="F50" s="43" t="s">
        <v>9410</v>
      </c>
    </row>
    <row r="51" spans="1:6" x14ac:dyDescent="0.2">
      <c r="A51" s="48"/>
      <c r="B51" s="48"/>
      <c r="C51" s="48"/>
      <c r="D51" s="48"/>
      <c r="E51" s="48"/>
      <c r="F51" s="48"/>
    </row>
    <row r="53" spans="1:6" ht="12" thickBot="1" x14ac:dyDescent="0.25">
      <c r="A53" s="35" t="s">
        <v>9427</v>
      </c>
    </row>
    <row r="54" spans="1:6" ht="12" thickBot="1" x14ac:dyDescent="0.25">
      <c r="A54" s="39" t="s">
        <v>9428</v>
      </c>
      <c r="B54" s="40" t="s">
        <v>9429</v>
      </c>
      <c r="C54" s="40" t="s">
        <v>9399</v>
      </c>
      <c r="D54" s="40" t="s">
        <v>9058</v>
      </c>
      <c r="E54" s="40" t="s">
        <v>9400</v>
      </c>
    </row>
    <row r="55" spans="1:6" ht="23.25" thickBot="1" x14ac:dyDescent="0.25">
      <c r="A55" s="41" t="s">
        <v>9430</v>
      </c>
      <c r="B55" s="42" t="s">
        <v>9431</v>
      </c>
      <c r="C55" s="42" t="s">
        <v>9432</v>
      </c>
      <c r="D55" s="52" t="s">
        <v>9433</v>
      </c>
      <c r="E55" s="42" t="s">
        <v>9434</v>
      </c>
    </row>
    <row r="56" spans="1:6" ht="23.25" thickBot="1" x14ac:dyDescent="0.25">
      <c r="A56" s="41" t="s">
        <v>9435</v>
      </c>
      <c r="B56" s="53" t="s">
        <v>9436</v>
      </c>
      <c r="C56" s="42" t="s">
        <v>9432</v>
      </c>
      <c r="D56" s="52" t="s">
        <v>9437</v>
      </c>
      <c r="E56" s="42" t="s">
        <v>9438</v>
      </c>
    </row>
    <row r="57" spans="1:6" ht="23.25" thickBot="1" x14ac:dyDescent="0.25">
      <c r="A57" s="41" t="s">
        <v>9439</v>
      </c>
      <c r="B57" s="53" t="s">
        <v>9440</v>
      </c>
      <c r="C57" s="42" t="s">
        <v>9432</v>
      </c>
      <c r="D57" s="52" t="s">
        <v>9441</v>
      </c>
      <c r="E57" s="42"/>
    </row>
    <row r="58" spans="1:6" ht="12" thickBot="1" x14ac:dyDescent="0.25">
      <c r="A58" s="41" t="s">
        <v>9442</v>
      </c>
      <c r="B58" s="53" t="s">
        <v>9443</v>
      </c>
      <c r="C58" s="42" t="s">
        <v>9432</v>
      </c>
      <c r="D58" s="52" t="s">
        <v>9444</v>
      </c>
      <c r="E58" s="42" t="s">
        <v>9445</v>
      </c>
    </row>
    <row r="59" spans="1:6" ht="34.5" thickBot="1" x14ac:dyDescent="0.25">
      <c r="A59" s="41" t="s">
        <v>9446</v>
      </c>
      <c r="B59" s="53" t="s">
        <v>9443</v>
      </c>
      <c r="C59" s="42" t="s">
        <v>9432</v>
      </c>
      <c r="D59" s="52" t="s">
        <v>9447</v>
      </c>
      <c r="E59" s="42"/>
    </row>
    <row r="60" spans="1:6" ht="34.5" thickBot="1" x14ac:dyDescent="0.25">
      <c r="A60" s="41" t="s">
        <v>9448</v>
      </c>
      <c r="B60" s="53" t="s">
        <v>9443</v>
      </c>
      <c r="C60" s="42" t="s">
        <v>9432</v>
      </c>
      <c r="D60" s="52" t="s">
        <v>9449</v>
      </c>
      <c r="E60" s="42"/>
    </row>
    <row r="61" spans="1:6" ht="45.75" thickBot="1" x14ac:dyDescent="0.25">
      <c r="A61" s="41" t="s">
        <v>9450</v>
      </c>
      <c r="B61" s="53" t="s">
        <v>9440</v>
      </c>
      <c r="C61" s="42" t="s">
        <v>9432</v>
      </c>
      <c r="D61" s="52" t="s">
        <v>9451</v>
      </c>
      <c r="E61" s="42"/>
    </row>
    <row r="62" spans="1:6" ht="34.5" thickBot="1" x14ac:dyDescent="0.25">
      <c r="A62" s="41" t="s">
        <v>9452</v>
      </c>
      <c r="B62" s="53" t="s">
        <v>9453</v>
      </c>
      <c r="C62" s="42" t="s">
        <v>9432</v>
      </c>
      <c r="D62" s="52" t="s">
        <v>9454</v>
      </c>
      <c r="E62" s="42"/>
    </row>
    <row r="63" spans="1:6" ht="23.25" thickBot="1" x14ac:dyDescent="0.25">
      <c r="A63" s="41" t="s">
        <v>9455</v>
      </c>
      <c r="B63" s="53" t="s">
        <v>9443</v>
      </c>
      <c r="C63" s="42" t="s">
        <v>9432</v>
      </c>
      <c r="D63" s="52" t="s">
        <v>9456</v>
      </c>
      <c r="E63" s="42"/>
    </row>
    <row r="64" spans="1:6" ht="45.75" thickBot="1" x14ac:dyDescent="0.25">
      <c r="A64" s="41" t="s">
        <v>9457</v>
      </c>
      <c r="B64" s="54" t="s">
        <v>9458</v>
      </c>
      <c r="C64" s="41" t="s">
        <v>9432</v>
      </c>
      <c r="D64" s="55" t="s">
        <v>9459</v>
      </c>
      <c r="E64" s="41"/>
    </row>
    <row r="65" spans="1:6" ht="23.25" thickBot="1" x14ac:dyDescent="0.25">
      <c r="A65" s="56" t="s">
        <v>9460</v>
      </c>
      <c r="B65" s="57" t="s">
        <v>9461</v>
      </c>
      <c r="C65" s="58" t="s">
        <v>9432</v>
      </c>
      <c r="D65" s="59" t="s">
        <v>9462</v>
      </c>
      <c r="E65" s="58" t="s">
        <v>9410</v>
      </c>
    </row>
    <row r="66" spans="1:6" ht="11.25" customHeight="1" x14ac:dyDescent="0.2">
      <c r="A66" s="87" t="s">
        <v>9463</v>
      </c>
      <c r="B66" s="87" t="s">
        <v>9464</v>
      </c>
      <c r="C66" s="87" t="s">
        <v>9465</v>
      </c>
      <c r="D66" s="89" t="s">
        <v>9466</v>
      </c>
      <c r="E66" s="87" t="s">
        <v>9467</v>
      </c>
    </row>
    <row r="67" spans="1:6" ht="12" thickBot="1" x14ac:dyDescent="0.25">
      <c r="A67" s="88"/>
      <c r="B67" s="88"/>
      <c r="C67" s="88"/>
      <c r="D67" s="90"/>
      <c r="E67" s="88"/>
    </row>
    <row r="68" spans="1:6" ht="45.75" thickBot="1" x14ac:dyDescent="0.25">
      <c r="A68" s="41" t="s">
        <v>9468</v>
      </c>
      <c r="B68" s="42" t="s">
        <v>9469</v>
      </c>
      <c r="C68" s="42" t="s">
        <v>9470</v>
      </c>
      <c r="D68" s="52" t="s">
        <v>9471</v>
      </c>
      <c r="E68" s="42" t="s">
        <v>9472</v>
      </c>
    </row>
    <row r="69" spans="1:6" x14ac:dyDescent="0.2">
      <c r="A69" s="47"/>
      <c r="B69" s="47"/>
      <c r="C69" s="47"/>
      <c r="D69" s="60"/>
      <c r="E69" s="47"/>
    </row>
    <row r="71" spans="1:6" ht="12" thickBot="1" x14ac:dyDescent="0.25">
      <c r="A71" s="35" t="s">
        <v>9473</v>
      </c>
    </row>
    <row r="72" spans="1:6" ht="15.75" customHeight="1" thickBot="1" x14ac:dyDescent="0.25">
      <c r="A72" s="49" t="s">
        <v>9474</v>
      </c>
      <c r="B72" s="91" t="s">
        <v>9345</v>
      </c>
      <c r="C72" s="92"/>
      <c r="D72" s="92"/>
      <c r="E72" s="93"/>
      <c r="F72" s="49" t="s">
        <v>9058</v>
      </c>
    </row>
    <row r="73" spans="1:6" ht="85.5" customHeight="1" thickBot="1" x14ac:dyDescent="0.25">
      <c r="A73" s="51" t="s">
        <v>9475</v>
      </c>
      <c r="B73" s="84" t="s">
        <v>9476</v>
      </c>
      <c r="C73" s="85"/>
      <c r="D73" s="85"/>
      <c r="E73" s="86"/>
      <c r="F73" s="52" t="s">
        <v>9477</v>
      </c>
    </row>
    <row r="74" spans="1:6" ht="68.25" thickBot="1" x14ac:dyDescent="0.25">
      <c r="A74" s="51" t="s">
        <v>9478</v>
      </c>
      <c r="B74" s="84" t="s">
        <v>9479</v>
      </c>
      <c r="C74" s="85"/>
      <c r="D74" s="85"/>
      <c r="E74" s="86"/>
      <c r="F74" s="52" t="s">
        <v>9480</v>
      </c>
    </row>
    <row r="75" spans="1:6" ht="138.75" customHeight="1" thickBot="1" x14ac:dyDescent="0.25">
      <c r="A75" s="51" t="s">
        <v>9481</v>
      </c>
      <c r="B75" s="84" t="s">
        <v>9482</v>
      </c>
      <c r="C75" s="85"/>
      <c r="D75" s="85"/>
      <c r="E75" s="86"/>
      <c r="F75" s="52" t="s">
        <v>9483</v>
      </c>
    </row>
    <row r="76" spans="1:6" ht="10.5" customHeight="1" x14ac:dyDescent="0.2">
      <c r="A76" s="48"/>
      <c r="B76" s="60"/>
      <c r="C76" s="60"/>
      <c r="D76" s="60"/>
      <c r="E76" s="60"/>
      <c r="F76" s="60"/>
    </row>
    <row r="78" spans="1:6" ht="21.75" thickBot="1" x14ac:dyDescent="0.25">
      <c r="A78" s="38" t="s">
        <v>9484</v>
      </c>
    </row>
    <row r="79" spans="1:6" ht="12" thickBot="1" x14ac:dyDescent="0.25">
      <c r="A79" s="39" t="s">
        <v>9485</v>
      </c>
      <c r="B79" s="40" t="s">
        <v>9486</v>
      </c>
      <c r="C79" s="40" t="s">
        <v>9487</v>
      </c>
      <c r="D79" s="40" t="s">
        <v>9488</v>
      </c>
      <c r="E79" s="40" t="s">
        <v>9489</v>
      </c>
    </row>
    <row r="80" spans="1:6" ht="12" thickBot="1" x14ac:dyDescent="0.25">
      <c r="A80" s="41" t="s">
        <v>9490</v>
      </c>
      <c r="B80" s="42" t="s">
        <v>9491</v>
      </c>
      <c r="C80" s="42" t="s">
        <v>9492</v>
      </c>
      <c r="D80" s="42" t="s">
        <v>9493</v>
      </c>
      <c r="E80" s="52" t="s">
        <v>9494</v>
      </c>
    </row>
    <row r="81" spans="1:5" ht="12" thickBot="1" x14ac:dyDescent="0.25">
      <c r="A81" s="41" t="s">
        <v>9495</v>
      </c>
      <c r="B81" s="42" t="s">
        <v>9496</v>
      </c>
      <c r="C81" s="42" t="s">
        <v>9497</v>
      </c>
      <c r="D81" s="42" t="s">
        <v>9498</v>
      </c>
      <c r="E81" s="52" t="s">
        <v>9499</v>
      </c>
    </row>
    <row r="82" spans="1:5" ht="12" thickBot="1" x14ac:dyDescent="0.25">
      <c r="A82" s="41" t="s">
        <v>9500</v>
      </c>
      <c r="B82" s="43" t="s">
        <v>9501</v>
      </c>
      <c r="C82" s="43" t="s">
        <v>9502</v>
      </c>
      <c r="D82" s="43" t="s">
        <v>9498</v>
      </c>
      <c r="E82" s="52">
        <v>100536</v>
      </c>
    </row>
    <row r="83" spans="1:5" ht="12" thickBot="1" x14ac:dyDescent="0.25">
      <c r="A83" s="41" t="s">
        <v>9503</v>
      </c>
      <c r="B83" s="43" t="s">
        <v>9504</v>
      </c>
      <c r="C83" s="43" t="s">
        <v>9505</v>
      </c>
      <c r="D83" s="43" t="s">
        <v>9498</v>
      </c>
      <c r="E83" s="52" t="s">
        <v>9506</v>
      </c>
    </row>
    <row r="84" spans="1:5" ht="12" thickBot="1" x14ac:dyDescent="0.25">
      <c r="A84" s="41" t="s">
        <v>9507</v>
      </c>
      <c r="B84" s="41" t="s">
        <v>9508</v>
      </c>
      <c r="C84" s="41" t="s">
        <v>9509</v>
      </c>
      <c r="D84" s="41" t="s">
        <v>9510</v>
      </c>
      <c r="E84" s="41" t="s">
        <v>9511</v>
      </c>
    </row>
    <row r="85" spans="1:5" ht="12" thickBot="1" x14ac:dyDescent="0.25">
      <c r="A85" s="41" t="s">
        <v>9512</v>
      </c>
      <c r="B85" s="41" t="s">
        <v>9513</v>
      </c>
      <c r="C85" s="41" t="s">
        <v>9514</v>
      </c>
      <c r="D85" s="41" t="s">
        <v>9498</v>
      </c>
      <c r="E85" s="41" t="s">
        <v>9515</v>
      </c>
    </row>
    <row r="86" spans="1:5" ht="12" thickBot="1" x14ac:dyDescent="0.25">
      <c r="A86" s="41" t="s">
        <v>9516</v>
      </c>
      <c r="B86" s="41" t="s">
        <v>9517</v>
      </c>
      <c r="C86" s="41" t="s">
        <v>9518</v>
      </c>
      <c r="D86" s="41" t="s">
        <v>9498</v>
      </c>
      <c r="E86" s="41">
        <v>31107</v>
      </c>
    </row>
    <row r="87" spans="1:5" ht="12" thickBot="1" x14ac:dyDescent="0.25">
      <c r="A87" s="41" t="s">
        <v>9519</v>
      </c>
      <c r="B87" s="41" t="s">
        <v>9520</v>
      </c>
      <c r="C87" s="41" t="s">
        <v>9521</v>
      </c>
      <c r="D87" s="41" t="s">
        <v>9498</v>
      </c>
      <c r="E87" s="41" t="s">
        <v>9522</v>
      </c>
    </row>
    <row r="88" spans="1:5" ht="12" thickBot="1" x14ac:dyDescent="0.25">
      <c r="A88" s="41" t="s">
        <v>9523</v>
      </c>
      <c r="B88" s="41" t="s">
        <v>9524</v>
      </c>
      <c r="C88" s="41" t="s">
        <v>9525</v>
      </c>
      <c r="D88" s="41" t="s">
        <v>9498</v>
      </c>
      <c r="E88" s="41" t="s">
        <v>9526</v>
      </c>
    </row>
    <row r="89" spans="1:5" ht="12" thickBot="1" x14ac:dyDescent="0.25">
      <c r="A89" s="41" t="s">
        <v>9527</v>
      </c>
      <c r="B89" s="41" t="s">
        <v>9528</v>
      </c>
      <c r="C89" s="41" t="s">
        <v>9529</v>
      </c>
      <c r="D89" s="41" t="s">
        <v>9530</v>
      </c>
      <c r="E89" s="41" t="s">
        <v>9531</v>
      </c>
    </row>
    <row r="90" spans="1:5" ht="12" thickBot="1" x14ac:dyDescent="0.25">
      <c r="A90" s="41" t="s">
        <v>9532</v>
      </c>
      <c r="B90" s="41" t="s">
        <v>9533</v>
      </c>
      <c r="C90" s="41" t="s">
        <v>9534</v>
      </c>
      <c r="D90" s="41" t="s">
        <v>9535</v>
      </c>
      <c r="E90" s="41">
        <v>10009542</v>
      </c>
    </row>
    <row r="91" spans="1:5" ht="12" thickBot="1" x14ac:dyDescent="0.25">
      <c r="A91" s="41" t="s">
        <v>9536</v>
      </c>
      <c r="B91" s="41" t="s">
        <v>9461</v>
      </c>
      <c r="C91" s="41" t="s">
        <v>9461</v>
      </c>
      <c r="D91" s="41" t="s">
        <v>9498</v>
      </c>
      <c r="E91" s="41" t="s">
        <v>9537</v>
      </c>
    </row>
    <row r="92" spans="1:5" ht="12" thickBot="1" x14ac:dyDescent="0.25">
      <c r="A92" s="41" t="s">
        <v>9538</v>
      </c>
      <c r="B92" s="41" t="s">
        <v>9461</v>
      </c>
      <c r="C92" s="41" t="s">
        <v>9461</v>
      </c>
      <c r="D92" s="41" t="s">
        <v>9498</v>
      </c>
      <c r="E92" s="41" t="s">
        <v>9539</v>
      </c>
    </row>
    <row r="93" spans="1:5" ht="12" thickBot="1" x14ac:dyDescent="0.25">
      <c r="A93" s="41" t="s">
        <v>9540</v>
      </c>
      <c r="B93" s="41" t="s">
        <v>9461</v>
      </c>
      <c r="C93" s="41" t="s">
        <v>9461</v>
      </c>
      <c r="D93" s="41" t="s">
        <v>9498</v>
      </c>
      <c r="E93" s="41" t="s">
        <v>9541</v>
      </c>
    </row>
    <row r="94" spans="1:5" ht="12" thickBot="1" x14ac:dyDescent="0.25">
      <c r="A94" s="41" t="s">
        <v>9542</v>
      </c>
      <c r="B94" s="41" t="s">
        <v>9543</v>
      </c>
      <c r="C94" s="41" t="s">
        <v>9544</v>
      </c>
      <c r="D94" s="41" t="s">
        <v>9498</v>
      </c>
      <c r="E94" s="41">
        <v>242381</v>
      </c>
    </row>
    <row r="95" spans="1:5" ht="12" thickBot="1" x14ac:dyDescent="0.25">
      <c r="A95" s="41" t="s">
        <v>9545</v>
      </c>
      <c r="B95" s="41" t="s">
        <v>9546</v>
      </c>
      <c r="C95" s="41" t="s">
        <v>9547</v>
      </c>
      <c r="D95" s="41" t="s">
        <v>9498</v>
      </c>
      <c r="E95" s="41">
        <v>22317.26</v>
      </c>
    </row>
    <row r="96" spans="1:5" ht="12" thickBot="1" x14ac:dyDescent="0.25">
      <c r="A96" s="41" t="s">
        <v>9548</v>
      </c>
      <c r="B96" s="41" t="s">
        <v>9549</v>
      </c>
      <c r="C96" s="41" t="s">
        <v>9550</v>
      </c>
      <c r="D96" s="41" t="s">
        <v>9530</v>
      </c>
      <c r="E96" s="41" t="s">
        <v>9551</v>
      </c>
    </row>
    <row r="97" spans="1:5" ht="12" thickBot="1" x14ac:dyDescent="0.25">
      <c r="A97" s="41" t="s">
        <v>9552</v>
      </c>
      <c r="B97" s="41" t="s">
        <v>9461</v>
      </c>
      <c r="C97" s="41" t="s">
        <v>9461</v>
      </c>
      <c r="D97" s="41" t="s">
        <v>9553</v>
      </c>
      <c r="E97" s="41">
        <v>3886.1</v>
      </c>
    </row>
    <row r="98" spans="1:5" ht="12" thickBot="1" x14ac:dyDescent="0.25">
      <c r="A98" s="41" t="s">
        <v>9554</v>
      </c>
      <c r="B98" s="41" t="s">
        <v>9555</v>
      </c>
      <c r="C98" s="41" t="s">
        <v>9556</v>
      </c>
      <c r="D98" s="41" t="s">
        <v>9557</v>
      </c>
      <c r="E98" s="41">
        <v>22711.29</v>
      </c>
    </row>
    <row r="99" spans="1:5" ht="12" thickBot="1" x14ac:dyDescent="0.25">
      <c r="A99" s="41" t="s">
        <v>9558</v>
      </c>
      <c r="B99" s="41" t="s">
        <v>9559</v>
      </c>
      <c r="C99" s="41" t="s">
        <v>9560</v>
      </c>
      <c r="D99" s="41" t="s">
        <v>9498</v>
      </c>
      <c r="E99" s="41" t="s">
        <v>9561</v>
      </c>
    </row>
    <row r="100" spans="1:5" ht="12" thickBot="1" x14ac:dyDescent="0.25">
      <c r="A100" s="41" t="s">
        <v>9562</v>
      </c>
      <c r="B100" s="41" t="s">
        <v>9461</v>
      </c>
      <c r="C100" s="41" t="s">
        <v>9461</v>
      </c>
      <c r="D100" s="41" t="s">
        <v>9498</v>
      </c>
      <c r="E100" s="41">
        <v>4693132001</v>
      </c>
    </row>
    <row r="101" spans="1:5" ht="12" thickBot="1" x14ac:dyDescent="0.25">
      <c r="A101" s="41" t="s">
        <v>9563</v>
      </c>
      <c r="B101" s="41" t="s">
        <v>9564</v>
      </c>
      <c r="C101" s="41" t="s">
        <v>9565</v>
      </c>
      <c r="D101" s="41" t="s">
        <v>9498</v>
      </c>
      <c r="E101" s="41" t="s">
        <v>9566</v>
      </c>
    </row>
    <row r="102" spans="1:5" ht="12" thickBot="1" x14ac:dyDescent="0.25">
      <c r="A102" s="41" t="s">
        <v>9567</v>
      </c>
      <c r="B102" s="41" t="s">
        <v>9568</v>
      </c>
      <c r="C102" s="41" t="s">
        <v>9569</v>
      </c>
      <c r="D102" s="41" t="s">
        <v>9530</v>
      </c>
      <c r="E102" s="41" t="s">
        <v>9570</v>
      </c>
    </row>
    <row r="103" spans="1:5" ht="12" thickBot="1" x14ac:dyDescent="0.25">
      <c r="A103" s="41" t="s">
        <v>9571</v>
      </c>
      <c r="B103" s="41" t="s">
        <v>9461</v>
      </c>
      <c r="C103" s="41" t="s">
        <v>9461</v>
      </c>
      <c r="D103" s="41" t="s">
        <v>9510</v>
      </c>
      <c r="E103" s="41" t="s">
        <v>9572</v>
      </c>
    </row>
    <row r="104" spans="1:5" ht="12" thickBot="1" x14ac:dyDescent="0.25">
      <c r="A104" s="41" t="s">
        <v>9573</v>
      </c>
      <c r="B104" s="41" t="s">
        <v>9574</v>
      </c>
      <c r="C104" s="41" t="s">
        <v>9575</v>
      </c>
      <c r="D104" s="41" t="s">
        <v>9576</v>
      </c>
      <c r="E104" s="41" t="s">
        <v>9577</v>
      </c>
    </row>
    <row r="105" spans="1:5" ht="12" thickBot="1" x14ac:dyDescent="0.25">
      <c r="A105" s="41" t="s">
        <v>9578</v>
      </c>
      <c r="B105" s="41" t="s">
        <v>9579</v>
      </c>
      <c r="C105" s="41" t="s">
        <v>9580</v>
      </c>
      <c r="D105" s="41" t="s">
        <v>9498</v>
      </c>
      <c r="E105" s="41">
        <v>33015</v>
      </c>
    </row>
    <row r="106" spans="1:5" ht="12" thickBot="1" x14ac:dyDescent="0.25">
      <c r="A106" s="41" t="s">
        <v>9581</v>
      </c>
      <c r="B106" s="41" t="s">
        <v>9582</v>
      </c>
      <c r="C106" s="41" t="s">
        <v>9583</v>
      </c>
      <c r="D106" s="41" t="s">
        <v>9557</v>
      </c>
      <c r="E106" s="41">
        <v>24387.292000000001</v>
      </c>
    </row>
    <row r="107" spans="1:5" ht="12" thickBot="1" x14ac:dyDescent="0.25">
      <c r="A107" s="41" t="s">
        <v>9584</v>
      </c>
      <c r="B107" s="41" t="s">
        <v>9585</v>
      </c>
      <c r="C107" s="41" t="s">
        <v>9586</v>
      </c>
      <c r="D107" s="41" t="s">
        <v>9557</v>
      </c>
      <c r="E107" s="41">
        <v>20252.29</v>
      </c>
    </row>
    <row r="108" spans="1:5" ht="12" thickBot="1" x14ac:dyDescent="0.25">
      <c r="A108" s="41" t="s">
        <v>9587</v>
      </c>
      <c r="B108" s="41" t="s">
        <v>9588</v>
      </c>
      <c r="C108" s="41" t="s">
        <v>9589</v>
      </c>
      <c r="D108" s="41" t="s">
        <v>9498</v>
      </c>
      <c r="E108" s="41" t="s">
        <v>9590</v>
      </c>
    </row>
    <row r="109" spans="1:5" ht="12" thickBot="1" x14ac:dyDescent="0.25">
      <c r="A109" s="41" t="s">
        <v>9591</v>
      </c>
      <c r="B109" s="41" t="s">
        <v>9592</v>
      </c>
      <c r="C109" s="41" t="s">
        <v>9593</v>
      </c>
      <c r="D109" s="41" t="s">
        <v>9498</v>
      </c>
      <c r="E109" s="41" t="s">
        <v>9594</v>
      </c>
    </row>
    <row r="110" spans="1:5" ht="23.25" thickBot="1" x14ac:dyDescent="0.25">
      <c r="A110" s="41" t="s">
        <v>9595</v>
      </c>
      <c r="B110" s="41" t="s">
        <v>9596</v>
      </c>
      <c r="C110" s="41" t="s">
        <v>9597</v>
      </c>
      <c r="D110" s="41" t="s">
        <v>9598</v>
      </c>
      <c r="E110" s="41" t="s">
        <v>9599</v>
      </c>
    </row>
    <row r="111" spans="1:5" ht="12" thickBot="1" x14ac:dyDescent="0.25">
      <c r="A111" s="41" t="s">
        <v>9266</v>
      </c>
      <c r="B111" s="41" t="s">
        <v>9600</v>
      </c>
      <c r="C111" s="41" t="s">
        <v>9601</v>
      </c>
      <c r="D111" s="41" t="s">
        <v>9510</v>
      </c>
      <c r="E111" s="41">
        <v>122812500</v>
      </c>
    </row>
    <row r="112" spans="1:5" ht="12" thickBot="1" x14ac:dyDescent="0.25">
      <c r="A112" s="41" t="s">
        <v>9602</v>
      </c>
      <c r="B112" s="41" t="s">
        <v>9603</v>
      </c>
      <c r="C112" s="41" t="s">
        <v>9604</v>
      </c>
      <c r="D112" s="41" t="s">
        <v>9530</v>
      </c>
      <c r="E112" s="41" t="s">
        <v>9605</v>
      </c>
    </row>
    <row r="113" spans="1:5" ht="12" thickBot="1" x14ac:dyDescent="0.25">
      <c r="A113" s="41" t="s">
        <v>9606</v>
      </c>
      <c r="B113" s="41" t="s">
        <v>9461</v>
      </c>
      <c r="C113" s="41" t="s">
        <v>9461</v>
      </c>
      <c r="D113" s="41" t="s">
        <v>9607</v>
      </c>
      <c r="E113" s="41" t="s">
        <v>9608</v>
      </c>
    </row>
    <row r="114" spans="1:5" ht="12" thickBot="1" x14ac:dyDescent="0.25">
      <c r="A114" s="41" t="s">
        <v>9609</v>
      </c>
      <c r="B114" s="41" t="s">
        <v>9610</v>
      </c>
      <c r="C114" s="41" t="s">
        <v>9611</v>
      </c>
      <c r="D114" s="41" t="s">
        <v>9498</v>
      </c>
      <c r="E114" s="41">
        <v>63140</v>
      </c>
    </row>
    <row r="115" spans="1:5" ht="12" thickBot="1" x14ac:dyDescent="0.25">
      <c r="A115" s="41" t="s">
        <v>9612</v>
      </c>
      <c r="B115" s="41" t="s">
        <v>9613</v>
      </c>
      <c r="C115" s="41" t="s">
        <v>9614</v>
      </c>
      <c r="D115" s="41" t="s">
        <v>9498</v>
      </c>
      <c r="E115" s="41" t="s">
        <v>9615</v>
      </c>
    </row>
    <row r="116" spans="1:5" ht="23.25" thickBot="1" x14ac:dyDescent="0.25">
      <c r="A116" s="41" t="s">
        <v>9616</v>
      </c>
      <c r="B116" s="41" t="s">
        <v>9461</v>
      </c>
      <c r="C116" s="41" t="s">
        <v>9461</v>
      </c>
      <c r="D116" s="41" t="s">
        <v>9617</v>
      </c>
      <c r="E116" s="41" t="s">
        <v>9618</v>
      </c>
    </row>
    <row r="117" spans="1:5" ht="12" thickBot="1" x14ac:dyDescent="0.25">
      <c r="A117" s="41" t="s">
        <v>9619</v>
      </c>
      <c r="B117" s="41" t="s">
        <v>9620</v>
      </c>
      <c r="C117" s="41" t="s">
        <v>9621</v>
      </c>
      <c r="D117" s="41" t="s">
        <v>9498</v>
      </c>
      <c r="E117" s="41">
        <v>32213</v>
      </c>
    </row>
    <row r="118" spans="1:5" ht="12" thickBot="1" x14ac:dyDescent="0.25">
      <c r="A118" s="41" t="s">
        <v>9622</v>
      </c>
      <c r="B118" s="41" t="s">
        <v>9623</v>
      </c>
      <c r="C118" s="41" t="s">
        <v>9624</v>
      </c>
      <c r="D118" s="41" t="s">
        <v>9625</v>
      </c>
      <c r="E118" s="41" t="s">
        <v>9626</v>
      </c>
    </row>
    <row r="119" spans="1:5" ht="12" thickBot="1" x14ac:dyDescent="0.25">
      <c r="A119" s="41" t="s">
        <v>9627</v>
      </c>
      <c r="B119" s="41" t="s">
        <v>9628</v>
      </c>
      <c r="C119" s="41" t="s">
        <v>9629</v>
      </c>
      <c r="D119" s="41" t="s">
        <v>9510</v>
      </c>
      <c r="E119" s="41" t="s">
        <v>9630</v>
      </c>
    </row>
    <row r="120" spans="1:5" ht="12" thickBot="1" x14ac:dyDescent="0.25">
      <c r="A120" s="41" t="s">
        <v>9631</v>
      </c>
      <c r="B120" s="41" t="s">
        <v>9461</v>
      </c>
      <c r="C120" s="41" t="s">
        <v>9632</v>
      </c>
      <c r="D120" s="41" t="s">
        <v>9498</v>
      </c>
      <c r="E120" s="41" t="s">
        <v>9633</v>
      </c>
    </row>
    <row r="121" spans="1:5" ht="12" thickBot="1" x14ac:dyDescent="0.25">
      <c r="A121" s="41" t="s">
        <v>9634</v>
      </c>
      <c r="B121" s="41" t="s">
        <v>9635</v>
      </c>
      <c r="C121" s="41" t="s">
        <v>9636</v>
      </c>
      <c r="D121" s="41" t="s">
        <v>9498</v>
      </c>
      <c r="E121" s="41" t="s">
        <v>9637</v>
      </c>
    </row>
    <row r="122" spans="1:5" ht="23.25" thickBot="1" x14ac:dyDescent="0.25">
      <c r="A122" s="41" t="s">
        <v>9638</v>
      </c>
      <c r="B122" s="41" t="s">
        <v>9639</v>
      </c>
      <c r="C122" s="41" t="s">
        <v>9640</v>
      </c>
      <c r="D122" s="41" t="s">
        <v>9498</v>
      </c>
      <c r="E122" s="41" t="s">
        <v>9641</v>
      </c>
    </row>
    <row r="123" spans="1:5" ht="23.25" thickBot="1" x14ac:dyDescent="0.25">
      <c r="A123" s="41" t="s">
        <v>9642</v>
      </c>
      <c r="B123" s="41" t="s">
        <v>9461</v>
      </c>
      <c r="C123" s="41" t="s">
        <v>9461</v>
      </c>
      <c r="D123" s="41" t="s">
        <v>9607</v>
      </c>
      <c r="E123" s="41" t="s">
        <v>9643</v>
      </c>
    </row>
    <row r="124" spans="1:5" ht="12" thickBot="1" x14ac:dyDescent="0.25">
      <c r="A124" s="41" t="s">
        <v>9644</v>
      </c>
      <c r="B124" s="41" t="s">
        <v>9645</v>
      </c>
      <c r="C124" s="41" t="s">
        <v>9646</v>
      </c>
      <c r="D124" s="41" t="s">
        <v>9498</v>
      </c>
      <c r="E124" s="41">
        <v>31462</v>
      </c>
    </row>
    <row r="125" spans="1:5" ht="12" thickBot="1" x14ac:dyDescent="0.25">
      <c r="A125" s="41" t="s">
        <v>9647</v>
      </c>
      <c r="B125" s="41" t="s">
        <v>9461</v>
      </c>
      <c r="C125" s="41" t="s">
        <v>9461</v>
      </c>
      <c r="D125" s="41" t="s">
        <v>9648</v>
      </c>
      <c r="E125" s="41" t="s">
        <v>9649</v>
      </c>
    </row>
    <row r="126" spans="1:5" ht="12" thickBot="1" x14ac:dyDescent="0.25">
      <c r="A126" s="41" t="s">
        <v>9650</v>
      </c>
      <c r="B126" s="41" t="s">
        <v>9461</v>
      </c>
      <c r="C126" s="41" t="s">
        <v>9461</v>
      </c>
      <c r="D126" s="41" t="s">
        <v>9648</v>
      </c>
      <c r="E126" s="41" t="s">
        <v>9651</v>
      </c>
    </row>
    <row r="127" spans="1:5" ht="23.25" thickBot="1" x14ac:dyDescent="0.25">
      <c r="A127" s="41" t="s">
        <v>9652</v>
      </c>
      <c r="B127" s="41" t="s">
        <v>9653</v>
      </c>
      <c r="C127" s="41" t="s">
        <v>9654</v>
      </c>
      <c r="D127" s="41" t="s">
        <v>9553</v>
      </c>
      <c r="E127" s="41">
        <v>8397.2999999999993</v>
      </c>
    </row>
    <row r="128" spans="1:5" ht="12" thickBot="1" x14ac:dyDescent="0.25">
      <c r="A128" s="41" t="s">
        <v>9655</v>
      </c>
      <c r="B128" s="41" t="s">
        <v>9656</v>
      </c>
      <c r="C128" s="41" t="s">
        <v>9657</v>
      </c>
      <c r="D128" s="41" t="s">
        <v>9498</v>
      </c>
      <c r="E128" s="41">
        <v>363502</v>
      </c>
    </row>
    <row r="129" spans="1:5" ht="12" thickBot="1" x14ac:dyDescent="0.25">
      <c r="A129" s="41" t="s">
        <v>9658</v>
      </c>
      <c r="B129" s="41" t="s">
        <v>9659</v>
      </c>
      <c r="C129" s="41" t="s">
        <v>9660</v>
      </c>
      <c r="D129" s="41" t="s">
        <v>9498</v>
      </c>
      <c r="E129" s="41" t="s">
        <v>9661</v>
      </c>
    </row>
    <row r="130" spans="1:5" ht="12" thickBot="1" x14ac:dyDescent="0.25">
      <c r="A130" s="41" t="s">
        <v>9662</v>
      </c>
      <c r="B130" s="41" t="s">
        <v>9663</v>
      </c>
      <c r="C130" s="41" t="s">
        <v>9664</v>
      </c>
      <c r="D130" s="41" t="s">
        <v>9498</v>
      </c>
      <c r="E130" s="41">
        <v>60220</v>
      </c>
    </row>
    <row r="131" spans="1:5" ht="12" thickBot="1" x14ac:dyDescent="0.25">
      <c r="A131" s="41" t="s">
        <v>9665</v>
      </c>
      <c r="B131" s="41" t="s">
        <v>9461</v>
      </c>
      <c r="C131" s="41" t="s">
        <v>9461</v>
      </c>
      <c r="D131" s="41" t="s">
        <v>9607</v>
      </c>
      <c r="E131" s="41" t="s">
        <v>9666</v>
      </c>
    </row>
    <row r="132" spans="1:5" ht="12" thickBot="1" x14ac:dyDescent="0.25">
      <c r="A132" s="41" t="s">
        <v>9667</v>
      </c>
      <c r="B132" s="41" t="s">
        <v>9668</v>
      </c>
      <c r="C132" s="41" t="s">
        <v>9669</v>
      </c>
      <c r="D132" s="41" t="s">
        <v>9557</v>
      </c>
      <c r="E132" s="41">
        <v>27810.294999999998</v>
      </c>
    </row>
    <row r="133" spans="1:5" ht="12" thickBot="1" x14ac:dyDescent="0.25">
      <c r="A133" s="41" t="s">
        <v>9670</v>
      </c>
      <c r="B133" s="41" t="s">
        <v>9671</v>
      </c>
      <c r="C133" s="41" t="s">
        <v>9672</v>
      </c>
      <c r="D133" s="41" t="s">
        <v>9498</v>
      </c>
      <c r="E133" s="41" t="s">
        <v>9673</v>
      </c>
    </row>
    <row r="134" spans="1:5" ht="12" thickBot="1" x14ac:dyDescent="0.25">
      <c r="A134" s="41" t="s">
        <v>9674</v>
      </c>
      <c r="B134" s="41" t="s">
        <v>9675</v>
      </c>
      <c r="C134" s="41" t="s">
        <v>9676</v>
      </c>
      <c r="D134" s="41" t="s">
        <v>9498</v>
      </c>
      <c r="E134" s="41" t="s">
        <v>9677</v>
      </c>
    </row>
    <row r="135" spans="1:5" ht="12" thickBot="1" x14ac:dyDescent="0.25">
      <c r="A135" s="41" t="s">
        <v>9678</v>
      </c>
      <c r="B135" s="41" t="s">
        <v>9679</v>
      </c>
      <c r="C135" s="41" t="s">
        <v>9680</v>
      </c>
      <c r="D135" s="41" t="s">
        <v>9498</v>
      </c>
      <c r="E135" s="41">
        <v>741640</v>
      </c>
    </row>
    <row r="136" spans="1:5" ht="12" thickBot="1" x14ac:dyDescent="0.25">
      <c r="A136" s="41" t="s">
        <v>9681</v>
      </c>
      <c r="B136" s="41" t="s">
        <v>9682</v>
      </c>
      <c r="C136" s="41" t="s">
        <v>9683</v>
      </c>
      <c r="D136" s="41" t="s">
        <v>9684</v>
      </c>
      <c r="E136" s="41" t="s">
        <v>9685</v>
      </c>
    </row>
    <row r="137" spans="1:5" ht="12" thickBot="1" x14ac:dyDescent="0.25">
      <c r="A137" s="41" t="s">
        <v>9686</v>
      </c>
      <c r="B137" s="41" t="s">
        <v>9687</v>
      </c>
      <c r="C137" s="41" t="s">
        <v>9688</v>
      </c>
      <c r="D137" s="41" t="s">
        <v>9498</v>
      </c>
      <c r="E137" s="41" t="s">
        <v>9689</v>
      </c>
    </row>
    <row r="138" spans="1:5" ht="12" thickBot="1" x14ac:dyDescent="0.25">
      <c r="A138" s="41" t="s">
        <v>9690</v>
      </c>
      <c r="B138" s="41" t="s">
        <v>9691</v>
      </c>
      <c r="C138" s="41" t="s">
        <v>9692</v>
      </c>
      <c r="D138" s="41" t="s">
        <v>9498</v>
      </c>
      <c r="E138" s="41" t="s">
        <v>9693</v>
      </c>
    </row>
    <row r="139" spans="1:5" ht="12" thickBot="1" x14ac:dyDescent="0.25">
      <c r="A139" s="41" t="s">
        <v>9694</v>
      </c>
      <c r="B139" s="41" t="s">
        <v>9695</v>
      </c>
      <c r="C139" s="41" t="s">
        <v>9696</v>
      </c>
      <c r="D139" s="41" t="s">
        <v>9530</v>
      </c>
      <c r="E139" s="41" t="s">
        <v>9697</v>
      </c>
    </row>
    <row r="140" spans="1:5" ht="12" thickBot="1" x14ac:dyDescent="0.25">
      <c r="A140" s="41" t="s">
        <v>9698</v>
      </c>
      <c r="B140" s="41" t="s">
        <v>9699</v>
      </c>
      <c r="C140" s="41" t="s">
        <v>9700</v>
      </c>
      <c r="D140" s="41" t="s">
        <v>9510</v>
      </c>
      <c r="E140" s="41" t="s">
        <v>9701</v>
      </c>
    </row>
    <row r="141" spans="1:5" ht="12" thickBot="1" x14ac:dyDescent="0.25">
      <c r="A141" s="41" t="s">
        <v>9702</v>
      </c>
      <c r="B141" s="41" t="s">
        <v>9699</v>
      </c>
      <c r="C141" s="41" t="s">
        <v>9700</v>
      </c>
      <c r="D141" s="41" t="s">
        <v>9498</v>
      </c>
      <c r="E141" s="41" t="s">
        <v>9703</v>
      </c>
    </row>
    <row r="142" spans="1:5" ht="12" thickBot="1" x14ac:dyDescent="0.25">
      <c r="A142" s="41" t="s">
        <v>9704</v>
      </c>
      <c r="B142" s="41" t="s">
        <v>9705</v>
      </c>
      <c r="C142" s="41" t="s">
        <v>9706</v>
      </c>
      <c r="D142" s="41" t="s">
        <v>9498</v>
      </c>
      <c r="E142" s="41" t="s">
        <v>9707</v>
      </c>
    </row>
    <row r="143" spans="1:5" ht="12" thickBot="1" x14ac:dyDescent="0.25">
      <c r="A143" s="41" t="s">
        <v>9708</v>
      </c>
      <c r="B143" s="41" t="s">
        <v>9709</v>
      </c>
      <c r="C143" s="41" t="s">
        <v>9710</v>
      </c>
      <c r="D143" s="41" t="s">
        <v>9711</v>
      </c>
      <c r="E143" s="41" t="s">
        <v>9712</v>
      </c>
    </row>
    <row r="144" spans="1:5" ht="12" thickBot="1" x14ac:dyDescent="0.25">
      <c r="A144" s="41" t="s">
        <v>9713</v>
      </c>
      <c r="B144" s="41" t="s">
        <v>9461</v>
      </c>
      <c r="C144" s="41" t="s">
        <v>9461</v>
      </c>
      <c r="D144" s="41" t="s">
        <v>9714</v>
      </c>
      <c r="E144" s="41" t="s">
        <v>9715</v>
      </c>
    </row>
    <row r="145" spans="1:5" ht="12" thickBot="1" x14ac:dyDescent="0.25">
      <c r="A145" s="41" t="s">
        <v>9716</v>
      </c>
      <c r="B145" s="41" t="s">
        <v>9461</v>
      </c>
      <c r="C145" s="41" t="s">
        <v>9461</v>
      </c>
      <c r="D145" s="41" t="s">
        <v>9714</v>
      </c>
      <c r="E145" s="41" t="s">
        <v>9717</v>
      </c>
    </row>
    <row r="146" spans="1:5" ht="12" thickBot="1" x14ac:dyDescent="0.25">
      <c r="A146" s="41" t="s">
        <v>9718</v>
      </c>
      <c r="B146" s="41" t="s">
        <v>9719</v>
      </c>
      <c r="C146" s="41" t="s">
        <v>9720</v>
      </c>
      <c r="D146" s="41" t="s">
        <v>9498</v>
      </c>
      <c r="E146" s="41" t="s">
        <v>9721</v>
      </c>
    </row>
    <row r="147" spans="1:5" ht="23.25" thickBot="1" x14ac:dyDescent="0.25">
      <c r="A147" s="41" t="s">
        <v>9722</v>
      </c>
      <c r="B147" s="41" t="s">
        <v>9723</v>
      </c>
      <c r="C147" s="41" t="s">
        <v>9724</v>
      </c>
      <c r="D147" s="41" t="s">
        <v>9498</v>
      </c>
      <c r="E147" s="41" t="s">
        <v>9725</v>
      </c>
    </row>
    <row r="148" spans="1:5" ht="23.25" thickBot="1" x14ac:dyDescent="0.25">
      <c r="A148" s="41" t="s">
        <v>9726</v>
      </c>
      <c r="B148" s="41" t="s">
        <v>9727</v>
      </c>
      <c r="C148" s="41" t="s">
        <v>9728</v>
      </c>
      <c r="D148" s="41" t="s">
        <v>9498</v>
      </c>
      <c r="E148" s="41" t="s">
        <v>9729</v>
      </c>
    </row>
    <row r="149" spans="1:5" ht="23.25" thickBot="1" x14ac:dyDescent="0.25">
      <c r="A149" s="41" t="s">
        <v>9730</v>
      </c>
      <c r="B149" s="41" t="s">
        <v>9731</v>
      </c>
      <c r="C149" s="41" t="s">
        <v>9732</v>
      </c>
      <c r="D149" s="41" t="s">
        <v>9498</v>
      </c>
      <c r="E149" s="41" t="s">
        <v>9733</v>
      </c>
    </row>
    <row r="150" spans="1:5" x14ac:dyDescent="0.2">
      <c r="C150" s="61"/>
      <c r="E150" s="62"/>
    </row>
    <row r="151" spans="1:5" x14ac:dyDescent="0.2">
      <c r="C151" s="61"/>
      <c r="E151" s="62"/>
    </row>
    <row r="152" spans="1:5" x14ac:dyDescent="0.2">
      <c r="C152" s="61"/>
      <c r="E152" s="62"/>
    </row>
    <row r="153" spans="1:5" x14ac:dyDescent="0.2">
      <c r="C153" s="61"/>
      <c r="E153" s="62"/>
    </row>
    <row r="154" spans="1:5" x14ac:dyDescent="0.2">
      <c r="C154" s="61"/>
      <c r="E154" s="62"/>
    </row>
    <row r="155" spans="1:5" x14ac:dyDescent="0.2">
      <c r="C155" s="61"/>
      <c r="E155" s="62"/>
    </row>
    <row r="156" spans="1:5" x14ac:dyDescent="0.2">
      <c r="C156" s="61"/>
      <c r="E156" s="62"/>
    </row>
    <row r="157" spans="1:5" x14ac:dyDescent="0.2">
      <c r="C157" s="61"/>
      <c r="E157" s="62"/>
    </row>
    <row r="158" spans="1:5" x14ac:dyDescent="0.2">
      <c r="C158" s="61"/>
      <c r="E158" s="62"/>
    </row>
    <row r="159" spans="1:5" x14ac:dyDescent="0.2">
      <c r="C159" s="61"/>
      <c r="E159" s="62"/>
    </row>
    <row r="160" spans="1:5" x14ac:dyDescent="0.2">
      <c r="C160" s="61"/>
      <c r="E160" s="62"/>
    </row>
    <row r="161" spans="3:5" x14ac:dyDescent="0.2">
      <c r="C161" s="61"/>
      <c r="E161" s="62"/>
    </row>
    <row r="162" spans="3:5" x14ac:dyDescent="0.2">
      <c r="C162" s="61"/>
      <c r="E162" s="62"/>
    </row>
    <row r="163" spans="3:5" x14ac:dyDescent="0.2">
      <c r="E163" s="63"/>
    </row>
    <row r="164" spans="3:5" x14ac:dyDescent="0.2">
      <c r="E164" s="63"/>
    </row>
    <row r="165" spans="3:5" x14ac:dyDescent="0.2">
      <c r="E165" s="63"/>
    </row>
    <row r="166" spans="3:5" x14ac:dyDescent="0.2">
      <c r="E166" s="63"/>
    </row>
    <row r="167" spans="3:5" x14ac:dyDescent="0.2">
      <c r="E167" s="63"/>
    </row>
    <row r="168" spans="3:5" x14ac:dyDescent="0.2">
      <c r="E168" s="63"/>
    </row>
  </sheetData>
  <mergeCells count="9">
    <mergeCell ref="B73:E73"/>
    <mergeCell ref="B74:E74"/>
    <mergeCell ref="B75:E75"/>
    <mergeCell ref="A66:A67"/>
    <mergeCell ref="B66:B67"/>
    <mergeCell ref="C66:C67"/>
    <mergeCell ref="D66:D67"/>
    <mergeCell ref="E66:E67"/>
    <mergeCell ref="B72:E72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3"/>
  <sheetViews>
    <sheetView workbookViewId="0">
      <selection activeCell="H7" sqref="H7"/>
    </sheetView>
  </sheetViews>
  <sheetFormatPr defaultColWidth="9.140625" defaultRowHeight="12.75" x14ac:dyDescent="0.2"/>
  <cols>
    <col min="1" max="1" width="17.140625" style="66" customWidth="1"/>
    <col min="2" max="2" width="13.85546875" style="66" customWidth="1"/>
    <col min="3" max="4" width="14.42578125" style="66" customWidth="1"/>
    <col min="5" max="5" width="23.5703125" style="66" customWidth="1"/>
    <col min="6" max="6" width="23.5703125" style="69" customWidth="1"/>
    <col min="7" max="7" width="49.7109375" style="66" customWidth="1"/>
    <col min="8" max="8" width="58" style="66" customWidth="1"/>
    <col min="9" max="16384" width="9.140625" style="66"/>
  </cols>
  <sheetData>
    <row r="1" spans="1:8" ht="51" x14ac:dyDescent="0.2">
      <c r="A1" s="64" t="s">
        <v>9734</v>
      </c>
      <c r="B1" s="64" t="s">
        <v>9735</v>
      </c>
      <c r="C1" s="65" t="s">
        <v>9736</v>
      </c>
      <c r="D1" s="65" t="s">
        <v>9737</v>
      </c>
      <c r="E1" s="65" t="s">
        <v>9738</v>
      </c>
      <c r="F1" s="65" t="s">
        <v>9739</v>
      </c>
      <c r="G1" s="64" t="s">
        <v>9058</v>
      </c>
      <c r="H1" s="65" t="s">
        <v>9740</v>
      </c>
    </row>
    <row r="2" spans="1:8" ht="25.5" x14ac:dyDescent="0.2">
      <c r="A2" s="66" t="s">
        <v>9741</v>
      </c>
      <c r="B2" s="67" t="s">
        <v>9742</v>
      </c>
      <c r="C2" s="68" t="s">
        <v>9743</v>
      </c>
      <c r="D2" s="66" t="s">
        <v>9744</v>
      </c>
      <c r="E2" s="66">
        <v>1129</v>
      </c>
      <c r="F2" s="69" t="s">
        <v>9745</v>
      </c>
      <c r="G2" s="69" t="s">
        <v>9746</v>
      </c>
      <c r="H2" s="70" t="s">
        <v>9747</v>
      </c>
    </row>
    <row r="3" spans="1:8" ht="26.25" x14ac:dyDescent="0.25">
      <c r="A3" s="66" t="s">
        <v>2083</v>
      </c>
      <c r="B3" s="67" t="s">
        <v>9742</v>
      </c>
      <c r="C3" s="68" t="s">
        <v>9748</v>
      </c>
      <c r="D3" s="66" t="s">
        <v>9749</v>
      </c>
      <c r="E3" s="69">
        <v>1124</v>
      </c>
      <c r="F3" s="69" t="s">
        <v>9745</v>
      </c>
      <c r="G3" s="69" t="s">
        <v>9750</v>
      </c>
      <c r="H3" s="83" t="s">
        <v>9751</v>
      </c>
    </row>
    <row r="4" spans="1:8" ht="25.5" x14ac:dyDescent="0.2">
      <c r="A4" s="66" t="s">
        <v>3219</v>
      </c>
      <c r="B4" s="67" t="s">
        <v>9742</v>
      </c>
      <c r="C4" s="68" t="s">
        <v>9752</v>
      </c>
      <c r="D4" s="66" t="s">
        <v>9753</v>
      </c>
      <c r="E4" s="69">
        <v>1118</v>
      </c>
      <c r="F4" s="69" t="s">
        <v>9745</v>
      </c>
      <c r="G4" s="69" t="s">
        <v>9754</v>
      </c>
      <c r="H4" s="70" t="s">
        <v>9755</v>
      </c>
    </row>
    <row r="5" spans="1:8" ht="26.25" x14ac:dyDescent="0.25">
      <c r="A5" s="66" t="s">
        <v>4536</v>
      </c>
      <c r="B5" s="67" t="s">
        <v>9742</v>
      </c>
      <c r="C5" s="68" t="s">
        <v>9756</v>
      </c>
      <c r="D5" s="66" t="s">
        <v>9757</v>
      </c>
      <c r="E5" s="69">
        <v>1125</v>
      </c>
      <c r="F5" s="69" t="s">
        <v>9745</v>
      </c>
      <c r="G5" s="69" t="s">
        <v>9758</v>
      </c>
      <c r="H5" s="83" t="s">
        <v>9759</v>
      </c>
    </row>
    <row r="6" spans="1:8" ht="26.25" x14ac:dyDescent="0.25">
      <c r="A6" s="71" t="s">
        <v>9407</v>
      </c>
      <c r="B6" s="67" t="s">
        <v>9742</v>
      </c>
      <c r="C6" s="68" t="s">
        <v>9760</v>
      </c>
      <c r="D6" s="66" t="s">
        <v>9761</v>
      </c>
      <c r="E6" s="69">
        <v>1241</v>
      </c>
      <c r="F6" s="69" t="s">
        <v>9745</v>
      </c>
      <c r="G6" s="69" t="s">
        <v>9762</v>
      </c>
      <c r="H6" s="83" t="s">
        <v>9763</v>
      </c>
    </row>
    <row r="7" spans="1:8" ht="25.5" x14ac:dyDescent="0.2">
      <c r="A7" s="66" t="s">
        <v>9401</v>
      </c>
      <c r="B7" s="66" t="s">
        <v>9764</v>
      </c>
      <c r="C7" s="66" t="s">
        <v>9765</v>
      </c>
      <c r="D7" s="66" t="s">
        <v>9766</v>
      </c>
      <c r="E7" s="69">
        <v>255</v>
      </c>
      <c r="F7" s="69" t="s">
        <v>9745</v>
      </c>
      <c r="G7" s="69" t="s">
        <v>9767</v>
      </c>
      <c r="H7" s="70" t="s">
        <v>9768</v>
      </c>
    </row>
    <row r="8" spans="1:8" x14ac:dyDescent="0.2">
      <c r="G8" s="69"/>
      <c r="H8" s="70"/>
    </row>
    <row r="9" spans="1:8" x14ac:dyDescent="0.2">
      <c r="D9" s="70"/>
      <c r="G9" s="69"/>
      <c r="H9" s="70"/>
    </row>
    <row r="10" spans="1:8" x14ac:dyDescent="0.2">
      <c r="G10" s="69"/>
      <c r="H10" s="70"/>
    </row>
    <row r="11" spans="1:8" x14ac:dyDescent="0.2">
      <c r="A11" s="71"/>
      <c r="H11" s="70"/>
    </row>
    <row r="12" spans="1:8" x14ac:dyDescent="0.2">
      <c r="A12" s="71"/>
      <c r="H12" s="70"/>
    </row>
    <row r="13" spans="1:8" x14ac:dyDescent="0.2">
      <c r="A13" s="71"/>
      <c r="H13" s="70"/>
    </row>
    <row r="14" spans="1:8" x14ac:dyDescent="0.2">
      <c r="A14" s="71"/>
      <c r="H14" s="70"/>
    </row>
    <row r="15" spans="1:8" x14ac:dyDescent="0.2">
      <c r="A15" s="71"/>
      <c r="H15" s="70"/>
    </row>
    <row r="16" spans="1:8" x14ac:dyDescent="0.2">
      <c r="A16" s="71"/>
      <c r="H16" s="70"/>
    </row>
    <row r="17" spans="1:8" x14ac:dyDescent="0.2">
      <c r="A17" s="71"/>
      <c r="H17" s="70"/>
    </row>
    <row r="18" spans="1:8" x14ac:dyDescent="0.2">
      <c r="A18" s="71"/>
      <c r="H18" s="70"/>
    </row>
    <row r="19" spans="1:8" x14ac:dyDescent="0.2">
      <c r="A19" s="71"/>
      <c r="H19" s="70"/>
    </row>
    <row r="20" spans="1:8" x14ac:dyDescent="0.2">
      <c r="A20" s="71"/>
      <c r="H20" s="70"/>
    </row>
    <row r="21" spans="1:8" x14ac:dyDescent="0.2">
      <c r="A21" s="71"/>
      <c r="H21" s="70"/>
    </row>
    <row r="22" spans="1:8" x14ac:dyDescent="0.2">
      <c r="A22" s="71"/>
      <c r="H22" s="70"/>
    </row>
    <row r="23" spans="1:8" x14ac:dyDescent="0.2">
      <c r="A23" s="71"/>
      <c r="H23" s="70"/>
    </row>
    <row r="24" spans="1:8" x14ac:dyDescent="0.2">
      <c r="A24" s="71"/>
      <c r="H24" s="70"/>
    </row>
    <row r="25" spans="1:8" x14ac:dyDescent="0.2">
      <c r="A25" s="71"/>
      <c r="H25" s="70"/>
    </row>
    <row r="26" spans="1:8" x14ac:dyDescent="0.2">
      <c r="A26" s="71"/>
      <c r="H26" s="70"/>
    </row>
    <row r="27" spans="1:8" x14ac:dyDescent="0.2">
      <c r="A27" s="71"/>
      <c r="H27" s="70"/>
    </row>
    <row r="28" spans="1:8" x14ac:dyDescent="0.2">
      <c r="A28" s="71"/>
      <c r="H28" s="70"/>
    </row>
    <row r="29" spans="1:8" x14ac:dyDescent="0.2">
      <c r="A29" s="71"/>
      <c r="H29" s="70"/>
    </row>
    <row r="30" spans="1:8" x14ac:dyDescent="0.2">
      <c r="A30" s="71"/>
      <c r="H30" s="70"/>
    </row>
    <row r="31" spans="1:8" x14ac:dyDescent="0.2">
      <c r="A31" s="71"/>
      <c r="H31" s="70"/>
    </row>
    <row r="32" spans="1:8" x14ac:dyDescent="0.2">
      <c r="A32" s="71"/>
      <c r="H32" s="70"/>
    </row>
    <row r="33" spans="1:8" x14ac:dyDescent="0.2">
      <c r="A33" s="71"/>
      <c r="H33" s="70"/>
    </row>
    <row r="34" spans="1:8" x14ac:dyDescent="0.2">
      <c r="A34" s="71"/>
      <c r="H34" s="70"/>
    </row>
    <row r="35" spans="1:8" x14ac:dyDescent="0.2">
      <c r="A35" s="71"/>
      <c r="H35" s="70"/>
    </row>
    <row r="36" spans="1:8" x14ac:dyDescent="0.2">
      <c r="A36" s="71"/>
      <c r="H36" s="70"/>
    </row>
    <row r="37" spans="1:8" x14ac:dyDescent="0.2">
      <c r="A37" s="71"/>
      <c r="H37" s="70"/>
    </row>
    <row r="38" spans="1:8" x14ac:dyDescent="0.2">
      <c r="A38" s="71"/>
      <c r="H38" s="70"/>
    </row>
    <row r="39" spans="1:8" x14ac:dyDescent="0.2">
      <c r="A39" s="71"/>
      <c r="H39" s="70"/>
    </row>
    <row r="40" spans="1:8" x14ac:dyDescent="0.2">
      <c r="A40" s="71"/>
      <c r="H40" s="70"/>
    </row>
    <row r="41" spans="1:8" x14ac:dyDescent="0.2">
      <c r="A41" s="71"/>
      <c r="H41" s="70"/>
    </row>
    <row r="42" spans="1:8" x14ac:dyDescent="0.2">
      <c r="A42" s="71"/>
      <c r="H42" s="70"/>
    </row>
    <row r="43" spans="1:8" x14ac:dyDescent="0.2">
      <c r="A43" s="71"/>
      <c r="H43" s="70"/>
    </row>
  </sheetData>
  <hyperlinks>
    <hyperlink ref="H2" r:id="rId1" xr:uid="{00000000-0004-0000-0E00-000000000000}"/>
    <hyperlink ref="H3:H6" r:id="rId2" display="https://www.ncbi.nlm.nih.gov/sra/?term=SRR23816941" xr:uid="{00000000-0004-0000-0E00-000001000000}"/>
    <hyperlink ref="H6" r:id="rId3" xr:uid="{00000000-0004-0000-0E00-000002000000}"/>
    <hyperlink ref="H5" r:id="rId4" xr:uid="{00000000-0004-0000-0E00-000003000000}"/>
    <hyperlink ref="H4" r:id="rId5" xr:uid="{00000000-0004-0000-0E00-000004000000}"/>
    <hyperlink ref="H3" r:id="rId6" xr:uid="{00000000-0004-0000-0E00-000005000000}"/>
    <hyperlink ref="H7" r:id="rId7" xr:uid="{00000000-0004-0000-0E00-000006000000}"/>
  </hyperlinks>
  <pageMargins left="0.7" right="0.7" top="0.75" bottom="0.75" header="0.3" footer="0.3"/>
  <pageSetup paperSize="9" orientation="portrait" r:id="rId8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248"/>
  <sheetViews>
    <sheetView workbookViewId="0">
      <selection activeCell="I8" sqref="I8"/>
    </sheetView>
  </sheetViews>
  <sheetFormatPr defaultRowHeight="15" x14ac:dyDescent="0.25"/>
  <sheetData>
    <row r="1" spans="1:11" x14ac:dyDescent="0.25">
      <c r="A1" t="s">
        <v>60</v>
      </c>
      <c r="B1" t="s">
        <v>61</v>
      </c>
      <c r="C1" t="s">
        <v>62</v>
      </c>
      <c r="D1" t="s">
        <v>63</v>
      </c>
      <c r="E1" t="s">
        <v>64</v>
      </c>
      <c r="F1" t="s">
        <v>65</v>
      </c>
      <c r="G1" t="s">
        <v>66</v>
      </c>
      <c r="H1" t="s">
        <v>67</v>
      </c>
      <c r="I1" t="s">
        <v>68</v>
      </c>
      <c r="J1" t="s">
        <v>69</v>
      </c>
      <c r="K1" t="s">
        <v>70</v>
      </c>
    </row>
    <row r="2" spans="1:11" x14ac:dyDescent="0.25">
      <c r="A2" t="s">
        <v>75</v>
      </c>
      <c r="B2" t="s">
        <v>76</v>
      </c>
      <c r="C2">
        <v>623</v>
      </c>
      <c r="D2" t="s">
        <v>135</v>
      </c>
      <c r="E2">
        <v>0.82399999999999995</v>
      </c>
      <c r="F2" t="s">
        <v>79</v>
      </c>
      <c r="G2" t="s">
        <v>5927</v>
      </c>
      <c r="H2" t="s">
        <v>81</v>
      </c>
      <c r="I2" t="s">
        <v>79</v>
      </c>
      <c r="J2" t="s">
        <v>82</v>
      </c>
    </row>
    <row r="3" spans="1:11" x14ac:dyDescent="0.25">
      <c r="A3" t="s">
        <v>75</v>
      </c>
      <c r="B3" t="s">
        <v>76</v>
      </c>
      <c r="C3">
        <v>1350</v>
      </c>
      <c r="D3" t="s">
        <v>120</v>
      </c>
      <c r="E3">
        <v>0.14099999999999999</v>
      </c>
      <c r="F3" t="s">
        <v>79</v>
      </c>
      <c r="G3" t="s">
        <v>80</v>
      </c>
      <c r="H3" t="s">
        <v>81</v>
      </c>
      <c r="I3" t="s">
        <v>79</v>
      </c>
      <c r="J3" t="s">
        <v>82</v>
      </c>
    </row>
    <row r="4" spans="1:11" x14ac:dyDescent="0.25">
      <c r="A4" t="s">
        <v>75</v>
      </c>
      <c r="B4" t="s">
        <v>76</v>
      </c>
      <c r="C4">
        <v>2964</v>
      </c>
      <c r="D4" t="s">
        <v>101</v>
      </c>
      <c r="E4">
        <v>5.0999999999999997E-2</v>
      </c>
      <c r="F4" t="s">
        <v>79</v>
      </c>
      <c r="G4" t="s">
        <v>2086</v>
      </c>
      <c r="H4" t="s">
        <v>81</v>
      </c>
      <c r="I4" t="s">
        <v>79</v>
      </c>
      <c r="J4" t="s">
        <v>82</v>
      </c>
    </row>
    <row r="5" spans="1:11" x14ac:dyDescent="0.25">
      <c r="A5" t="s">
        <v>75</v>
      </c>
      <c r="B5" t="s">
        <v>76</v>
      </c>
      <c r="C5">
        <v>2974</v>
      </c>
      <c r="D5" t="s">
        <v>297</v>
      </c>
      <c r="E5">
        <v>5.5999999999999897E-2</v>
      </c>
      <c r="F5" t="s">
        <v>79</v>
      </c>
      <c r="G5" t="s">
        <v>2086</v>
      </c>
      <c r="H5" t="s">
        <v>81</v>
      </c>
      <c r="I5" t="s">
        <v>79</v>
      </c>
      <c r="J5" t="s">
        <v>82</v>
      </c>
    </row>
    <row r="6" spans="1:11" x14ac:dyDescent="0.25">
      <c r="A6" t="s">
        <v>75</v>
      </c>
      <c r="B6" t="s">
        <v>76</v>
      </c>
      <c r="C6">
        <v>3015</v>
      </c>
      <c r="D6" t="s">
        <v>101</v>
      </c>
      <c r="E6">
        <v>5.5E-2</v>
      </c>
      <c r="F6" t="s">
        <v>79</v>
      </c>
      <c r="G6" t="s">
        <v>2086</v>
      </c>
      <c r="H6" t="s">
        <v>81</v>
      </c>
      <c r="I6" t="s">
        <v>79</v>
      </c>
      <c r="J6" t="s">
        <v>82</v>
      </c>
    </row>
    <row r="7" spans="1:11" x14ac:dyDescent="0.25">
      <c r="A7" t="s">
        <v>75</v>
      </c>
      <c r="B7" t="s">
        <v>76</v>
      </c>
      <c r="C7">
        <v>3036</v>
      </c>
      <c r="D7" t="s">
        <v>297</v>
      </c>
      <c r="E7">
        <v>0.1</v>
      </c>
      <c r="F7" t="s">
        <v>79</v>
      </c>
      <c r="G7" t="s">
        <v>2086</v>
      </c>
      <c r="H7" t="s">
        <v>81</v>
      </c>
      <c r="I7" t="s">
        <v>79</v>
      </c>
      <c r="J7" t="s">
        <v>82</v>
      </c>
    </row>
    <row r="8" spans="1:11" x14ac:dyDescent="0.25">
      <c r="A8" t="s">
        <v>75</v>
      </c>
      <c r="B8" t="s">
        <v>76</v>
      </c>
      <c r="C8">
        <v>3044</v>
      </c>
      <c r="D8" t="s">
        <v>101</v>
      </c>
      <c r="E8">
        <v>0.10199999999999999</v>
      </c>
      <c r="F8" t="s">
        <v>79</v>
      </c>
      <c r="G8" t="s">
        <v>2086</v>
      </c>
      <c r="H8" t="s">
        <v>81</v>
      </c>
      <c r="I8" t="s">
        <v>79</v>
      </c>
      <c r="J8" t="s">
        <v>82</v>
      </c>
    </row>
    <row r="9" spans="1:11" x14ac:dyDescent="0.25">
      <c r="A9" t="s">
        <v>75</v>
      </c>
      <c r="B9" t="s">
        <v>76</v>
      </c>
      <c r="C9">
        <v>3392</v>
      </c>
      <c r="D9" t="s">
        <v>101</v>
      </c>
      <c r="E9">
        <v>0.08</v>
      </c>
      <c r="F9" t="s">
        <v>79</v>
      </c>
      <c r="G9" t="s">
        <v>2086</v>
      </c>
      <c r="H9" t="s">
        <v>81</v>
      </c>
      <c r="I9" t="s">
        <v>79</v>
      </c>
      <c r="J9" t="s">
        <v>82</v>
      </c>
    </row>
    <row r="10" spans="1:11" x14ac:dyDescent="0.25">
      <c r="A10" t="s">
        <v>75</v>
      </c>
      <c r="B10" t="s">
        <v>76</v>
      </c>
      <c r="C10">
        <v>3404</v>
      </c>
      <c r="D10" t="s">
        <v>297</v>
      </c>
      <c r="E10">
        <v>6.4000000000000001E-2</v>
      </c>
      <c r="F10" t="s">
        <v>79</v>
      </c>
      <c r="G10" t="s">
        <v>2086</v>
      </c>
      <c r="H10" t="s">
        <v>81</v>
      </c>
      <c r="I10" t="s">
        <v>79</v>
      </c>
      <c r="J10" t="s">
        <v>82</v>
      </c>
    </row>
    <row r="11" spans="1:11" x14ac:dyDescent="0.25">
      <c r="A11" t="s">
        <v>75</v>
      </c>
      <c r="B11" t="s">
        <v>76</v>
      </c>
      <c r="C11">
        <v>3428</v>
      </c>
      <c r="D11" t="s">
        <v>225</v>
      </c>
      <c r="E11">
        <v>0.16699999999999901</v>
      </c>
      <c r="F11" t="s">
        <v>79</v>
      </c>
      <c r="G11" t="s">
        <v>2086</v>
      </c>
      <c r="H11" t="s">
        <v>81</v>
      </c>
      <c r="I11" t="s">
        <v>79</v>
      </c>
      <c r="J11" t="s">
        <v>82</v>
      </c>
    </row>
    <row r="12" spans="1:11" x14ac:dyDescent="0.25">
      <c r="A12" t="s">
        <v>75</v>
      </c>
      <c r="B12" t="s">
        <v>76</v>
      </c>
      <c r="C12">
        <v>3430</v>
      </c>
      <c r="D12" t="s">
        <v>297</v>
      </c>
      <c r="E12">
        <v>0.128</v>
      </c>
      <c r="F12" t="s">
        <v>79</v>
      </c>
      <c r="G12" t="s">
        <v>2086</v>
      </c>
      <c r="H12" t="s">
        <v>81</v>
      </c>
      <c r="I12" t="s">
        <v>79</v>
      </c>
      <c r="J12" t="s">
        <v>82</v>
      </c>
    </row>
    <row r="13" spans="1:11" x14ac:dyDescent="0.25">
      <c r="A13" t="s">
        <v>75</v>
      </c>
      <c r="B13" t="s">
        <v>76</v>
      </c>
      <c r="C13">
        <v>3442</v>
      </c>
      <c r="D13" t="s">
        <v>101</v>
      </c>
      <c r="E13">
        <v>8.5999999999999993E-2</v>
      </c>
      <c r="F13" t="s">
        <v>79</v>
      </c>
      <c r="G13" t="s">
        <v>2086</v>
      </c>
      <c r="H13" t="s">
        <v>81</v>
      </c>
      <c r="I13" t="s">
        <v>79</v>
      </c>
      <c r="J13" t="s">
        <v>82</v>
      </c>
    </row>
    <row r="14" spans="1:11" x14ac:dyDescent="0.25">
      <c r="A14" t="s">
        <v>75</v>
      </c>
      <c r="B14" t="s">
        <v>76</v>
      </c>
      <c r="C14">
        <v>3443</v>
      </c>
      <c r="D14" t="s">
        <v>78</v>
      </c>
      <c r="E14">
        <v>0.158</v>
      </c>
      <c r="F14" t="s">
        <v>79</v>
      </c>
      <c r="G14" t="s">
        <v>2086</v>
      </c>
      <c r="H14" t="s">
        <v>81</v>
      </c>
      <c r="I14" t="s">
        <v>79</v>
      </c>
      <c r="J14" t="s">
        <v>82</v>
      </c>
    </row>
    <row r="15" spans="1:11" x14ac:dyDescent="0.25">
      <c r="A15" t="s">
        <v>75</v>
      </c>
      <c r="B15" t="s">
        <v>76</v>
      </c>
      <c r="C15">
        <v>3450</v>
      </c>
      <c r="D15" t="s">
        <v>101</v>
      </c>
      <c r="E15">
        <v>0.23199999999999901</v>
      </c>
      <c r="F15" t="s">
        <v>79</v>
      </c>
      <c r="G15" t="s">
        <v>2086</v>
      </c>
      <c r="H15" t="s">
        <v>81</v>
      </c>
      <c r="I15" t="s">
        <v>79</v>
      </c>
      <c r="J15" t="s">
        <v>82</v>
      </c>
    </row>
    <row r="16" spans="1:11" x14ac:dyDescent="0.25">
      <c r="A16" t="s">
        <v>75</v>
      </c>
      <c r="B16" t="s">
        <v>76</v>
      </c>
      <c r="C16">
        <v>3460</v>
      </c>
      <c r="D16" t="s">
        <v>297</v>
      </c>
      <c r="E16">
        <v>0.192</v>
      </c>
      <c r="F16" t="s">
        <v>79</v>
      </c>
      <c r="G16" t="s">
        <v>2086</v>
      </c>
      <c r="H16" t="s">
        <v>81</v>
      </c>
      <c r="I16" t="s">
        <v>79</v>
      </c>
      <c r="J16" t="s">
        <v>82</v>
      </c>
    </row>
    <row r="17" spans="1:11" x14ac:dyDescent="0.25">
      <c r="A17" t="s">
        <v>75</v>
      </c>
      <c r="B17" t="s">
        <v>90</v>
      </c>
      <c r="C17">
        <v>5144</v>
      </c>
      <c r="D17" t="s">
        <v>151</v>
      </c>
      <c r="E17">
        <v>1</v>
      </c>
      <c r="F17" t="s">
        <v>79</v>
      </c>
      <c r="G17" t="s">
        <v>94</v>
      </c>
      <c r="H17" t="s">
        <v>5928</v>
      </c>
      <c r="I17" t="s">
        <v>79</v>
      </c>
      <c r="J17" t="s">
        <v>82</v>
      </c>
    </row>
    <row r="18" spans="1:11" x14ac:dyDescent="0.25">
      <c r="A18" t="s">
        <v>75</v>
      </c>
      <c r="B18" t="s">
        <v>90</v>
      </c>
      <c r="C18">
        <v>7522</v>
      </c>
      <c r="D18" t="s">
        <v>120</v>
      </c>
      <c r="E18">
        <v>0.80500000000000005</v>
      </c>
      <c r="F18" t="s">
        <v>5929</v>
      </c>
      <c r="G18" t="s">
        <v>4539</v>
      </c>
      <c r="H18" t="s">
        <v>554</v>
      </c>
      <c r="I18" t="s">
        <v>253</v>
      </c>
      <c r="J18">
        <v>146</v>
      </c>
      <c r="K18" t="s">
        <v>96</v>
      </c>
    </row>
    <row r="19" spans="1:11" x14ac:dyDescent="0.25">
      <c r="A19" t="s">
        <v>75</v>
      </c>
      <c r="B19" t="s">
        <v>90</v>
      </c>
      <c r="C19">
        <v>10444</v>
      </c>
      <c r="D19" t="s">
        <v>120</v>
      </c>
      <c r="E19">
        <v>1</v>
      </c>
      <c r="F19" t="s">
        <v>5931</v>
      </c>
      <c r="G19" t="s">
        <v>5932</v>
      </c>
      <c r="H19" t="s">
        <v>5933</v>
      </c>
      <c r="I19" t="s">
        <v>253</v>
      </c>
      <c r="J19">
        <v>17</v>
      </c>
      <c r="K19" t="s">
        <v>96</v>
      </c>
    </row>
    <row r="20" spans="1:11" x14ac:dyDescent="0.25">
      <c r="A20" t="s">
        <v>75</v>
      </c>
      <c r="B20" t="s">
        <v>90</v>
      </c>
      <c r="C20">
        <v>12901</v>
      </c>
      <c r="D20" t="s">
        <v>151</v>
      </c>
      <c r="E20">
        <v>1</v>
      </c>
      <c r="F20" t="s">
        <v>5935</v>
      </c>
      <c r="G20" t="s">
        <v>103</v>
      </c>
      <c r="H20" t="s">
        <v>104</v>
      </c>
      <c r="I20" t="s">
        <v>85</v>
      </c>
      <c r="J20">
        <v>247</v>
      </c>
      <c r="K20" t="s">
        <v>400</v>
      </c>
    </row>
    <row r="21" spans="1:11" x14ac:dyDescent="0.25">
      <c r="A21" t="s">
        <v>75</v>
      </c>
      <c r="B21" t="s">
        <v>90</v>
      </c>
      <c r="C21">
        <v>20613</v>
      </c>
      <c r="D21" t="s">
        <v>120</v>
      </c>
      <c r="E21">
        <v>6.5000000000000002E-2</v>
      </c>
      <c r="F21" t="s">
        <v>79</v>
      </c>
      <c r="G21" t="s">
        <v>2158</v>
      </c>
      <c r="H21" t="s">
        <v>9769</v>
      </c>
      <c r="I21" t="s">
        <v>79</v>
      </c>
      <c r="J21" t="s">
        <v>82</v>
      </c>
    </row>
    <row r="22" spans="1:11" x14ac:dyDescent="0.25">
      <c r="A22" t="s">
        <v>75</v>
      </c>
      <c r="B22" t="s">
        <v>90</v>
      </c>
      <c r="C22">
        <v>21812</v>
      </c>
      <c r="D22" t="s">
        <v>120</v>
      </c>
      <c r="E22">
        <v>5.2999999999999999E-2</v>
      </c>
      <c r="F22" t="s">
        <v>4100</v>
      </c>
      <c r="G22" t="s">
        <v>9770</v>
      </c>
      <c r="H22" t="s">
        <v>9771</v>
      </c>
      <c r="I22" t="s">
        <v>85</v>
      </c>
      <c r="J22">
        <v>136</v>
      </c>
      <c r="K22" t="s">
        <v>277</v>
      </c>
    </row>
    <row r="23" spans="1:11" x14ac:dyDescent="0.25">
      <c r="A23" t="s">
        <v>75</v>
      </c>
      <c r="B23" t="s">
        <v>90</v>
      </c>
      <c r="C23">
        <v>25546</v>
      </c>
      <c r="D23" t="s">
        <v>120</v>
      </c>
      <c r="E23">
        <v>1</v>
      </c>
      <c r="F23" t="s">
        <v>3809</v>
      </c>
      <c r="G23" t="s">
        <v>4544</v>
      </c>
      <c r="H23" t="s">
        <v>4545</v>
      </c>
      <c r="I23" t="s">
        <v>85</v>
      </c>
      <c r="J23">
        <v>114</v>
      </c>
      <c r="K23" t="s">
        <v>277</v>
      </c>
    </row>
    <row r="24" spans="1:11" x14ac:dyDescent="0.25">
      <c r="A24" t="s">
        <v>75</v>
      </c>
      <c r="B24" t="s">
        <v>90</v>
      </c>
      <c r="C24">
        <v>27307</v>
      </c>
      <c r="D24" t="s">
        <v>88</v>
      </c>
      <c r="E24">
        <v>0.754</v>
      </c>
      <c r="F24" t="s">
        <v>5939</v>
      </c>
      <c r="G24" t="s">
        <v>3228</v>
      </c>
      <c r="H24" t="s">
        <v>3229</v>
      </c>
      <c r="I24" t="s">
        <v>172</v>
      </c>
      <c r="J24">
        <v>5</v>
      </c>
      <c r="K24" t="s">
        <v>172</v>
      </c>
    </row>
    <row r="25" spans="1:11" x14ac:dyDescent="0.25">
      <c r="A25" t="s">
        <v>75</v>
      </c>
      <c r="B25" t="s">
        <v>90</v>
      </c>
      <c r="C25">
        <v>29139</v>
      </c>
      <c r="D25" t="s">
        <v>120</v>
      </c>
      <c r="E25">
        <v>1</v>
      </c>
      <c r="F25" t="s">
        <v>5942</v>
      </c>
      <c r="G25" t="s">
        <v>116</v>
      </c>
      <c r="H25" t="s">
        <v>5941</v>
      </c>
      <c r="I25" t="s">
        <v>146</v>
      </c>
      <c r="J25">
        <v>256</v>
      </c>
      <c r="K25" t="s">
        <v>148</v>
      </c>
    </row>
    <row r="26" spans="1:11" x14ac:dyDescent="0.25">
      <c r="A26" t="s">
        <v>75</v>
      </c>
      <c r="B26" t="s">
        <v>90</v>
      </c>
      <c r="C26">
        <v>31710</v>
      </c>
      <c r="D26" t="s">
        <v>135</v>
      </c>
      <c r="E26">
        <v>0.80400000000000005</v>
      </c>
      <c r="F26" t="s">
        <v>5944</v>
      </c>
      <c r="G26" t="s">
        <v>5945</v>
      </c>
      <c r="H26" t="s">
        <v>5946</v>
      </c>
      <c r="I26" t="s">
        <v>172</v>
      </c>
      <c r="J26">
        <v>298</v>
      </c>
      <c r="K26" t="s">
        <v>172</v>
      </c>
    </row>
    <row r="27" spans="1:11" x14ac:dyDescent="0.25">
      <c r="A27" t="s">
        <v>75</v>
      </c>
      <c r="B27" t="s">
        <v>90</v>
      </c>
      <c r="C27">
        <v>32659</v>
      </c>
      <c r="D27" t="s">
        <v>135</v>
      </c>
      <c r="E27">
        <v>0.90799999999999903</v>
      </c>
      <c r="F27" t="s">
        <v>5949</v>
      </c>
      <c r="G27" t="s">
        <v>5945</v>
      </c>
      <c r="H27" t="s">
        <v>5946</v>
      </c>
      <c r="I27" t="s">
        <v>124</v>
      </c>
      <c r="J27">
        <v>615</v>
      </c>
      <c r="K27" t="s">
        <v>140</v>
      </c>
    </row>
    <row r="28" spans="1:11" x14ac:dyDescent="0.25">
      <c r="A28" t="s">
        <v>75</v>
      </c>
      <c r="B28" t="s">
        <v>90</v>
      </c>
      <c r="C28">
        <v>32802</v>
      </c>
      <c r="D28" t="s">
        <v>135</v>
      </c>
      <c r="E28">
        <v>0.84599999999999997</v>
      </c>
      <c r="F28" t="s">
        <v>5951</v>
      </c>
      <c r="G28" t="s">
        <v>5945</v>
      </c>
      <c r="H28" t="s">
        <v>5946</v>
      </c>
      <c r="I28" t="s">
        <v>172</v>
      </c>
      <c r="J28">
        <v>662</v>
      </c>
      <c r="K28" t="s">
        <v>172</v>
      </c>
    </row>
    <row r="29" spans="1:11" x14ac:dyDescent="0.25">
      <c r="A29" t="s">
        <v>75</v>
      </c>
      <c r="B29" t="s">
        <v>90</v>
      </c>
      <c r="C29">
        <v>40957</v>
      </c>
      <c r="D29" t="s">
        <v>135</v>
      </c>
      <c r="E29">
        <v>0.83099999999999996</v>
      </c>
      <c r="F29" t="s">
        <v>5957</v>
      </c>
      <c r="G29" t="s">
        <v>2101</v>
      </c>
      <c r="H29" t="s">
        <v>554</v>
      </c>
      <c r="I29" t="s">
        <v>245</v>
      </c>
      <c r="J29">
        <v>325</v>
      </c>
      <c r="K29" t="s">
        <v>245</v>
      </c>
    </row>
    <row r="30" spans="1:11" x14ac:dyDescent="0.25">
      <c r="A30" t="s">
        <v>75</v>
      </c>
      <c r="B30" t="s">
        <v>90</v>
      </c>
      <c r="C30">
        <v>41442</v>
      </c>
      <c r="D30" t="s">
        <v>120</v>
      </c>
      <c r="E30">
        <v>5.5E-2</v>
      </c>
      <c r="F30" t="s">
        <v>9772</v>
      </c>
      <c r="G30" t="s">
        <v>2101</v>
      </c>
      <c r="H30" t="s">
        <v>554</v>
      </c>
      <c r="I30" t="s">
        <v>124</v>
      </c>
      <c r="J30">
        <v>164</v>
      </c>
      <c r="K30" t="s">
        <v>140</v>
      </c>
    </row>
    <row r="31" spans="1:11" x14ac:dyDescent="0.25">
      <c r="A31" t="s">
        <v>75</v>
      </c>
      <c r="B31" t="s">
        <v>90</v>
      </c>
      <c r="C31">
        <v>42150</v>
      </c>
      <c r="D31" t="s">
        <v>151</v>
      </c>
      <c r="E31">
        <v>1</v>
      </c>
      <c r="F31" t="s">
        <v>79</v>
      </c>
      <c r="G31" t="s">
        <v>2101</v>
      </c>
      <c r="H31" t="s">
        <v>2102</v>
      </c>
      <c r="I31" t="s">
        <v>79</v>
      </c>
      <c r="J31" t="s">
        <v>82</v>
      </c>
    </row>
    <row r="32" spans="1:11" x14ac:dyDescent="0.25">
      <c r="A32" t="s">
        <v>75</v>
      </c>
      <c r="B32" t="s">
        <v>90</v>
      </c>
      <c r="C32">
        <v>49840</v>
      </c>
      <c r="D32" t="s">
        <v>120</v>
      </c>
      <c r="E32">
        <v>1</v>
      </c>
      <c r="F32" t="s">
        <v>5958</v>
      </c>
      <c r="G32" t="s">
        <v>5959</v>
      </c>
      <c r="H32" t="s">
        <v>5960</v>
      </c>
      <c r="I32" t="s">
        <v>204</v>
      </c>
      <c r="J32">
        <v>6</v>
      </c>
      <c r="K32" t="s">
        <v>204</v>
      </c>
    </row>
    <row r="33" spans="1:11" x14ac:dyDescent="0.25">
      <c r="A33" t="s">
        <v>75</v>
      </c>
      <c r="B33" t="s">
        <v>90</v>
      </c>
      <c r="C33">
        <v>51352</v>
      </c>
      <c r="D33" t="s">
        <v>225</v>
      </c>
      <c r="E33">
        <v>0.06</v>
      </c>
      <c r="F33" t="s">
        <v>9773</v>
      </c>
      <c r="G33" t="s">
        <v>9774</v>
      </c>
      <c r="H33" t="s">
        <v>9775</v>
      </c>
      <c r="I33" t="s">
        <v>146</v>
      </c>
      <c r="J33">
        <v>85</v>
      </c>
      <c r="K33" t="s">
        <v>146</v>
      </c>
    </row>
    <row r="34" spans="1:11" x14ac:dyDescent="0.25">
      <c r="A34" t="s">
        <v>75</v>
      </c>
      <c r="B34" t="s">
        <v>90</v>
      </c>
      <c r="C34">
        <v>54392</v>
      </c>
      <c r="D34" t="s">
        <v>120</v>
      </c>
      <c r="E34">
        <v>0.85699999999999998</v>
      </c>
      <c r="F34" t="s">
        <v>5961</v>
      </c>
      <c r="G34" t="s">
        <v>5962</v>
      </c>
      <c r="H34" t="s">
        <v>5963</v>
      </c>
      <c r="I34" t="s">
        <v>204</v>
      </c>
      <c r="J34">
        <v>104</v>
      </c>
      <c r="K34" t="s">
        <v>105</v>
      </c>
    </row>
    <row r="35" spans="1:11" x14ac:dyDescent="0.25">
      <c r="A35" t="s">
        <v>75</v>
      </c>
      <c r="B35" t="s">
        <v>90</v>
      </c>
      <c r="C35">
        <v>55590</v>
      </c>
      <c r="D35" t="s">
        <v>120</v>
      </c>
      <c r="E35">
        <v>1</v>
      </c>
      <c r="F35" t="s">
        <v>5964</v>
      </c>
      <c r="G35" t="s">
        <v>2110</v>
      </c>
      <c r="H35" t="s">
        <v>2111</v>
      </c>
      <c r="I35" t="s">
        <v>174</v>
      </c>
      <c r="J35">
        <v>507</v>
      </c>
      <c r="K35" t="s">
        <v>428</v>
      </c>
    </row>
    <row r="36" spans="1:11" x14ac:dyDescent="0.25">
      <c r="A36" t="s">
        <v>75</v>
      </c>
      <c r="B36" t="s">
        <v>90</v>
      </c>
      <c r="C36">
        <v>56677</v>
      </c>
      <c r="D36" t="s">
        <v>120</v>
      </c>
      <c r="E36">
        <v>1</v>
      </c>
      <c r="F36" t="s">
        <v>5965</v>
      </c>
      <c r="G36" t="s">
        <v>2110</v>
      </c>
      <c r="H36" t="s">
        <v>2111</v>
      </c>
      <c r="I36" t="s">
        <v>124</v>
      </c>
      <c r="J36">
        <v>145</v>
      </c>
      <c r="K36" t="s">
        <v>140</v>
      </c>
    </row>
    <row r="37" spans="1:11" x14ac:dyDescent="0.25">
      <c r="A37" t="s">
        <v>75</v>
      </c>
      <c r="B37" t="s">
        <v>90</v>
      </c>
      <c r="C37">
        <v>61967</v>
      </c>
      <c r="D37" t="s">
        <v>101</v>
      </c>
      <c r="E37">
        <v>0.24299999999999999</v>
      </c>
      <c r="F37" t="s">
        <v>5966</v>
      </c>
      <c r="G37" t="s">
        <v>5967</v>
      </c>
      <c r="H37" t="s">
        <v>5968</v>
      </c>
      <c r="I37" t="s">
        <v>96</v>
      </c>
      <c r="J37">
        <v>433</v>
      </c>
      <c r="K37" t="s">
        <v>124</v>
      </c>
    </row>
    <row r="38" spans="1:11" x14ac:dyDescent="0.25">
      <c r="A38" t="s">
        <v>75</v>
      </c>
      <c r="B38" t="s">
        <v>90</v>
      </c>
      <c r="C38">
        <v>76821</v>
      </c>
      <c r="D38" t="s">
        <v>120</v>
      </c>
      <c r="E38">
        <v>0.88599999999999901</v>
      </c>
      <c r="F38" t="s">
        <v>5969</v>
      </c>
      <c r="G38" t="s">
        <v>5970</v>
      </c>
      <c r="H38" t="s">
        <v>5971</v>
      </c>
      <c r="I38" t="s">
        <v>146</v>
      </c>
      <c r="J38">
        <v>177</v>
      </c>
      <c r="K38" t="s">
        <v>146</v>
      </c>
    </row>
    <row r="39" spans="1:11" x14ac:dyDescent="0.25">
      <c r="A39" t="s">
        <v>75</v>
      </c>
      <c r="B39" t="s">
        <v>90</v>
      </c>
      <c r="C39">
        <v>80123</v>
      </c>
      <c r="D39" t="s">
        <v>88</v>
      </c>
      <c r="E39">
        <v>1</v>
      </c>
      <c r="F39" t="s">
        <v>5972</v>
      </c>
      <c r="G39" t="s">
        <v>5973</v>
      </c>
      <c r="H39" t="s">
        <v>5974</v>
      </c>
      <c r="I39" t="s">
        <v>146</v>
      </c>
      <c r="J39">
        <v>25</v>
      </c>
      <c r="K39" t="s">
        <v>140</v>
      </c>
    </row>
    <row r="40" spans="1:11" x14ac:dyDescent="0.25">
      <c r="A40" t="s">
        <v>75</v>
      </c>
      <c r="B40" t="s">
        <v>90</v>
      </c>
      <c r="C40">
        <v>81562</v>
      </c>
      <c r="D40" t="s">
        <v>135</v>
      </c>
      <c r="E40">
        <v>1</v>
      </c>
      <c r="F40" t="s">
        <v>5976</v>
      </c>
      <c r="G40" t="s">
        <v>4567</v>
      </c>
      <c r="H40" t="s">
        <v>5977</v>
      </c>
      <c r="I40" t="s">
        <v>172</v>
      </c>
      <c r="J40">
        <v>236</v>
      </c>
      <c r="K40" t="s">
        <v>172</v>
      </c>
    </row>
    <row r="41" spans="1:11" x14ac:dyDescent="0.25">
      <c r="A41" t="s">
        <v>75</v>
      </c>
      <c r="B41" t="s">
        <v>90</v>
      </c>
      <c r="C41">
        <v>82037</v>
      </c>
      <c r="D41" t="s">
        <v>88</v>
      </c>
      <c r="E41">
        <v>0.84399999999999997</v>
      </c>
      <c r="F41" t="s">
        <v>79</v>
      </c>
      <c r="G41" t="s">
        <v>4567</v>
      </c>
      <c r="H41" t="s">
        <v>4568</v>
      </c>
      <c r="I41" t="s">
        <v>79</v>
      </c>
      <c r="J41" t="s">
        <v>82</v>
      </c>
    </row>
    <row r="42" spans="1:11" x14ac:dyDescent="0.25">
      <c r="A42" t="s">
        <v>75</v>
      </c>
      <c r="B42" t="s">
        <v>90</v>
      </c>
      <c r="C42">
        <v>90615</v>
      </c>
      <c r="D42" t="s">
        <v>225</v>
      </c>
      <c r="E42">
        <v>5.3999999999999999E-2</v>
      </c>
      <c r="F42" t="s">
        <v>9776</v>
      </c>
      <c r="G42" t="s">
        <v>9777</v>
      </c>
      <c r="H42" t="s">
        <v>9778</v>
      </c>
      <c r="I42" t="s">
        <v>204</v>
      </c>
      <c r="J42">
        <v>321</v>
      </c>
      <c r="K42" t="s">
        <v>204</v>
      </c>
    </row>
    <row r="43" spans="1:11" x14ac:dyDescent="0.25">
      <c r="A43" t="s">
        <v>75</v>
      </c>
      <c r="B43" t="s">
        <v>90</v>
      </c>
      <c r="C43">
        <v>92294</v>
      </c>
      <c r="D43" t="s">
        <v>135</v>
      </c>
      <c r="E43">
        <v>5.3999999999999999E-2</v>
      </c>
      <c r="F43" t="s">
        <v>9779</v>
      </c>
      <c r="G43" t="s">
        <v>9780</v>
      </c>
      <c r="H43" t="s">
        <v>9781</v>
      </c>
      <c r="I43" t="s">
        <v>124</v>
      </c>
      <c r="J43">
        <v>386</v>
      </c>
      <c r="K43" t="s">
        <v>124</v>
      </c>
    </row>
    <row r="44" spans="1:11" x14ac:dyDescent="0.25">
      <c r="A44" t="s">
        <v>75</v>
      </c>
      <c r="B44" t="s">
        <v>90</v>
      </c>
      <c r="C44">
        <v>93391</v>
      </c>
      <c r="D44" t="s">
        <v>120</v>
      </c>
      <c r="E44">
        <v>0.92</v>
      </c>
      <c r="F44" t="s">
        <v>5978</v>
      </c>
      <c r="G44" t="s">
        <v>5979</v>
      </c>
      <c r="H44" t="s">
        <v>5980</v>
      </c>
      <c r="I44" t="s">
        <v>174</v>
      </c>
      <c r="J44">
        <v>301</v>
      </c>
      <c r="K44" t="s">
        <v>174</v>
      </c>
    </row>
    <row r="45" spans="1:11" x14ac:dyDescent="0.25">
      <c r="A45" t="s">
        <v>75</v>
      </c>
      <c r="B45" t="s">
        <v>90</v>
      </c>
      <c r="C45">
        <v>94963</v>
      </c>
      <c r="D45" t="s">
        <v>135</v>
      </c>
      <c r="E45">
        <v>0.11699999999999899</v>
      </c>
      <c r="F45" t="s">
        <v>5982</v>
      </c>
      <c r="G45" t="s">
        <v>5983</v>
      </c>
      <c r="H45" t="s">
        <v>5984</v>
      </c>
      <c r="I45" t="s">
        <v>204</v>
      </c>
      <c r="J45">
        <v>25</v>
      </c>
      <c r="K45" t="s">
        <v>105</v>
      </c>
    </row>
    <row r="46" spans="1:11" x14ac:dyDescent="0.25">
      <c r="A46" t="s">
        <v>75</v>
      </c>
      <c r="B46" t="s">
        <v>90</v>
      </c>
      <c r="C46">
        <v>95873</v>
      </c>
      <c r="D46" t="s">
        <v>120</v>
      </c>
      <c r="E46">
        <v>0.06</v>
      </c>
      <c r="F46" t="s">
        <v>9782</v>
      </c>
      <c r="G46" t="s">
        <v>5983</v>
      </c>
      <c r="H46" t="s">
        <v>5984</v>
      </c>
      <c r="I46" t="s">
        <v>140</v>
      </c>
      <c r="J46">
        <v>328</v>
      </c>
      <c r="K46" t="s">
        <v>140</v>
      </c>
    </row>
    <row r="47" spans="1:11" x14ac:dyDescent="0.25">
      <c r="A47" t="s">
        <v>75</v>
      </c>
      <c r="B47" t="s">
        <v>90</v>
      </c>
      <c r="C47">
        <v>97521</v>
      </c>
      <c r="D47" t="s">
        <v>135</v>
      </c>
      <c r="E47">
        <v>1</v>
      </c>
      <c r="F47" t="s">
        <v>5985</v>
      </c>
      <c r="G47" t="s">
        <v>5986</v>
      </c>
      <c r="H47" t="s">
        <v>5987</v>
      </c>
      <c r="I47" t="s">
        <v>204</v>
      </c>
      <c r="J47">
        <v>90</v>
      </c>
      <c r="K47" t="s">
        <v>204</v>
      </c>
    </row>
    <row r="48" spans="1:11" x14ac:dyDescent="0.25">
      <c r="A48" t="s">
        <v>75</v>
      </c>
      <c r="B48" t="s">
        <v>90</v>
      </c>
      <c r="C48">
        <v>97893</v>
      </c>
      <c r="D48" t="s">
        <v>92</v>
      </c>
      <c r="E48">
        <v>5.1999999999999998E-2</v>
      </c>
      <c r="F48" t="s">
        <v>9783</v>
      </c>
      <c r="G48" t="s">
        <v>5986</v>
      </c>
      <c r="H48" t="s">
        <v>5987</v>
      </c>
      <c r="I48" t="s">
        <v>253</v>
      </c>
      <c r="J48">
        <v>214</v>
      </c>
      <c r="K48" t="s">
        <v>96</v>
      </c>
    </row>
    <row r="49" spans="1:11" x14ac:dyDescent="0.25">
      <c r="A49" t="s">
        <v>75</v>
      </c>
      <c r="B49" t="s">
        <v>90</v>
      </c>
      <c r="C49">
        <v>102736</v>
      </c>
      <c r="D49" t="s">
        <v>135</v>
      </c>
      <c r="E49">
        <v>0.84399999999999997</v>
      </c>
      <c r="F49" t="s">
        <v>5988</v>
      </c>
      <c r="G49" t="s">
        <v>5989</v>
      </c>
      <c r="H49" t="s">
        <v>5990</v>
      </c>
      <c r="I49" t="s">
        <v>172</v>
      </c>
      <c r="J49">
        <v>315</v>
      </c>
      <c r="K49" t="s">
        <v>172</v>
      </c>
    </row>
    <row r="50" spans="1:11" x14ac:dyDescent="0.25">
      <c r="A50" t="s">
        <v>75</v>
      </c>
      <c r="B50" t="s">
        <v>90</v>
      </c>
      <c r="C50">
        <v>102769</v>
      </c>
      <c r="D50" t="s">
        <v>120</v>
      </c>
      <c r="E50">
        <v>0.84899999999999998</v>
      </c>
      <c r="F50" t="s">
        <v>5991</v>
      </c>
      <c r="G50" t="s">
        <v>5989</v>
      </c>
      <c r="H50" t="s">
        <v>5990</v>
      </c>
      <c r="I50" t="s">
        <v>245</v>
      </c>
      <c r="J50">
        <v>326</v>
      </c>
      <c r="K50" t="s">
        <v>245</v>
      </c>
    </row>
    <row r="51" spans="1:11" x14ac:dyDescent="0.25">
      <c r="A51" t="s">
        <v>75</v>
      </c>
      <c r="B51" t="s">
        <v>90</v>
      </c>
      <c r="C51">
        <v>103467</v>
      </c>
      <c r="D51" t="s">
        <v>120</v>
      </c>
      <c r="E51">
        <v>1</v>
      </c>
      <c r="F51" t="s">
        <v>5992</v>
      </c>
      <c r="G51" t="s">
        <v>5993</v>
      </c>
      <c r="H51" t="s">
        <v>5994</v>
      </c>
      <c r="I51" t="s">
        <v>85</v>
      </c>
      <c r="J51">
        <v>142</v>
      </c>
      <c r="K51" t="s">
        <v>277</v>
      </c>
    </row>
    <row r="52" spans="1:11" x14ac:dyDescent="0.25">
      <c r="A52" t="s">
        <v>75</v>
      </c>
      <c r="B52" t="s">
        <v>90</v>
      </c>
      <c r="C52">
        <v>104561</v>
      </c>
      <c r="D52" t="s">
        <v>120</v>
      </c>
      <c r="E52">
        <v>1</v>
      </c>
      <c r="F52" t="s">
        <v>5995</v>
      </c>
      <c r="G52" t="s">
        <v>5996</v>
      </c>
      <c r="H52" t="s">
        <v>5997</v>
      </c>
      <c r="I52" t="s">
        <v>204</v>
      </c>
      <c r="J52">
        <v>124</v>
      </c>
      <c r="K52" t="s">
        <v>140</v>
      </c>
    </row>
    <row r="53" spans="1:11" x14ac:dyDescent="0.25">
      <c r="A53" t="s">
        <v>75</v>
      </c>
      <c r="B53" t="s">
        <v>90</v>
      </c>
      <c r="C53">
        <v>104582</v>
      </c>
      <c r="D53" t="s">
        <v>225</v>
      </c>
      <c r="E53">
        <v>6.6000000000000003E-2</v>
      </c>
      <c r="F53" t="s">
        <v>9784</v>
      </c>
      <c r="G53" t="s">
        <v>5996</v>
      </c>
      <c r="H53" t="s">
        <v>5997</v>
      </c>
      <c r="I53" t="s">
        <v>174</v>
      </c>
      <c r="J53">
        <v>131</v>
      </c>
      <c r="K53" t="s">
        <v>140</v>
      </c>
    </row>
    <row r="54" spans="1:11" x14ac:dyDescent="0.25">
      <c r="A54" t="s">
        <v>75</v>
      </c>
      <c r="B54" t="s">
        <v>90</v>
      </c>
      <c r="C54">
        <v>108039</v>
      </c>
      <c r="D54" t="s">
        <v>135</v>
      </c>
      <c r="E54">
        <v>0.873</v>
      </c>
      <c r="F54" t="s">
        <v>79</v>
      </c>
      <c r="G54" t="s">
        <v>5998</v>
      </c>
      <c r="H54" t="s">
        <v>5999</v>
      </c>
      <c r="I54" t="s">
        <v>79</v>
      </c>
      <c r="J54" t="s">
        <v>82</v>
      </c>
    </row>
    <row r="55" spans="1:11" x14ac:dyDescent="0.25">
      <c r="A55" t="s">
        <v>75</v>
      </c>
      <c r="B55" t="s">
        <v>90</v>
      </c>
      <c r="C55">
        <v>108648</v>
      </c>
      <c r="D55" t="s">
        <v>2936</v>
      </c>
      <c r="E55">
        <v>1</v>
      </c>
      <c r="F55" t="s">
        <v>6000</v>
      </c>
      <c r="G55" t="s">
        <v>6001</v>
      </c>
      <c r="H55" t="s">
        <v>6002</v>
      </c>
      <c r="I55" t="s">
        <v>6003</v>
      </c>
      <c r="J55" t="s">
        <v>82</v>
      </c>
    </row>
    <row r="56" spans="1:11" x14ac:dyDescent="0.25">
      <c r="A56" t="s">
        <v>75</v>
      </c>
      <c r="B56" t="s">
        <v>90</v>
      </c>
      <c r="C56">
        <v>118873</v>
      </c>
      <c r="D56" t="s">
        <v>120</v>
      </c>
      <c r="E56">
        <v>1</v>
      </c>
      <c r="F56" t="s">
        <v>6007</v>
      </c>
      <c r="G56" t="s">
        <v>6008</v>
      </c>
      <c r="H56" t="s">
        <v>6009</v>
      </c>
      <c r="I56" t="s">
        <v>85</v>
      </c>
      <c r="J56">
        <v>99</v>
      </c>
      <c r="K56" t="s">
        <v>277</v>
      </c>
    </row>
    <row r="57" spans="1:11" x14ac:dyDescent="0.25">
      <c r="A57" t="s">
        <v>75</v>
      </c>
      <c r="B57" t="s">
        <v>90</v>
      </c>
      <c r="C57">
        <v>119467</v>
      </c>
      <c r="D57" t="s">
        <v>120</v>
      </c>
      <c r="E57">
        <v>6.0999999999999999E-2</v>
      </c>
      <c r="F57" t="s">
        <v>79</v>
      </c>
      <c r="G57" t="s">
        <v>6008</v>
      </c>
      <c r="H57" t="s">
        <v>9785</v>
      </c>
      <c r="I57" t="s">
        <v>79</v>
      </c>
      <c r="J57" t="s">
        <v>82</v>
      </c>
    </row>
    <row r="58" spans="1:11" x14ac:dyDescent="0.25">
      <c r="A58" t="s">
        <v>75</v>
      </c>
      <c r="B58" t="s">
        <v>90</v>
      </c>
      <c r="C58">
        <v>119536</v>
      </c>
      <c r="D58" t="s">
        <v>120</v>
      </c>
      <c r="E58">
        <v>0.878</v>
      </c>
      <c r="F58" t="s">
        <v>6010</v>
      </c>
      <c r="G58" t="s">
        <v>6011</v>
      </c>
      <c r="H58" t="s">
        <v>6012</v>
      </c>
      <c r="I58" t="s">
        <v>131</v>
      </c>
      <c r="J58">
        <v>11</v>
      </c>
      <c r="K58" t="s">
        <v>131</v>
      </c>
    </row>
    <row r="59" spans="1:11" x14ac:dyDescent="0.25">
      <c r="A59" t="s">
        <v>75</v>
      </c>
      <c r="B59" t="s">
        <v>90</v>
      </c>
      <c r="C59">
        <v>122150</v>
      </c>
      <c r="D59" t="s">
        <v>225</v>
      </c>
      <c r="E59">
        <v>6.6000000000000003E-2</v>
      </c>
      <c r="F59" t="s">
        <v>9786</v>
      </c>
      <c r="G59" t="s">
        <v>6011</v>
      </c>
      <c r="H59" t="s">
        <v>6012</v>
      </c>
      <c r="I59" t="s">
        <v>400</v>
      </c>
      <c r="J59">
        <v>883</v>
      </c>
      <c r="K59" t="s">
        <v>277</v>
      </c>
    </row>
    <row r="60" spans="1:11" x14ac:dyDescent="0.25">
      <c r="A60" t="s">
        <v>75</v>
      </c>
      <c r="B60" t="s">
        <v>90</v>
      </c>
      <c r="C60">
        <v>124371</v>
      </c>
      <c r="D60" t="s">
        <v>135</v>
      </c>
      <c r="E60">
        <v>5.5999999999999897E-2</v>
      </c>
      <c r="F60" t="s">
        <v>79</v>
      </c>
      <c r="G60" t="s">
        <v>8819</v>
      </c>
      <c r="H60" t="s">
        <v>9787</v>
      </c>
      <c r="I60" t="s">
        <v>79</v>
      </c>
      <c r="J60" t="s">
        <v>82</v>
      </c>
    </row>
    <row r="61" spans="1:11" x14ac:dyDescent="0.25">
      <c r="A61" t="s">
        <v>75</v>
      </c>
      <c r="B61" t="s">
        <v>90</v>
      </c>
      <c r="C61">
        <v>130152</v>
      </c>
      <c r="D61" t="s">
        <v>135</v>
      </c>
      <c r="E61">
        <v>6.7000000000000004E-2</v>
      </c>
      <c r="F61" t="s">
        <v>9788</v>
      </c>
      <c r="G61" t="s">
        <v>8386</v>
      </c>
      <c r="H61" t="s">
        <v>9789</v>
      </c>
      <c r="I61" t="s">
        <v>204</v>
      </c>
      <c r="J61">
        <v>684</v>
      </c>
      <c r="K61" t="s">
        <v>85</v>
      </c>
    </row>
    <row r="62" spans="1:11" x14ac:dyDescent="0.25">
      <c r="A62" t="s">
        <v>75</v>
      </c>
      <c r="B62" t="s">
        <v>90</v>
      </c>
      <c r="C62">
        <v>134028</v>
      </c>
      <c r="D62" t="s">
        <v>120</v>
      </c>
      <c r="E62">
        <v>0.91799999999999904</v>
      </c>
      <c r="F62" t="s">
        <v>6015</v>
      </c>
      <c r="G62" t="s">
        <v>157</v>
      </c>
      <c r="H62" t="s">
        <v>158</v>
      </c>
      <c r="I62" t="s">
        <v>204</v>
      </c>
      <c r="J62">
        <v>153</v>
      </c>
      <c r="K62" t="s">
        <v>204</v>
      </c>
    </row>
    <row r="63" spans="1:11" x14ac:dyDescent="0.25">
      <c r="A63" t="s">
        <v>75</v>
      </c>
      <c r="B63" t="s">
        <v>90</v>
      </c>
      <c r="C63">
        <v>134652</v>
      </c>
      <c r="D63" t="s">
        <v>120</v>
      </c>
      <c r="E63">
        <v>6.4000000000000001E-2</v>
      </c>
      <c r="F63" t="s">
        <v>9790</v>
      </c>
      <c r="G63" t="s">
        <v>157</v>
      </c>
      <c r="H63" t="s">
        <v>158</v>
      </c>
      <c r="I63" t="s">
        <v>197</v>
      </c>
      <c r="J63">
        <v>361</v>
      </c>
      <c r="K63" t="s">
        <v>172</v>
      </c>
    </row>
    <row r="64" spans="1:11" x14ac:dyDescent="0.25">
      <c r="A64" t="s">
        <v>75</v>
      </c>
      <c r="B64" t="s">
        <v>90</v>
      </c>
      <c r="C64">
        <v>137071</v>
      </c>
      <c r="D64" t="s">
        <v>120</v>
      </c>
      <c r="E64">
        <v>0.82599999999999996</v>
      </c>
      <c r="F64" t="s">
        <v>6020</v>
      </c>
      <c r="G64" t="s">
        <v>6017</v>
      </c>
      <c r="H64" t="s">
        <v>6018</v>
      </c>
      <c r="I64" t="s">
        <v>172</v>
      </c>
      <c r="J64">
        <v>214</v>
      </c>
      <c r="K64" t="s">
        <v>172</v>
      </c>
    </row>
    <row r="65" spans="1:11" x14ac:dyDescent="0.25">
      <c r="A65" t="s">
        <v>75</v>
      </c>
      <c r="B65" t="s">
        <v>90</v>
      </c>
      <c r="C65">
        <v>137915</v>
      </c>
      <c r="D65" t="s">
        <v>120</v>
      </c>
      <c r="E65">
        <v>0.78200000000000003</v>
      </c>
      <c r="F65" t="s">
        <v>79</v>
      </c>
      <c r="G65" t="s">
        <v>6017</v>
      </c>
      <c r="H65" t="s">
        <v>6021</v>
      </c>
      <c r="I65" t="s">
        <v>79</v>
      </c>
      <c r="J65" t="s">
        <v>82</v>
      </c>
    </row>
    <row r="66" spans="1:11" x14ac:dyDescent="0.25">
      <c r="A66" t="s">
        <v>75</v>
      </c>
      <c r="B66" t="s">
        <v>90</v>
      </c>
      <c r="C66">
        <v>142460</v>
      </c>
      <c r="D66" t="s">
        <v>92</v>
      </c>
      <c r="E66">
        <v>1</v>
      </c>
      <c r="F66" t="s">
        <v>6022</v>
      </c>
      <c r="G66" t="s">
        <v>6023</v>
      </c>
      <c r="H66" t="s">
        <v>6024</v>
      </c>
      <c r="I66" t="s">
        <v>253</v>
      </c>
      <c r="J66">
        <v>298</v>
      </c>
      <c r="K66" t="s">
        <v>277</v>
      </c>
    </row>
    <row r="67" spans="1:11" x14ac:dyDescent="0.25">
      <c r="A67" t="s">
        <v>75</v>
      </c>
      <c r="B67" t="s">
        <v>90</v>
      </c>
      <c r="C67">
        <v>146343</v>
      </c>
      <c r="D67" t="s">
        <v>120</v>
      </c>
      <c r="E67">
        <v>5.5E-2</v>
      </c>
      <c r="F67" t="s">
        <v>9791</v>
      </c>
      <c r="G67" t="s">
        <v>9792</v>
      </c>
      <c r="H67" t="s">
        <v>2140</v>
      </c>
      <c r="I67" t="s">
        <v>174</v>
      </c>
      <c r="J67">
        <v>366</v>
      </c>
      <c r="K67" t="s">
        <v>174</v>
      </c>
    </row>
    <row r="68" spans="1:11" x14ac:dyDescent="0.25">
      <c r="A68" t="s">
        <v>75</v>
      </c>
      <c r="B68" t="s">
        <v>90</v>
      </c>
      <c r="C68">
        <v>153472</v>
      </c>
      <c r="D68" t="s">
        <v>120</v>
      </c>
      <c r="E68">
        <v>1</v>
      </c>
      <c r="F68" t="s">
        <v>79</v>
      </c>
      <c r="G68" t="s">
        <v>6028</v>
      </c>
      <c r="H68" t="s">
        <v>6029</v>
      </c>
      <c r="I68" t="s">
        <v>79</v>
      </c>
      <c r="J68" t="s">
        <v>82</v>
      </c>
    </row>
    <row r="69" spans="1:11" x14ac:dyDescent="0.25">
      <c r="A69" t="s">
        <v>75</v>
      </c>
      <c r="B69" t="s">
        <v>90</v>
      </c>
      <c r="C69">
        <v>158287</v>
      </c>
      <c r="D69" t="s">
        <v>135</v>
      </c>
      <c r="E69">
        <v>1</v>
      </c>
      <c r="F69" t="s">
        <v>6033</v>
      </c>
      <c r="G69" t="s">
        <v>6034</v>
      </c>
      <c r="H69" t="s">
        <v>6035</v>
      </c>
      <c r="I69" t="s">
        <v>85</v>
      </c>
      <c r="J69">
        <v>78</v>
      </c>
      <c r="K69" t="s">
        <v>277</v>
      </c>
    </row>
    <row r="70" spans="1:11" x14ac:dyDescent="0.25">
      <c r="A70" t="s">
        <v>75</v>
      </c>
      <c r="B70" t="s">
        <v>90</v>
      </c>
      <c r="C70">
        <v>159666</v>
      </c>
      <c r="D70" t="s">
        <v>120</v>
      </c>
      <c r="E70">
        <v>0.83</v>
      </c>
      <c r="F70" t="s">
        <v>6036</v>
      </c>
      <c r="G70" t="s">
        <v>6037</v>
      </c>
      <c r="H70" t="s">
        <v>6038</v>
      </c>
      <c r="I70" t="s">
        <v>146</v>
      </c>
      <c r="J70">
        <v>359</v>
      </c>
      <c r="K70" t="s">
        <v>148</v>
      </c>
    </row>
    <row r="71" spans="1:11" x14ac:dyDescent="0.25">
      <c r="A71" t="s">
        <v>75</v>
      </c>
      <c r="B71" t="s">
        <v>90</v>
      </c>
      <c r="C71">
        <v>161068</v>
      </c>
      <c r="D71" t="s">
        <v>101</v>
      </c>
      <c r="E71">
        <v>0.186</v>
      </c>
      <c r="F71" t="s">
        <v>79</v>
      </c>
      <c r="G71" t="s">
        <v>6037</v>
      </c>
      <c r="H71" t="s">
        <v>9793</v>
      </c>
      <c r="I71" t="s">
        <v>79</v>
      </c>
      <c r="J71" t="s">
        <v>82</v>
      </c>
    </row>
    <row r="72" spans="1:11" x14ac:dyDescent="0.25">
      <c r="A72" t="s">
        <v>75</v>
      </c>
      <c r="B72" t="s">
        <v>90</v>
      </c>
      <c r="C72">
        <v>163686</v>
      </c>
      <c r="D72" t="s">
        <v>135</v>
      </c>
      <c r="E72">
        <v>7.3999999999999996E-2</v>
      </c>
      <c r="F72" t="s">
        <v>9794</v>
      </c>
      <c r="G72" t="s">
        <v>9795</v>
      </c>
      <c r="H72" t="s">
        <v>9796</v>
      </c>
      <c r="I72" t="s">
        <v>98</v>
      </c>
      <c r="J72">
        <v>824</v>
      </c>
      <c r="K72" t="s">
        <v>428</v>
      </c>
    </row>
    <row r="73" spans="1:11" x14ac:dyDescent="0.25">
      <c r="A73" t="s">
        <v>75</v>
      </c>
      <c r="B73" t="s">
        <v>90</v>
      </c>
      <c r="C73">
        <v>166662</v>
      </c>
      <c r="D73" t="s">
        <v>135</v>
      </c>
      <c r="E73">
        <v>0.84499999999999997</v>
      </c>
      <c r="F73" t="s">
        <v>6039</v>
      </c>
      <c r="G73" t="s">
        <v>6040</v>
      </c>
      <c r="H73" t="s">
        <v>6041</v>
      </c>
      <c r="I73" t="s">
        <v>140</v>
      </c>
      <c r="J73">
        <v>133</v>
      </c>
      <c r="K73" t="s">
        <v>160</v>
      </c>
    </row>
    <row r="74" spans="1:11" x14ac:dyDescent="0.25">
      <c r="A74" t="s">
        <v>75</v>
      </c>
      <c r="B74" t="s">
        <v>90</v>
      </c>
      <c r="C74">
        <v>172979</v>
      </c>
      <c r="D74" t="s">
        <v>120</v>
      </c>
      <c r="E74">
        <v>6.6000000000000003E-2</v>
      </c>
      <c r="F74" t="s">
        <v>9797</v>
      </c>
      <c r="G74" t="s">
        <v>9798</v>
      </c>
      <c r="H74" t="s">
        <v>9799</v>
      </c>
      <c r="I74" t="s">
        <v>204</v>
      </c>
      <c r="J74">
        <v>462</v>
      </c>
      <c r="K74" t="s">
        <v>204</v>
      </c>
    </row>
    <row r="75" spans="1:11" x14ac:dyDescent="0.25">
      <c r="A75" t="s">
        <v>75</v>
      </c>
      <c r="B75" t="s">
        <v>90</v>
      </c>
      <c r="C75">
        <v>173725</v>
      </c>
      <c r="D75" t="s">
        <v>120</v>
      </c>
      <c r="E75">
        <v>0.84799999999999998</v>
      </c>
      <c r="F75" t="s">
        <v>6042</v>
      </c>
      <c r="G75" t="s">
        <v>6043</v>
      </c>
      <c r="H75" t="s">
        <v>6044</v>
      </c>
      <c r="I75" t="s">
        <v>146</v>
      </c>
      <c r="J75">
        <v>129</v>
      </c>
      <c r="K75" t="s">
        <v>146</v>
      </c>
    </row>
    <row r="76" spans="1:11" x14ac:dyDescent="0.25">
      <c r="A76" t="s">
        <v>75</v>
      </c>
      <c r="B76" t="s">
        <v>90</v>
      </c>
      <c r="C76">
        <v>176783</v>
      </c>
      <c r="D76" t="s">
        <v>120</v>
      </c>
      <c r="E76">
        <v>0.92099999999999904</v>
      </c>
      <c r="F76" t="s">
        <v>6045</v>
      </c>
      <c r="G76" t="s">
        <v>6046</v>
      </c>
      <c r="H76" t="s">
        <v>6047</v>
      </c>
      <c r="I76" t="s">
        <v>85</v>
      </c>
      <c r="J76">
        <v>354</v>
      </c>
      <c r="K76" t="s">
        <v>277</v>
      </c>
    </row>
    <row r="77" spans="1:11" x14ac:dyDescent="0.25">
      <c r="A77" t="s">
        <v>75</v>
      </c>
      <c r="B77" t="s">
        <v>90</v>
      </c>
      <c r="C77">
        <v>185393</v>
      </c>
      <c r="D77" t="s">
        <v>225</v>
      </c>
      <c r="E77">
        <v>0.85299999999999998</v>
      </c>
      <c r="F77" t="s">
        <v>6052</v>
      </c>
      <c r="G77" t="s">
        <v>6053</v>
      </c>
      <c r="H77" t="s">
        <v>6054</v>
      </c>
      <c r="I77" t="s">
        <v>253</v>
      </c>
      <c r="J77">
        <v>201</v>
      </c>
      <c r="K77" t="s">
        <v>172</v>
      </c>
    </row>
    <row r="78" spans="1:11" x14ac:dyDescent="0.25">
      <c r="A78" t="s">
        <v>75</v>
      </c>
      <c r="B78" t="s">
        <v>90</v>
      </c>
      <c r="C78">
        <v>186159</v>
      </c>
      <c r="D78" t="s">
        <v>78</v>
      </c>
      <c r="E78">
        <v>0.86099999999999999</v>
      </c>
      <c r="F78" t="s">
        <v>79</v>
      </c>
      <c r="G78" t="s">
        <v>6053</v>
      </c>
      <c r="H78" t="s">
        <v>6055</v>
      </c>
      <c r="I78" t="s">
        <v>79</v>
      </c>
      <c r="J78" t="s">
        <v>82</v>
      </c>
    </row>
    <row r="79" spans="1:11" x14ac:dyDescent="0.25">
      <c r="A79" t="s">
        <v>75</v>
      </c>
      <c r="B79" t="s">
        <v>90</v>
      </c>
      <c r="C79">
        <v>196832</v>
      </c>
      <c r="D79" t="s">
        <v>135</v>
      </c>
      <c r="E79">
        <v>0.77200000000000002</v>
      </c>
      <c r="F79" t="s">
        <v>6056</v>
      </c>
      <c r="G79" t="s">
        <v>6057</v>
      </c>
      <c r="H79" t="s">
        <v>6058</v>
      </c>
      <c r="I79" t="s">
        <v>172</v>
      </c>
      <c r="J79">
        <v>806</v>
      </c>
      <c r="K79" t="s">
        <v>172</v>
      </c>
    </row>
    <row r="80" spans="1:11" x14ac:dyDescent="0.25">
      <c r="A80" t="s">
        <v>75</v>
      </c>
      <c r="B80" t="s">
        <v>90</v>
      </c>
      <c r="C80">
        <v>199229</v>
      </c>
      <c r="D80" t="s">
        <v>120</v>
      </c>
      <c r="E80">
        <v>0.94199999999999995</v>
      </c>
      <c r="F80" t="s">
        <v>6060</v>
      </c>
      <c r="G80" t="s">
        <v>6061</v>
      </c>
      <c r="H80" t="s">
        <v>6062</v>
      </c>
      <c r="I80" t="s">
        <v>105</v>
      </c>
      <c r="J80">
        <v>61</v>
      </c>
      <c r="K80" t="s">
        <v>85</v>
      </c>
    </row>
    <row r="81" spans="1:11" x14ac:dyDescent="0.25">
      <c r="A81" t="s">
        <v>75</v>
      </c>
      <c r="B81" t="s">
        <v>90</v>
      </c>
      <c r="C81">
        <v>201962</v>
      </c>
      <c r="D81" t="s">
        <v>225</v>
      </c>
      <c r="E81">
        <v>0.93200000000000005</v>
      </c>
      <c r="F81" t="s">
        <v>6063</v>
      </c>
      <c r="G81" t="s">
        <v>178</v>
      </c>
      <c r="H81" t="s">
        <v>179</v>
      </c>
      <c r="I81" t="s">
        <v>85</v>
      </c>
      <c r="J81">
        <v>117</v>
      </c>
      <c r="K81" t="s">
        <v>245</v>
      </c>
    </row>
    <row r="82" spans="1:11" x14ac:dyDescent="0.25">
      <c r="A82" t="s">
        <v>75</v>
      </c>
      <c r="B82" t="s">
        <v>90</v>
      </c>
      <c r="C82">
        <v>208013</v>
      </c>
      <c r="D82" t="s">
        <v>120</v>
      </c>
      <c r="E82">
        <v>0.72399999999999998</v>
      </c>
      <c r="F82" t="s">
        <v>6064</v>
      </c>
      <c r="G82" t="s">
        <v>6065</v>
      </c>
      <c r="H82" t="s">
        <v>6066</v>
      </c>
      <c r="I82" t="s">
        <v>197</v>
      </c>
      <c r="J82">
        <v>616</v>
      </c>
      <c r="K82" t="s">
        <v>172</v>
      </c>
    </row>
    <row r="83" spans="1:11" x14ac:dyDescent="0.25">
      <c r="A83" t="s">
        <v>75</v>
      </c>
      <c r="B83" t="s">
        <v>90</v>
      </c>
      <c r="C83">
        <v>208022</v>
      </c>
      <c r="D83" t="s">
        <v>120</v>
      </c>
      <c r="E83">
        <v>6.7000000000000004E-2</v>
      </c>
      <c r="F83" t="s">
        <v>9800</v>
      </c>
      <c r="G83" t="s">
        <v>6065</v>
      </c>
      <c r="H83" t="s">
        <v>6066</v>
      </c>
      <c r="I83" t="s">
        <v>174</v>
      </c>
      <c r="J83">
        <v>619</v>
      </c>
      <c r="K83" t="s">
        <v>174</v>
      </c>
    </row>
    <row r="84" spans="1:11" x14ac:dyDescent="0.25">
      <c r="A84" t="s">
        <v>75</v>
      </c>
      <c r="B84" t="s">
        <v>90</v>
      </c>
      <c r="C84">
        <v>214084</v>
      </c>
      <c r="D84" t="s">
        <v>120</v>
      </c>
      <c r="E84">
        <v>0.877</v>
      </c>
      <c r="F84" t="s">
        <v>6068</v>
      </c>
      <c r="G84" t="s">
        <v>6069</v>
      </c>
      <c r="H84" t="s">
        <v>6070</v>
      </c>
      <c r="I84" t="s">
        <v>146</v>
      </c>
      <c r="J84">
        <v>393</v>
      </c>
      <c r="K84" t="s">
        <v>146</v>
      </c>
    </row>
    <row r="85" spans="1:11" x14ac:dyDescent="0.25">
      <c r="A85" t="s">
        <v>75</v>
      </c>
      <c r="B85" t="s">
        <v>90</v>
      </c>
      <c r="C85">
        <v>217887</v>
      </c>
      <c r="D85" t="s">
        <v>88</v>
      </c>
      <c r="E85">
        <v>0.82899999999999996</v>
      </c>
      <c r="F85" t="s">
        <v>6071</v>
      </c>
      <c r="G85" t="s">
        <v>6072</v>
      </c>
      <c r="H85" t="s">
        <v>6073</v>
      </c>
      <c r="I85" t="s">
        <v>565</v>
      </c>
      <c r="J85">
        <v>74</v>
      </c>
      <c r="K85" t="s">
        <v>160</v>
      </c>
    </row>
    <row r="86" spans="1:11" x14ac:dyDescent="0.25">
      <c r="A86" t="s">
        <v>75</v>
      </c>
      <c r="B86" t="s">
        <v>90</v>
      </c>
      <c r="C86">
        <v>217932</v>
      </c>
      <c r="D86" t="s">
        <v>101</v>
      </c>
      <c r="E86">
        <v>0.91299999999999903</v>
      </c>
      <c r="F86" t="s">
        <v>6074</v>
      </c>
      <c r="G86" t="s">
        <v>6072</v>
      </c>
      <c r="H86" t="s">
        <v>6073</v>
      </c>
      <c r="I86" t="s">
        <v>172</v>
      </c>
      <c r="J86">
        <v>59</v>
      </c>
      <c r="K86" t="s">
        <v>197</v>
      </c>
    </row>
    <row r="87" spans="1:11" x14ac:dyDescent="0.25">
      <c r="A87" t="s">
        <v>75</v>
      </c>
      <c r="B87" t="s">
        <v>90</v>
      </c>
      <c r="C87">
        <v>229490</v>
      </c>
      <c r="D87" t="s">
        <v>120</v>
      </c>
      <c r="E87">
        <v>5.0999999999999997E-2</v>
      </c>
      <c r="F87" t="s">
        <v>9801</v>
      </c>
      <c r="G87" t="s">
        <v>195</v>
      </c>
      <c r="H87" t="s">
        <v>196</v>
      </c>
      <c r="I87" t="s">
        <v>140</v>
      </c>
      <c r="J87">
        <v>318</v>
      </c>
      <c r="K87" t="s">
        <v>277</v>
      </c>
    </row>
    <row r="88" spans="1:11" x14ac:dyDescent="0.25">
      <c r="A88" t="s">
        <v>75</v>
      </c>
      <c r="B88" t="s">
        <v>90</v>
      </c>
      <c r="C88">
        <v>230579</v>
      </c>
      <c r="D88" t="s">
        <v>88</v>
      </c>
      <c r="E88">
        <v>1</v>
      </c>
      <c r="F88" t="s">
        <v>6078</v>
      </c>
      <c r="G88" t="s">
        <v>6079</v>
      </c>
      <c r="H88" t="s">
        <v>6080</v>
      </c>
      <c r="I88" t="s">
        <v>105</v>
      </c>
      <c r="J88">
        <v>231</v>
      </c>
      <c r="K88" t="s">
        <v>428</v>
      </c>
    </row>
    <row r="89" spans="1:11" x14ac:dyDescent="0.25">
      <c r="A89" t="s">
        <v>75</v>
      </c>
      <c r="B89" t="s">
        <v>90</v>
      </c>
      <c r="C89">
        <v>231378</v>
      </c>
      <c r="D89" t="s">
        <v>135</v>
      </c>
      <c r="E89">
        <v>0.82899999999999996</v>
      </c>
      <c r="F89" t="s">
        <v>6081</v>
      </c>
      <c r="G89" t="s">
        <v>6082</v>
      </c>
      <c r="H89" t="s">
        <v>6083</v>
      </c>
      <c r="I89" t="s">
        <v>124</v>
      </c>
      <c r="J89">
        <v>26</v>
      </c>
      <c r="K89" t="s">
        <v>140</v>
      </c>
    </row>
    <row r="90" spans="1:11" x14ac:dyDescent="0.25">
      <c r="A90" t="s">
        <v>75</v>
      </c>
      <c r="B90" t="s">
        <v>90</v>
      </c>
      <c r="C90">
        <v>232860</v>
      </c>
      <c r="D90" t="s">
        <v>120</v>
      </c>
      <c r="E90">
        <v>1</v>
      </c>
      <c r="F90" t="s">
        <v>6084</v>
      </c>
      <c r="G90" t="s">
        <v>6085</v>
      </c>
      <c r="H90" t="s">
        <v>6086</v>
      </c>
      <c r="I90" t="s">
        <v>85</v>
      </c>
      <c r="J90">
        <v>103</v>
      </c>
      <c r="K90" t="s">
        <v>277</v>
      </c>
    </row>
    <row r="91" spans="1:11" x14ac:dyDescent="0.25">
      <c r="A91" t="s">
        <v>75</v>
      </c>
      <c r="B91" t="s">
        <v>90</v>
      </c>
      <c r="C91">
        <v>236234</v>
      </c>
      <c r="D91" t="s">
        <v>225</v>
      </c>
      <c r="E91">
        <v>0.92799999999999905</v>
      </c>
      <c r="F91" t="s">
        <v>6087</v>
      </c>
      <c r="G91" t="s">
        <v>6088</v>
      </c>
      <c r="H91" t="s">
        <v>6089</v>
      </c>
      <c r="I91" t="s">
        <v>245</v>
      </c>
      <c r="J91">
        <v>148</v>
      </c>
      <c r="K91" t="s">
        <v>105</v>
      </c>
    </row>
    <row r="92" spans="1:11" x14ac:dyDescent="0.25">
      <c r="A92" t="s">
        <v>75</v>
      </c>
      <c r="B92" t="s">
        <v>90</v>
      </c>
      <c r="C92">
        <v>238195</v>
      </c>
      <c r="D92" t="s">
        <v>120</v>
      </c>
      <c r="E92">
        <v>1</v>
      </c>
      <c r="F92" t="s">
        <v>6091</v>
      </c>
      <c r="G92" t="s">
        <v>202</v>
      </c>
      <c r="H92" t="s">
        <v>203</v>
      </c>
      <c r="I92" t="s">
        <v>245</v>
      </c>
      <c r="J92">
        <v>532</v>
      </c>
      <c r="K92" t="s">
        <v>245</v>
      </c>
    </row>
    <row r="93" spans="1:11" x14ac:dyDescent="0.25">
      <c r="A93" t="s">
        <v>75</v>
      </c>
      <c r="B93" t="s">
        <v>90</v>
      </c>
      <c r="C93">
        <v>248447</v>
      </c>
      <c r="D93" t="s">
        <v>88</v>
      </c>
      <c r="E93">
        <v>0.83499999999999996</v>
      </c>
      <c r="F93" t="s">
        <v>79</v>
      </c>
      <c r="G93" t="s">
        <v>6095</v>
      </c>
      <c r="H93" t="s">
        <v>6096</v>
      </c>
      <c r="I93" t="s">
        <v>79</v>
      </c>
      <c r="J93" t="s">
        <v>82</v>
      </c>
    </row>
    <row r="94" spans="1:11" x14ac:dyDescent="0.25">
      <c r="A94" t="s">
        <v>75</v>
      </c>
      <c r="B94" t="s">
        <v>90</v>
      </c>
      <c r="C94">
        <v>248486</v>
      </c>
      <c r="D94" t="s">
        <v>135</v>
      </c>
      <c r="E94">
        <v>0.83699999999999997</v>
      </c>
      <c r="F94" t="s">
        <v>79</v>
      </c>
      <c r="G94" t="s">
        <v>6095</v>
      </c>
      <c r="H94" t="s">
        <v>6096</v>
      </c>
      <c r="I94" t="s">
        <v>79</v>
      </c>
      <c r="J94" t="s">
        <v>82</v>
      </c>
    </row>
    <row r="95" spans="1:11" x14ac:dyDescent="0.25">
      <c r="A95" t="s">
        <v>75</v>
      </c>
      <c r="B95" t="s">
        <v>90</v>
      </c>
      <c r="C95">
        <v>250880</v>
      </c>
      <c r="D95" t="s">
        <v>120</v>
      </c>
      <c r="E95">
        <v>5.5999999999999897E-2</v>
      </c>
      <c r="F95" t="s">
        <v>9802</v>
      </c>
      <c r="G95" t="s">
        <v>6098</v>
      </c>
      <c r="H95" t="s">
        <v>6099</v>
      </c>
      <c r="I95" t="s">
        <v>131</v>
      </c>
      <c r="J95">
        <v>442</v>
      </c>
      <c r="K95" t="s">
        <v>174</v>
      </c>
    </row>
    <row r="96" spans="1:11" x14ac:dyDescent="0.25">
      <c r="A96" t="s">
        <v>75</v>
      </c>
      <c r="B96" t="s">
        <v>90</v>
      </c>
      <c r="C96">
        <v>250909</v>
      </c>
      <c r="D96" t="s">
        <v>225</v>
      </c>
      <c r="E96">
        <v>0.82899999999999996</v>
      </c>
      <c r="F96" t="s">
        <v>6097</v>
      </c>
      <c r="G96" t="s">
        <v>6098</v>
      </c>
      <c r="H96" t="s">
        <v>6099</v>
      </c>
      <c r="I96" t="s">
        <v>96</v>
      </c>
      <c r="J96">
        <v>432</v>
      </c>
      <c r="K96" t="s">
        <v>98</v>
      </c>
    </row>
    <row r="97" spans="1:11" x14ac:dyDescent="0.25">
      <c r="A97" t="s">
        <v>75</v>
      </c>
      <c r="B97" t="s">
        <v>90</v>
      </c>
      <c r="C97">
        <v>253855</v>
      </c>
      <c r="D97" t="s">
        <v>120</v>
      </c>
      <c r="E97">
        <v>0.875999999999999</v>
      </c>
      <c r="F97" t="s">
        <v>6100</v>
      </c>
      <c r="G97" t="s">
        <v>6101</v>
      </c>
      <c r="H97" t="s">
        <v>6102</v>
      </c>
      <c r="I97" t="s">
        <v>124</v>
      </c>
      <c r="J97">
        <v>281</v>
      </c>
      <c r="K97" t="s">
        <v>96</v>
      </c>
    </row>
    <row r="98" spans="1:11" x14ac:dyDescent="0.25">
      <c r="A98" t="s">
        <v>75</v>
      </c>
      <c r="B98" t="s">
        <v>90</v>
      </c>
      <c r="C98">
        <v>255284</v>
      </c>
      <c r="D98" t="s">
        <v>120</v>
      </c>
      <c r="E98">
        <v>8.1999999999999906E-2</v>
      </c>
      <c r="F98" t="s">
        <v>9803</v>
      </c>
      <c r="G98" t="s">
        <v>6107</v>
      </c>
      <c r="H98" t="s">
        <v>6108</v>
      </c>
      <c r="I98" t="s">
        <v>400</v>
      </c>
      <c r="J98">
        <v>176</v>
      </c>
      <c r="K98" t="s">
        <v>428</v>
      </c>
    </row>
    <row r="99" spans="1:11" x14ac:dyDescent="0.25">
      <c r="A99" t="s">
        <v>75</v>
      </c>
      <c r="B99" t="s">
        <v>90</v>
      </c>
      <c r="C99">
        <v>255487</v>
      </c>
      <c r="D99" t="s">
        <v>225</v>
      </c>
      <c r="E99">
        <v>0.81899999999999995</v>
      </c>
      <c r="F99" t="s">
        <v>6106</v>
      </c>
      <c r="G99" t="s">
        <v>6107</v>
      </c>
      <c r="H99" t="s">
        <v>6108</v>
      </c>
      <c r="I99" t="s">
        <v>140</v>
      </c>
      <c r="J99">
        <v>109</v>
      </c>
      <c r="K99" t="s">
        <v>174</v>
      </c>
    </row>
    <row r="100" spans="1:11" x14ac:dyDescent="0.25">
      <c r="A100" t="s">
        <v>75</v>
      </c>
      <c r="B100" t="s">
        <v>90</v>
      </c>
      <c r="C100">
        <v>258054</v>
      </c>
      <c r="D100" t="s">
        <v>120</v>
      </c>
      <c r="E100">
        <v>7.3999999999999996E-2</v>
      </c>
      <c r="F100" t="s">
        <v>9804</v>
      </c>
      <c r="G100" t="s">
        <v>227</v>
      </c>
      <c r="H100" t="s">
        <v>228</v>
      </c>
      <c r="I100" t="s">
        <v>146</v>
      </c>
      <c r="J100">
        <v>281</v>
      </c>
      <c r="K100" t="s">
        <v>148</v>
      </c>
    </row>
    <row r="101" spans="1:11" x14ac:dyDescent="0.25">
      <c r="A101" t="s">
        <v>75</v>
      </c>
      <c r="B101" t="s">
        <v>90</v>
      </c>
      <c r="C101">
        <v>259494</v>
      </c>
      <c r="D101" t="s">
        <v>120</v>
      </c>
      <c r="E101">
        <v>0.81599999999999995</v>
      </c>
      <c r="F101" t="s">
        <v>6109</v>
      </c>
      <c r="G101" t="s">
        <v>6110</v>
      </c>
      <c r="H101" t="s">
        <v>6111</v>
      </c>
      <c r="I101" t="s">
        <v>148</v>
      </c>
      <c r="J101">
        <v>75</v>
      </c>
      <c r="K101" t="s">
        <v>160</v>
      </c>
    </row>
    <row r="102" spans="1:11" x14ac:dyDescent="0.25">
      <c r="A102" t="s">
        <v>75</v>
      </c>
      <c r="B102" t="s">
        <v>90</v>
      </c>
      <c r="C102">
        <v>262114</v>
      </c>
      <c r="D102" t="s">
        <v>135</v>
      </c>
      <c r="E102">
        <v>0.91099999999999903</v>
      </c>
      <c r="F102" t="s">
        <v>6113</v>
      </c>
      <c r="G102" t="s">
        <v>6114</v>
      </c>
      <c r="H102" t="s">
        <v>6115</v>
      </c>
      <c r="I102" t="s">
        <v>85</v>
      </c>
      <c r="J102">
        <v>51</v>
      </c>
      <c r="K102" t="s">
        <v>277</v>
      </c>
    </row>
    <row r="103" spans="1:11" x14ac:dyDescent="0.25">
      <c r="A103" t="s">
        <v>75</v>
      </c>
      <c r="B103" t="s">
        <v>90</v>
      </c>
      <c r="C103">
        <v>262357</v>
      </c>
      <c r="D103" t="s">
        <v>120</v>
      </c>
      <c r="E103">
        <v>5.8999999999999997E-2</v>
      </c>
      <c r="F103" t="s">
        <v>212</v>
      </c>
      <c r="G103" t="s">
        <v>232</v>
      </c>
      <c r="H103" t="s">
        <v>233</v>
      </c>
      <c r="I103" t="s">
        <v>212</v>
      </c>
      <c r="J103" t="s">
        <v>82</v>
      </c>
    </row>
    <row r="104" spans="1:11" x14ac:dyDescent="0.25">
      <c r="A104" t="s">
        <v>75</v>
      </c>
      <c r="B104" t="s">
        <v>90</v>
      </c>
      <c r="C104">
        <v>269043</v>
      </c>
      <c r="D104" t="s">
        <v>151</v>
      </c>
      <c r="E104">
        <v>7.8E-2</v>
      </c>
      <c r="F104" t="s">
        <v>212</v>
      </c>
      <c r="G104" t="s">
        <v>9805</v>
      </c>
      <c r="H104" t="s">
        <v>9806</v>
      </c>
      <c r="I104" t="s">
        <v>212</v>
      </c>
      <c r="J104" t="s">
        <v>82</v>
      </c>
    </row>
    <row r="105" spans="1:11" x14ac:dyDescent="0.25">
      <c r="A105" t="s">
        <v>75</v>
      </c>
      <c r="B105" t="s">
        <v>90</v>
      </c>
      <c r="C105">
        <v>274735</v>
      </c>
      <c r="D105" t="s">
        <v>225</v>
      </c>
      <c r="E105">
        <v>0.94899999999999995</v>
      </c>
      <c r="F105" t="s">
        <v>212</v>
      </c>
      <c r="G105" t="s">
        <v>6117</v>
      </c>
      <c r="H105" t="s">
        <v>6118</v>
      </c>
      <c r="I105" t="s">
        <v>212</v>
      </c>
      <c r="J105" t="s">
        <v>82</v>
      </c>
    </row>
    <row r="106" spans="1:11" x14ac:dyDescent="0.25">
      <c r="A106" t="s">
        <v>75</v>
      </c>
      <c r="B106" t="s">
        <v>90</v>
      </c>
      <c r="C106">
        <v>279334</v>
      </c>
      <c r="D106" t="s">
        <v>135</v>
      </c>
      <c r="E106">
        <v>0.86499999999999999</v>
      </c>
      <c r="F106" t="s">
        <v>6119</v>
      </c>
      <c r="G106" t="s">
        <v>237</v>
      </c>
      <c r="H106" t="s">
        <v>238</v>
      </c>
      <c r="I106" t="s">
        <v>172</v>
      </c>
      <c r="J106">
        <v>141</v>
      </c>
      <c r="K106" t="s">
        <v>172</v>
      </c>
    </row>
    <row r="107" spans="1:11" x14ac:dyDescent="0.25">
      <c r="A107" t="s">
        <v>75</v>
      </c>
      <c r="B107" t="s">
        <v>90</v>
      </c>
      <c r="C107">
        <v>279800</v>
      </c>
      <c r="D107" t="s">
        <v>120</v>
      </c>
      <c r="E107">
        <v>0.86599999999999999</v>
      </c>
      <c r="F107" t="s">
        <v>6120</v>
      </c>
      <c r="G107" t="s">
        <v>237</v>
      </c>
      <c r="H107" t="s">
        <v>238</v>
      </c>
      <c r="I107" t="s">
        <v>105</v>
      </c>
      <c r="J107">
        <v>297</v>
      </c>
      <c r="K107" t="s">
        <v>160</v>
      </c>
    </row>
    <row r="108" spans="1:11" x14ac:dyDescent="0.25">
      <c r="A108" t="s">
        <v>75</v>
      </c>
      <c r="B108" t="s">
        <v>90</v>
      </c>
      <c r="C108">
        <v>288249</v>
      </c>
      <c r="D108" t="s">
        <v>92</v>
      </c>
      <c r="E108">
        <v>0.85299999999999998</v>
      </c>
      <c r="F108" t="s">
        <v>6122</v>
      </c>
      <c r="G108" t="s">
        <v>6123</v>
      </c>
      <c r="H108" t="s">
        <v>6124</v>
      </c>
      <c r="I108" t="s">
        <v>174</v>
      </c>
      <c r="J108">
        <v>137</v>
      </c>
      <c r="K108" t="s">
        <v>174</v>
      </c>
    </row>
    <row r="109" spans="1:11" x14ac:dyDescent="0.25">
      <c r="A109" t="s">
        <v>75</v>
      </c>
      <c r="B109" t="s">
        <v>90</v>
      </c>
      <c r="C109">
        <v>290012</v>
      </c>
      <c r="D109" t="s">
        <v>88</v>
      </c>
      <c r="E109">
        <v>0.82399999999999995</v>
      </c>
      <c r="F109" t="s">
        <v>6125</v>
      </c>
      <c r="G109" t="s">
        <v>6126</v>
      </c>
      <c r="H109" t="s">
        <v>3272</v>
      </c>
      <c r="I109" t="s">
        <v>85</v>
      </c>
      <c r="J109">
        <v>167</v>
      </c>
      <c r="K109" t="s">
        <v>400</v>
      </c>
    </row>
    <row r="110" spans="1:11" x14ac:dyDescent="0.25">
      <c r="A110" t="s">
        <v>75</v>
      </c>
      <c r="B110" t="s">
        <v>90</v>
      </c>
      <c r="C110">
        <v>291348</v>
      </c>
      <c r="D110" t="s">
        <v>151</v>
      </c>
      <c r="E110">
        <v>0.78599999999999903</v>
      </c>
      <c r="F110" t="s">
        <v>79</v>
      </c>
      <c r="G110" t="s">
        <v>6127</v>
      </c>
      <c r="H110" t="s">
        <v>6128</v>
      </c>
      <c r="I110" t="s">
        <v>79</v>
      </c>
      <c r="J110" t="s">
        <v>82</v>
      </c>
    </row>
    <row r="111" spans="1:11" x14ac:dyDescent="0.25">
      <c r="A111" t="s">
        <v>75</v>
      </c>
      <c r="B111" t="s">
        <v>90</v>
      </c>
      <c r="C111">
        <v>294929</v>
      </c>
      <c r="D111" t="s">
        <v>135</v>
      </c>
      <c r="E111">
        <v>0.81299999999999994</v>
      </c>
      <c r="F111" t="s">
        <v>6130</v>
      </c>
      <c r="G111" t="s">
        <v>2167</v>
      </c>
      <c r="H111" t="s">
        <v>2168</v>
      </c>
      <c r="I111" t="s">
        <v>105</v>
      </c>
      <c r="J111">
        <v>573</v>
      </c>
      <c r="K111" t="s">
        <v>160</v>
      </c>
    </row>
    <row r="112" spans="1:11" x14ac:dyDescent="0.25">
      <c r="A112" t="s">
        <v>75</v>
      </c>
      <c r="B112" t="s">
        <v>90</v>
      </c>
      <c r="C112">
        <v>295092</v>
      </c>
      <c r="D112" t="s">
        <v>120</v>
      </c>
      <c r="E112">
        <v>7.0999999999999994E-2</v>
      </c>
      <c r="F112" t="s">
        <v>9807</v>
      </c>
      <c r="G112" t="s">
        <v>2167</v>
      </c>
      <c r="H112" t="s">
        <v>2168</v>
      </c>
      <c r="I112" t="s">
        <v>146</v>
      </c>
      <c r="J112">
        <v>518</v>
      </c>
      <c r="K112" t="s">
        <v>146</v>
      </c>
    </row>
    <row r="113" spans="1:11" x14ac:dyDescent="0.25">
      <c r="A113" t="s">
        <v>75</v>
      </c>
      <c r="B113" t="s">
        <v>90</v>
      </c>
      <c r="C113">
        <v>300770</v>
      </c>
      <c r="D113" t="s">
        <v>135</v>
      </c>
      <c r="E113">
        <v>0.84599999999999997</v>
      </c>
      <c r="F113" t="s">
        <v>6132</v>
      </c>
      <c r="G113" t="s">
        <v>6133</v>
      </c>
      <c r="H113" t="s">
        <v>6134</v>
      </c>
      <c r="I113" t="s">
        <v>245</v>
      </c>
      <c r="J113">
        <v>49</v>
      </c>
      <c r="K113" t="s">
        <v>245</v>
      </c>
    </row>
    <row r="114" spans="1:11" x14ac:dyDescent="0.25">
      <c r="A114" t="s">
        <v>75</v>
      </c>
      <c r="B114" t="s">
        <v>90</v>
      </c>
      <c r="C114">
        <v>302428</v>
      </c>
      <c r="D114" t="s">
        <v>120</v>
      </c>
      <c r="E114">
        <v>0.84499999999999997</v>
      </c>
      <c r="F114" t="s">
        <v>6135</v>
      </c>
      <c r="G114" t="s">
        <v>250</v>
      </c>
      <c r="H114" t="s">
        <v>251</v>
      </c>
      <c r="I114" t="s">
        <v>131</v>
      </c>
      <c r="J114">
        <v>34</v>
      </c>
      <c r="K114" t="s">
        <v>98</v>
      </c>
    </row>
    <row r="115" spans="1:11" x14ac:dyDescent="0.25">
      <c r="A115" t="s">
        <v>75</v>
      </c>
      <c r="B115" t="s">
        <v>90</v>
      </c>
      <c r="C115">
        <v>307430</v>
      </c>
      <c r="D115" t="s">
        <v>151</v>
      </c>
      <c r="E115">
        <v>8.7999999999999995E-2</v>
      </c>
      <c r="F115" t="s">
        <v>79</v>
      </c>
      <c r="G115" t="s">
        <v>4608</v>
      </c>
      <c r="H115" t="s">
        <v>4609</v>
      </c>
      <c r="I115" t="s">
        <v>79</v>
      </c>
      <c r="J115" t="s">
        <v>82</v>
      </c>
    </row>
    <row r="116" spans="1:11" x14ac:dyDescent="0.25">
      <c r="A116" t="s">
        <v>75</v>
      </c>
      <c r="B116" t="s">
        <v>90</v>
      </c>
      <c r="C116">
        <v>307479</v>
      </c>
      <c r="D116" t="s">
        <v>151</v>
      </c>
      <c r="E116">
        <v>0.84</v>
      </c>
      <c r="F116" t="s">
        <v>79</v>
      </c>
      <c r="G116" t="s">
        <v>4608</v>
      </c>
      <c r="H116" t="s">
        <v>4609</v>
      </c>
      <c r="I116" t="s">
        <v>79</v>
      </c>
      <c r="J116" t="s">
        <v>82</v>
      </c>
    </row>
    <row r="117" spans="1:11" x14ac:dyDescent="0.25">
      <c r="A117" t="s">
        <v>75</v>
      </c>
      <c r="B117" t="s">
        <v>90</v>
      </c>
      <c r="C117">
        <v>312532</v>
      </c>
      <c r="D117" t="s">
        <v>151</v>
      </c>
      <c r="E117">
        <v>1</v>
      </c>
      <c r="F117" t="s">
        <v>212</v>
      </c>
      <c r="G117" t="s">
        <v>260</v>
      </c>
      <c r="H117" t="s">
        <v>261</v>
      </c>
      <c r="I117" t="s">
        <v>212</v>
      </c>
      <c r="J117" t="s">
        <v>82</v>
      </c>
    </row>
    <row r="118" spans="1:11" x14ac:dyDescent="0.25">
      <c r="A118" t="s">
        <v>75</v>
      </c>
      <c r="B118" t="s">
        <v>90</v>
      </c>
      <c r="C118">
        <v>314566</v>
      </c>
      <c r="D118" t="s">
        <v>135</v>
      </c>
      <c r="E118">
        <v>0.84299999999999997</v>
      </c>
      <c r="F118" t="s">
        <v>6136</v>
      </c>
      <c r="G118" t="s">
        <v>2177</v>
      </c>
      <c r="H118" t="s">
        <v>2178</v>
      </c>
      <c r="I118" t="s">
        <v>85</v>
      </c>
      <c r="J118">
        <v>383</v>
      </c>
      <c r="K118" t="s">
        <v>277</v>
      </c>
    </row>
    <row r="119" spans="1:11" x14ac:dyDescent="0.25">
      <c r="A119" t="s">
        <v>75</v>
      </c>
      <c r="B119" t="s">
        <v>90</v>
      </c>
      <c r="C119">
        <v>317203</v>
      </c>
      <c r="D119" t="s">
        <v>151</v>
      </c>
      <c r="E119">
        <v>0.84399999999999997</v>
      </c>
      <c r="F119" t="s">
        <v>79</v>
      </c>
      <c r="G119" t="s">
        <v>6137</v>
      </c>
      <c r="H119" t="s">
        <v>6138</v>
      </c>
      <c r="I119" t="s">
        <v>79</v>
      </c>
      <c r="J119" t="s">
        <v>82</v>
      </c>
    </row>
    <row r="120" spans="1:11" x14ac:dyDescent="0.25">
      <c r="A120" t="s">
        <v>75</v>
      </c>
      <c r="B120" t="s">
        <v>90</v>
      </c>
      <c r="C120">
        <v>317205</v>
      </c>
      <c r="D120" t="s">
        <v>151</v>
      </c>
      <c r="E120">
        <v>1</v>
      </c>
      <c r="F120" t="s">
        <v>79</v>
      </c>
      <c r="G120" t="s">
        <v>6137</v>
      </c>
      <c r="H120" t="s">
        <v>6138</v>
      </c>
      <c r="I120" t="s">
        <v>79</v>
      </c>
      <c r="J120" t="s">
        <v>82</v>
      </c>
    </row>
    <row r="121" spans="1:11" x14ac:dyDescent="0.25">
      <c r="A121" t="s">
        <v>75</v>
      </c>
      <c r="B121" t="s">
        <v>90</v>
      </c>
      <c r="C121">
        <v>319024</v>
      </c>
      <c r="D121" t="s">
        <v>135</v>
      </c>
      <c r="E121">
        <v>0.88800000000000001</v>
      </c>
      <c r="F121" t="s">
        <v>6140</v>
      </c>
      <c r="G121" t="s">
        <v>6141</v>
      </c>
      <c r="H121" t="s">
        <v>6142</v>
      </c>
      <c r="I121" t="s">
        <v>124</v>
      </c>
      <c r="J121">
        <v>326</v>
      </c>
      <c r="K121" t="s">
        <v>140</v>
      </c>
    </row>
    <row r="122" spans="1:11" x14ac:dyDescent="0.25">
      <c r="A122" t="s">
        <v>75</v>
      </c>
      <c r="B122" t="s">
        <v>90</v>
      </c>
      <c r="C122">
        <v>319381</v>
      </c>
      <c r="D122" t="s">
        <v>120</v>
      </c>
      <c r="E122">
        <v>0.83199999999999996</v>
      </c>
      <c r="F122" t="s">
        <v>6143</v>
      </c>
      <c r="G122" t="s">
        <v>6141</v>
      </c>
      <c r="H122" t="s">
        <v>6142</v>
      </c>
      <c r="I122" t="s">
        <v>85</v>
      </c>
      <c r="J122">
        <v>445</v>
      </c>
      <c r="K122" t="s">
        <v>277</v>
      </c>
    </row>
    <row r="123" spans="1:11" x14ac:dyDescent="0.25">
      <c r="A123" t="s">
        <v>75</v>
      </c>
      <c r="B123" t="s">
        <v>90</v>
      </c>
      <c r="C123">
        <v>320920</v>
      </c>
      <c r="D123" t="s">
        <v>151</v>
      </c>
      <c r="E123">
        <v>1</v>
      </c>
      <c r="F123" t="s">
        <v>6145</v>
      </c>
      <c r="G123" t="s">
        <v>6146</v>
      </c>
      <c r="H123" t="s">
        <v>5307</v>
      </c>
      <c r="I123" t="s">
        <v>140</v>
      </c>
      <c r="J123">
        <v>52</v>
      </c>
      <c r="K123" t="s">
        <v>140</v>
      </c>
    </row>
    <row r="124" spans="1:11" x14ac:dyDescent="0.25">
      <c r="A124" t="s">
        <v>75</v>
      </c>
      <c r="B124" t="s">
        <v>90</v>
      </c>
      <c r="C124">
        <v>321223</v>
      </c>
      <c r="D124" t="s">
        <v>135</v>
      </c>
      <c r="E124">
        <v>1</v>
      </c>
      <c r="F124" t="s">
        <v>79</v>
      </c>
      <c r="G124" t="s">
        <v>6146</v>
      </c>
      <c r="H124" t="s">
        <v>6147</v>
      </c>
      <c r="I124" t="s">
        <v>79</v>
      </c>
      <c r="J124" t="s">
        <v>82</v>
      </c>
    </row>
    <row r="125" spans="1:11" x14ac:dyDescent="0.25">
      <c r="A125" t="s">
        <v>75</v>
      </c>
      <c r="B125" t="s">
        <v>90</v>
      </c>
      <c r="C125">
        <v>326385</v>
      </c>
      <c r="D125" t="s">
        <v>120</v>
      </c>
      <c r="E125">
        <v>6.6000000000000003E-2</v>
      </c>
      <c r="F125" t="s">
        <v>9808</v>
      </c>
      <c r="G125" t="s">
        <v>265</v>
      </c>
      <c r="H125" t="s">
        <v>266</v>
      </c>
      <c r="I125" t="s">
        <v>131</v>
      </c>
      <c r="J125">
        <v>404</v>
      </c>
      <c r="K125" t="s">
        <v>131</v>
      </c>
    </row>
    <row r="126" spans="1:11" x14ac:dyDescent="0.25">
      <c r="A126" t="s">
        <v>75</v>
      </c>
      <c r="B126" t="s">
        <v>90</v>
      </c>
      <c r="C126">
        <v>329372</v>
      </c>
      <c r="D126" t="s">
        <v>225</v>
      </c>
      <c r="E126">
        <v>0.79599999999999904</v>
      </c>
      <c r="F126" t="s">
        <v>6148</v>
      </c>
      <c r="G126" t="s">
        <v>6149</v>
      </c>
      <c r="H126" t="s">
        <v>6150</v>
      </c>
      <c r="I126" t="s">
        <v>96</v>
      </c>
      <c r="J126">
        <v>258</v>
      </c>
      <c r="K126" t="s">
        <v>98</v>
      </c>
    </row>
    <row r="127" spans="1:11" x14ac:dyDescent="0.25">
      <c r="A127" t="s">
        <v>75</v>
      </c>
      <c r="B127" t="s">
        <v>90</v>
      </c>
      <c r="C127">
        <v>332599</v>
      </c>
      <c r="D127" t="s">
        <v>120</v>
      </c>
      <c r="E127">
        <v>0.84899999999999998</v>
      </c>
      <c r="F127" t="s">
        <v>6151</v>
      </c>
      <c r="G127" t="s">
        <v>6152</v>
      </c>
      <c r="H127" t="s">
        <v>6153</v>
      </c>
      <c r="I127" t="s">
        <v>204</v>
      </c>
      <c r="J127">
        <v>37</v>
      </c>
      <c r="K127" t="s">
        <v>204</v>
      </c>
    </row>
    <row r="128" spans="1:11" x14ac:dyDescent="0.25">
      <c r="A128" t="s">
        <v>75</v>
      </c>
      <c r="B128" t="s">
        <v>90</v>
      </c>
      <c r="C128">
        <v>335247</v>
      </c>
      <c r="D128" t="s">
        <v>135</v>
      </c>
      <c r="E128">
        <v>0.87</v>
      </c>
      <c r="F128" t="s">
        <v>6154</v>
      </c>
      <c r="G128" t="s">
        <v>6155</v>
      </c>
      <c r="H128" t="s">
        <v>6156</v>
      </c>
      <c r="I128" t="s">
        <v>400</v>
      </c>
      <c r="J128">
        <v>404</v>
      </c>
      <c r="K128" t="s">
        <v>428</v>
      </c>
    </row>
    <row r="129" spans="1:11" x14ac:dyDescent="0.25">
      <c r="A129" t="s">
        <v>75</v>
      </c>
      <c r="B129" t="s">
        <v>90</v>
      </c>
      <c r="C129">
        <v>335669</v>
      </c>
      <c r="D129" t="s">
        <v>1798</v>
      </c>
      <c r="E129">
        <v>5.7000000000000002E-2</v>
      </c>
      <c r="F129" t="s">
        <v>79</v>
      </c>
      <c r="G129" t="s">
        <v>6155</v>
      </c>
      <c r="H129" t="s">
        <v>9809</v>
      </c>
      <c r="I129" t="s">
        <v>79</v>
      </c>
      <c r="J129" t="s">
        <v>82</v>
      </c>
    </row>
    <row r="130" spans="1:11" x14ac:dyDescent="0.25">
      <c r="A130" t="s">
        <v>75</v>
      </c>
      <c r="B130" t="s">
        <v>90</v>
      </c>
      <c r="C130">
        <v>337720</v>
      </c>
      <c r="D130" t="s">
        <v>120</v>
      </c>
      <c r="E130">
        <v>0.83399999999999996</v>
      </c>
      <c r="F130" t="s">
        <v>6157</v>
      </c>
      <c r="G130" t="s">
        <v>6158</v>
      </c>
      <c r="H130" t="s">
        <v>6159</v>
      </c>
      <c r="I130" t="s">
        <v>105</v>
      </c>
      <c r="J130">
        <v>295</v>
      </c>
      <c r="K130" t="s">
        <v>85</v>
      </c>
    </row>
    <row r="131" spans="1:11" x14ac:dyDescent="0.25">
      <c r="A131" t="s">
        <v>75</v>
      </c>
      <c r="B131" t="s">
        <v>90</v>
      </c>
      <c r="C131">
        <v>344337</v>
      </c>
      <c r="D131" t="s">
        <v>78</v>
      </c>
      <c r="E131">
        <v>7.4999999999999997E-2</v>
      </c>
      <c r="F131" t="s">
        <v>79</v>
      </c>
      <c r="G131" t="s">
        <v>9810</v>
      </c>
      <c r="H131" t="s">
        <v>9811</v>
      </c>
      <c r="I131" t="s">
        <v>79</v>
      </c>
      <c r="J131" t="s">
        <v>82</v>
      </c>
    </row>
    <row r="132" spans="1:11" x14ac:dyDescent="0.25">
      <c r="A132" t="s">
        <v>75</v>
      </c>
      <c r="B132" t="s">
        <v>90</v>
      </c>
      <c r="C132">
        <v>344800</v>
      </c>
      <c r="D132" t="s">
        <v>120</v>
      </c>
      <c r="E132">
        <v>1</v>
      </c>
      <c r="F132" t="s">
        <v>6160</v>
      </c>
      <c r="G132" t="s">
        <v>6161</v>
      </c>
      <c r="H132" t="s">
        <v>6162</v>
      </c>
      <c r="I132" t="s">
        <v>105</v>
      </c>
      <c r="J132">
        <v>136</v>
      </c>
      <c r="K132" t="s">
        <v>85</v>
      </c>
    </row>
    <row r="133" spans="1:11" x14ac:dyDescent="0.25">
      <c r="A133" t="s">
        <v>75</v>
      </c>
      <c r="B133" t="s">
        <v>90</v>
      </c>
      <c r="C133">
        <v>362159</v>
      </c>
      <c r="D133" t="s">
        <v>120</v>
      </c>
      <c r="E133">
        <v>1</v>
      </c>
      <c r="F133" t="s">
        <v>6169</v>
      </c>
      <c r="G133" t="s">
        <v>6170</v>
      </c>
      <c r="H133" t="s">
        <v>6171</v>
      </c>
      <c r="I133" t="s">
        <v>172</v>
      </c>
      <c r="J133">
        <v>165</v>
      </c>
      <c r="K133" t="s">
        <v>172</v>
      </c>
    </row>
    <row r="134" spans="1:11" x14ac:dyDescent="0.25">
      <c r="A134" t="s">
        <v>75</v>
      </c>
      <c r="B134" t="s">
        <v>90</v>
      </c>
      <c r="C134">
        <v>362629</v>
      </c>
      <c r="D134" t="s">
        <v>225</v>
      </c>
      <c r="E134">
        <v>0.83399999999999996</v>
      </c>
      <c r="F134" t="s">
        <v>6172</v>
      </c>
      <c r="G134" t="s">
        <v>6170</v>
      </c>
      <c r="H134" t="s">
        <v>6171</v>
      </c>
      <c r="I134" t="s">
        <v>277</v>
      </c>
      <c r="J134">
        <v>9</v>
      </c>
      <c r="K134" t="s">
        <v>400</v>
      </c>
    </row>
    <row r="135" spans="1:11" x14ac:dyDescent="0.25">
      <c r="A135" t="s">
        <v>75</v>
      </c>
      <c r="B135" t="s">
        <v>90</v>
      </c>
      <c r="C135">
        <v>364561</v>
      </c>
      <c r="D135" t="s">
        <v>120</v>
      </c>
      <c r="E135">
        <v>0.84</v>
      </c>
      <c r="F135" t="s">
        <v>6173</v>
      </c>
      <c r="G135" t="s">
        <v>6174</v>
      </c>
      <c r="H135" t="s">
        <v>6175</v>
      </c>
      <c r="I135" t="s">
        <v>85</v>
      </c>
      <c r="J135">
        <v>18</v>
      </c>
      <c r="K135" t="s">
        <v>277</v>
      </c>
    </row>
    <row r="136" spans="1:11" x14ac:dyDescent="0.25">
      <c r="A136" t="s">
        <v>75</v>
      </c>
      <c r="B136" t="s">
        <v>90</v>
      </c>
      <c r="C136">
        <v>372091</v>
      </c>
      <c r="D136" t="s">
        <v>135</v>
      </c>
      <c r="E136">
        <v>0.88400000000000001</v>
      </c>
      <c r="F136" t="s">
        <v>6176</v>
      </c>
      <c r="G136" t="s">
        <v>6177</v>
      </c>
      <c r="H136" t="s">
        <v>6178</v>
      </c>
      <c r="I136" t="s">
        <v>124</v>
      </c>
      <c r="J136">
        <v>393</v>
      </c>
      <c r="K136" t="s">
        <v>124</v>
      </c>
    </row>
    <row r="137" spans="1:11" x14ac:dyDescent="0.25">
      <c r="A137" t="s">
        <v>75</v>
      </c>
      <c r="B137" t="s">
        <v>90</v>
      </c>
      <c r="C137">
        <v>372581</v>
      </c>
      <c r="D137" t="s">
        <v>120</v>
      </c>
      <c r="E137">
        <v>0.83</v>
      </c>
      <c r="F137" t="s">
        <v>6179</v>
      </c>
      <c r="G137" t="s">
        <v>6180</v>
      </c>
      <c r="H137" t="s">
        <v>6181</v>
      </c>
      <c r="I137" t="s">
        <v>204</v>
      </c>
      <c r="J137">
        <v>118</v>
      </c>
      <c r="K137" t="s">
        <v>204</v>
      </c>
    </row>
    <row r="138" spans="1:11" x14ac:dyDescent="0.25">
      <c r="A138" t="s">
        <v>75</v>
      </c>
      <c r="B138" t="s">
        <v>90</v>
      </c>
      <c r="C138">
        <v>378179</v>
      </c>
      <c r="D138" t="s">
        <v>225</v>
      </c>
      <c r="E138">
        <v>1</v>
      </c>
      <c r="F138" t="s">
        <v>212</v>
      </c>
      <c r="G138" t="s">
        <v>6182</v>
      </c>
      <c r="H138" t="s">
        <v>6183</v>
      </c>
      <c r="I138" t="s">
        <v>212</v>
      </c>
      <c r="J138" t="s">
        <v>82</v>
      </c>
    </row>
    <row r="139" spans="1:11" x14ac:dyDescent="0.25">
      <c r="A139" t="s">
        <v>75</v>
      </c>
      <c r="B139" t="s">
        <v>90</v>
      </c>
      <c r="C139">
        <v>385815</v>
      </c>
      <c r="D139" t="s">
        <v>120</v>
      </c>
      <c r="E139">
        <v>0.94099999999999995</v>
      </c>
      <c r="F139" t="s">
        <v>212</v>
      </c>
      <c r="G139" t="s">
        <v>4621</v>
      </c>
      <c r="H139" t="s">
        <v>4622</v>
      </c>
      <c r="I139" t="s">
        <v>212</v>
      </c>
      <c r="J139" t="s">
        <v>82</v>
      </c>
    </row>
    <row r="140" spans="1:11" x14ac:dyDescent="0.25">
      <c r="A140" t="s">
        <v>75</v>
      </c>
      <c r="B140" t="s">
        <v>90</v>
      </c>
      <c r="C140">
        <v>387039</v>
      </c>
      <c r="D140" t="s">
        <v>225</v>
      </c>
      <c r="E140">
        <v>8.5000000000000006E-2</v>
      </c>
      <c r="F140" t="s">
        <v>212</v>
      </c>
      <c r="G140" t="s">
        <v>4621</v>
      </c>
      <c r="H140" t="s">
        <v>4622</v>
      </c>
      <c r="I140" t="s">
        <v>212</v>
      </c>
      <c r="J140" t="s">
        <v>82</v>
      </c>
    </row>
    <row r="141" spans="1:11" x14ac:dyDescent="0.25">
      <c r="A141" t="s">
        <v>75</v>
      </c>
      <c r="B141" t="s">
        <v>90</v>
      </c>
      <c r="C141">
        <v>390551</v>
      </c>
      <c r="D141" t="s">
        <v>297</v>
      </c>
      <c r="E141">
        <v>0.873</v>
      </c>
      <c r="F141" t="s">
        <v>6184</v>
      </c>
      <c r="G141" t="s">
        <v>6185</v>
      </c>
      <c r="H141" t="s">
        <v>1474</v>
      </c>
      <c r="I141" t="s">
        <v>96</v>
      </c>
      <c r="J141">
        <v>197</v>
      </c>
      <c r="K141" t="s">
        <v>124</v>
      </c>
    </row>
    <row r="142" spans="1:11" x14ac:dyDescent="0.25">
      <c r="A142" t="s">
        <v>75</v>
      </c>
      <c r="B142" t="s">
        <v>90</v>
      </c>
      <c r="C142">
        <v>396883</v>
      </c>
      <c r="D142" t="s">
        <v>78</v>
      </c>
      <c r="E142">
        <v>1</v>
      </c>
      <c r="F142" t="s">
        <v>6186</v>
      </c>
      <c r="G142" t="s">
        <v>6187</v>
      </c>
      <c r="H142" t="s">
        <v>6188</v>
      </c>
      <c r="I142" t="s">
        <v>98</v>
      </c>
      <c r="J142">
        <v>14</v>
      </c>
      <c r="K142" t="s">
        <v>98</v>
      </c>
    </row>
    <row r="143" spans="1:11" x14ac:dyDescent="0.25">
      <c r="A143" t="s">
        <v>75</v>
      </c>
      <c r="B143" t="s">
        <v>90</v>
      </c>
      <c r="C143">
        <v>397959</v>
      </c>
      <c r="D143" t="s">
        <v>151</v>
      </c>
      <c r="E143">
        <v>0.92599999999999905</v>
      </c>
      <c r="F143" t="s">
        <v>6189</v>
      </c>
      <c r="G143" t="s">
        <v>6190</v>
      </c>
      <c r="H143" t="s">
        <v>6191</v>
      </c>
      <c r="I143" t="s">
        <v>204</v>
      </c>
      <c r="J143">
        <v>253</v>
      </c>
      <c r="K143" t="s">
        <v>174</v>
      </c>
    </row>
    <row r="144" spans="1:11" x14ac:dyDescent="0.25">
      <c r="A144" t="s">
        <v>75</v>
      </c>
      <c r="B144" t="s">
        <v>90</v>
      </c>
      <c r="C144">
        <v>400594</v>
      </c>
      <c r="D144" t="s">
        <v>120</v>
      </c>
      <c r="E144">
        <v>0.872</v>
      </c>
      <c r="F144" t="s">
        <v>6192</v>
      </c>
      <c r="G144" t="s">
        <v>6193</v>
      </c>
      <c r="H144" t="s">
        <v>6194</v>
      </c>
      <c r="I144" t="s">
        <v>245</v>
      </c>
      <c r="J144">
        <v>169</v>
      </c>
      <c r="K144" t="s">
        <v>245</v>
      </c>
    </row>
    <row r="145" spans="1:11" x14ac:dyDescent="0.25">
      <c r="A145" t="s">
        <v>75</v>
      </c>
      <c r="B145" t="s">
        <v>90</v>
      </c>
      <c r="C145">
        <v>402340</v>
      </c>
      <c r="D145" t="s">
        <v>120</v>
      </c>
      <c r="E145">
        <v>1</v>
      </c>
      <c r="F145" t="s">
        <v>6195</v>
      </c>
      <c r="G145" t="s">
        <v>6196</v>
      </c>
      <c r="H145" t="s">
        <v>6197</v>
      </c>
      <c r="I145" t="s">
        <v>245</v>
      </c>
      <c r="J145">
        <v>160</v>
      </c>
      <c r="K145" t="s">
        <v>245</v>
      </c>
    </row>
    <row r="146" spans="1:11" x14ac:dyDescent="0.25">
      <c r="A146" t="s">
        <v>75</v>
      </c>
      <c r="B146" t="s">
        <v>90</v>
      </c>
      <c r="C146">
        <v>405970</v>
      </c>
      <c r="D146" t="s">
        <v>135</v>
      </c>
      <c r="E146">
        <v>5.8999999999999997E-2</v>
      </c>
      <c r="F146" t="s">
        <v>9812</v>
      </c>
      <c r="G146" t="s">
        <v>6198</v>
      </c>
      <c r="H146" t="s">
        <v>6199</v>
      </c>
      <c r="I146" t="s">
        <v>174</v>
      </c>
      <c r="J146">
        <v>124</v>
      </c>
      <c r="K146" t="s">
        <v>428</v>
      </c>
    </row>
    <row r="147" spans="1:11" x14ac:dyDescent="0.25">
      <c r="A147" t="s">
        <v>75</v>
      </c>
      <c r="B147" t="s">
        <v>90</v>
      </c>
      <c r="C147">
        <v>406075</v>
      </c>
      <c r="D147" t="s">
        <v>135</v>
      </c>
      <c r="E147">
        <v>1</v>
      </c>
      <c r="F147" t="s">
        <v>3353</v>
      </c>
      <c r="G147" t="s">
        <v>6198</v>
      </c>
      <c r="H147" t="s">
        <v>6199</v>
      </c>
      <c r="I147" t="s">
        <v>131</v>
      </c>
      <c r="J147">
        <v>159</v>
      </c>
      <c r="K147" t="s">
        <v>98</v>
      </c>
    </row>
    <row r="148" spans="1:11" x14ac:dyDescent="0.25">
      <c r="A148" t="s">
        <v>75</v>
      </c>
      <c r="B148" t="s">
        <v>90</v>
      </c>
      <c r="C148">
        <v>411027</v>
      </c>
      <c r="D148" t="s">
        <v>120</v>
      </c>
      <c r="E148">
        <v>1</v>
      </c>
      <c r="F148" t="s">
        <v>6200</v>
      </c>
      <c r="G148" t="s">
        <v>6201</v>
      </c>
      <c r="H148" t="s">
        <v>312</v>
      </c>
      <c r="I148" t="s">
        <v>96</v>
      </c>
      <c r="J148">
        <v>61</v>
      </c>
      <c r="K148" t="s">
        <v>96</v>
      </c>
    </row>
    <row r="149" spans="1:11" x14ac:dyDescent="0.25">
      <c r="A149" t="s">
        <v>75</v>
      </c>
      <c r="B149" t="s">
        <v>90</v>
      </c>
      <c r="C149">
        <v>421799</v>
      </c>
      <c r="D149" t="s">
        <v>135</v>
      </c>
      <c r="E149">
        <v>1</v>
      </c>
      <c r="F149" t="s">
        <v>6204</v>
      </c>
      <c r="G149" t="s">
        <v>6205</v>
      </c>
      <c r="H149" t="s">
        <v>6206</v>
      </c>
      <c r="I149" t="s">
        <v>172</v>
      </c>
      <c r="J149">
        <v>69</v>
      </c>
      <c r="K149" t="s">
        <v>172</v>
      </c>
    </row>
    <row r="150" spans="1:11" x14ac:dyDescent="0.25">
      <c r="A150" t="s">
        <v>75</v>
      </c>
      <c r="B150" t="s">
        <v>90</v>
      </c>
      <c r="C150">
        <v>425143</v>
      </c>
      <c r="D150" t="s">
        <v>120</v>
      </c>
      <c r="E150">
        <v>0.93400000000000005</v>
      </c>
      <c r="F150" t="s">
        <v>6207</v>
      </c>
      <c r="G150" t="s">
        <v>6208</v>
      </c>
      <c r="H150" t="s">
        <v>6209</v>
      </c>
      <c r="I150" t="s">
        <v>174</v>
      </c>
      <c r="J150">
        <v>61</v>
      </c>
      <c r="K150" t="s">
        <v>174</v>
      </c>
    </row>
    <row r="151" spans="1:11" x14ac:dyDescent="0.25">
      <c r="A151" t="s">
        <v>75</v>
      </c>
      <c r="B151" t="s">
        <v>90</v>
      </c>
      <c r="C151">
        <v>426157</v>
      </c>
      <c r="D151" t="s">
        <v>120</v>
      </c>
      <c r="E151">
        <v>0.79799999999999904</v>
      </c>
      <c r="F151" t="s">
        <v>4462</v>
      </c>
      <c r="G151" t="s">
        <v>6210</v>
      </c>
      <c r="H151" t="s">
        <v>6211</v>
      </c>
      <c r="I151" t="s">
        <v>105</v>
      </c>
      <c r="J151">
        <v>33</v>
      </c>
      <c r="K151" t="s">
        <v>160</v>
      </c>
    </row>
    <row r="152" spans="1:11" x14ac:dyDescent="0.25">
      <c r="A152" t="s">
        <v>75</v>
      </c>
      <c r="B152" t="s">
        <v>90</v>
      </c>
      <c r="C152">
        <v>427697</v>
      </c>
      <c r="D152" t="s">
        <v>120</v>
      </c>
      <c r="E152">
        <v>0.08</v>
      </c>
      <c r="F152" t="s">
        <v>79</v>
      </c>
      <c r="G152" t="s">
        <v>316</v>
      </c>
      <c r="H152" t="s">
        <v>317</v>
      </c>
      <c r="I152" t="s">
        <v>79</v>
      </c>
      <c r="J152" t="s">
        <v>82</v>
      </c>
    </row>
    <row r="153" spans="1:11" x14ac:dyDescent="0.25">
      <c r="A153" t="s">
        <v>75</v>
      </c>
      <c r="B153" t="s">
        <v>90</v>
      </c>
      <c r="C153">
        <v>432762</v>
      </c>
      <c r="D153" t="s">
        <v>120</v>
      </c>
      <c r="E153">
        <v>0.82199999999999995</v>
      </c>
      <c r="F153" t="s">
        <v>6216</v>
      </c>
      <c r="G153" t="s">
        <v>6217</v>
      </c>
      <c r="H153" t="s">
        <v>6218</v>
      </c>
      <c r="I153" t="s">
        <v>131</v>
      </c>
      <c r="J153">
        <v>277</v>
      </c>
      <c r="K153" t="s">
        <v>98</v>
      </c>
    </row>
    <row r="154" spans="1:11" x14ac:dyDescent="0.25">
      <c r="A154" t="s">
        <v>75</v>
      </c>
      <c r="B154" t="s">
        <v>90</v>
      </c>
      <c r="C154">
        <v>433551</v>
      </c>
      <c r="D154" t="s">
        <v>120</v>
      </c>
      <c r="E154">
        <v>1</v>
      </c>
      <c r="F154" t="s">
        <v>6219</v>
      </c>
      <c r="G154" t="s">
        <v>6217</v>
      </c>
      <c r="H154" t="s">
        <v>6218</v>
      </c>
      <c r="I154" t="s">
        <v>140</v>
      </c>
      <c r="J154">
        <v>14</v>
      </c>
      <c r="K154" t="s">
        <v>277</v>
      </c>
    </row>
    <row r="155" spans="1:11" x14ac:dyDescent="0.25">
      <c r="A155" t="s">
        <v>75</v>
      </c>
      <c r="B155" t="s">
        <v>90</v>
      </c>
      <c r="C155">
        <v>433738</v>
      </c>
      <c r="D155" t="s">
        <v>101</v>
      </c>
      <c r="E155">
        <v>7.1999999999999995E-2</v>
      </c>
      <c r="F155" t="s">
        <v>79</v>
      </c>
      <c r="G155" t="s">
        <v>6217</v>
      </c>
      <c r="H155" t="s">
        <v>9813</v>
      </c>
      <c r="I155" t="s">
        <v>79</v>
      </c>
      <c r="J155" t="s">
        <v>82</v>
      </c>
    </row>
    <row r="156" spans="1:11" x14ac:dyDescent="0.25">
      <c r="A156" t="s">
        <v>75</v>
      </c>
      <c r="B156" t="s">
        <v>90</v>
      </c>
      <c r="C156">
        <v>434663</v>
      </c>
      <c r="D156" t="s">
        <v>101</v>
      </c>
      <c r="E156">
        <v>1</v>
      </c>
      <c r="F156" t="s">
        <v>6220</v>
      </c>
      <c r="G156" t="s">
        <v>6221</v>
      </c>
      <c r="H156" t="s">
        <v>6222</v>
      </c>
      <c r="I156" t="s">
        <v>172</v>
      </c>
      <c r="J156">
        <v>324</v>
      </c>
      <c r="K156" t="s">
        <v>140</v>
      </c>
    </row>
    <row r="157" spans="1:11" x14ac:dyDescent="0.25">
      <c r="A157" t="s">
        <v>75</v>
      </c>
      <c r="B157" t="s">
        <v>90</v>
      </c>
      <c r="C157">
        <v>435336</v>
      </c>
      <c r="D157" t="s">
        <v>120</v>
      </c>
      <c r="E157">
        <v>1</v>
      </c>
      <c r="F157" t="s">
        <v>6223</v>
      </c>
      <c r="G157" t="s">
        <v>6221</v>
      </c>
      <c r="H157" t="s">
        <v>6222</v>
      </c>
      <c r="I157" t="s">
        <v>98</v>
      </c>
      <c r="J157">
        <v>100</v>
      </c>
      <c r="K157" t="s">
        <v>428</v>
      </c>
    </row>
    <row r="158" spans="1:11" x14ac:dyDescent="0.25">
      <c r="A158" t="s">
        <v>75</v>
      </c>
      <c r="B158" t="s">
        <v>90</v>
      </c>
      <c r="C158">
        <v>435862</v>
      </c>
      <c r="D158" t="s">
        <v>225</v>
      </c>
      <c r="E158">
        <v>0.879</v>
      </c>
      <c r="F158" t="s">
        <v>6225</v>
      </c>
      <c r="G158" t="s">
        <v>6226</v>
      </c>
      <c r="H158" t="s">
        <v>6227</v>
      </c>
      <c r="I158" t="s">
        <v>174</v>
      </c>
      <c r="J158">
        <v>232</v>
      </c>
      <c r="K158" t="s">
        <v>174</v>
      </c>
    </row>
    <row r="159" spans="1:11" x14ac:dyDescent="0.25">
      <c r="A159" t="s">
        <v>75</v>
      </c>
      <c r="B159" t="s">
        <v>90</v>
      </c>
      <c r="C159">
        <v>437672</v>
      </c>
      <c r="D159" t="s">
        <v>92</v>
      </c>
      <c r="E159">
        <v>1</v>
      </c>
      <c r="F159" t="s">
        <v>6228</v>
      </c>
      <c r="G159" t="s">
        <v>6229</v>
      </c>
      <c r="H159" t="s">
        <v>6230</v>
      </c>
      <c r="I159" t="s">
        <v>245</v>
      </c>
      <c r="J159">
        <v>223</v>
      </c>
      <c r="K159" t="s">
        <v>105</v>
      </c>
    </row>
    <row r="160" spans="1:11" x14ac:dyDescent="0.25">
      <c r="A160" t="s">
        <v>75</v>
      </c>
      <c r="B160" t="s">
        <v>90</v>
      </c>
      <c r="C160">
        <v>444489</v>
      </c>
      <c r="D160" t="s">
        <v>151</v>
      </c>
      <c r="E160">
        <v>1</v>
      </c>
      <c r="F160" t="s">
        <v>6232</v>
      </c>
      <c r="G160" t="s">
        <v>6233</v>
      </c>
      <c r="H160" t="s">
        <v>6234</v>
      </c>
      <c r="I160" t="s">
        <v>124</v>
      </c>
      <c r="J160">
        <v>537</v>
      </c>
      <c r="K160" t="s">
        <v>148</v>
      </c>
    </row>
    <row r="161" spans="1:11" x14ac:dyDescent="0.25">
      <c r="A161" t="s">
        <v>75</v>
      </c>
      <c r="B161" t="s">
        <v>90</v>
      </c>
      <c r="C161">
        <v>446369</v>
      </c>
      <c r="D161" t="s">
        <v>297</v>
      </c>
      <c r="E161">
        <v>0.90700000000000003</v>
      </c>
      <c r="F161" t="s">
        <v>6236</v>
      </c>
      <c r="G161" t="s">
        <v>4625</v>
      </c>
      <c r="H161" t="s">
        <v>6237</v>
      </c>
      <c r="I161" t="s">
        <v>98</v>
      </c>
      <c r="J161">
        <v>233</v>
      </c>
      <c r="K161" t="s">
        <v>131</v>
      </c>
    </row>
    <row r="162" spans="1:11" x14ac:dyDescent="0.25">
      <c r="A162" t="s">
        <v>75</v>
      </c>
      <c r="B162" t="s">
        <v>90</v>
      </c>
      <c r="C162">
        <v>450290</v>
      </c>
      <c r="D162" t="s">
        <v>151</v>
      </c>
      <c r="E162">
        <v>1</v>
      </c>
      <c r="F162" t="s">
        <v>79</v>
      </c>
      <c r="G162" t="s">
        <v>6238</v>
      </c>
      <c r="H162" t="s">
        <v>6239</v>
      </c>
      <c r="I162" t="s">
        <v>79</v>
      </c>
      <c r="J162" t="s">
        <v>82</v>
      </c>
    </row>
    <row r="163" spans="1:11" x14ac:dyDescent="0.25">
      <c r="A163" t="s">
        <v>75</v>
      </c>
      <c r="B163" t="s">
        <v>90</v>
      </c>
      <c r="C163">
        <v>450766</v>
      </c>
      <c r="D163" t="s">
        <v>120</v>
      </c>
      <c r="E163">
        <v>0.82699999999999996</v>
      </c>
      <c r="F163" t="s">
        <v>6240</v>
      </c>
      <c r="G163" t="s">
        <v>6241</v>
      </c>
      <c r="H163" t="s">
        <v>6242</v>
      </c>
      <c r="I163" t="s">
        <v>204</v>
      </c>
      <c r="J163">
        <v>60</v>
      </c>
      <c r="K163" t="s">
        <v>140</v>
      </c>
    </row>
    <row r="164" spans="1:11" x14ac:dyDescent="0.25">
      <c r="A164" t="s">
        <v>75</v>
      </c>
      <c r="B164" t="s">
        <v>90</v>
      </c>
      <c r="C164">
        <v>451853</v>
      </c>
      <c r="D164" t="s">
        <v>135</v>
      </c>
      <c r="E164">
        <v>7.5999999999999998E-2</v>
      </c>
      <c r="F164" t="s">
        <v>9814</v>
      </c>
      <c r="G164" t="s">
        <v>6241</v>
      </c>
      <c r="H164" t="s">
        <v>6242</v>
      </c>
      <c r="I164" t="s">
        <v>174</v>
      </c>
      <c r="J164">
        <v>422</v>
      </c>
      <c r="K164" t="s">
        <v>400</v>
      </c>
    </row>
    <row r="165" spans="1:11" x14ac:dyDescent="0.25">
      <c r="A165" t="s">
        <v>75</v>
      </c>
      <c r="B165" t="s">
        <v>90</v>
      </c>
      <c r="C165">
        <v>453656</v>
      </c>
      <c r="D165" t="s">
        <v>92</v>
      </c>
      <c r="E165">
        <v>5.5E-2</v>
      </c>
      <c r="F165" t="s">
        <v>9815</v>
      </c>
      <c r="G165" t="s">
        <v>9816</v>
      </c>
      <c r="H165" t="s">
        <v>9817</v>
      </c>
      <c r="I165" t="s">
        <v>140</v>
      </c>
      <c r="J165">
        <v>259</v>
      </c>
      <c r="K165" t="s">
        <v>174</v>
      </c>
    </row>
    <row r="166" spans="1:11" x14ac:dyDescent="0.25">
      <c r="A166" t="s">
        <v>75</v>
      </c>
      <c r="B166" t="s">
        <v>90</v>
      </c>
      <c r="C166">
        <v>456298</v>
      </c>
      <c r="D166" t="s">
        <v>92</v>
      </c>
      <c r="E166">
        <v>1</v>
      </c>
      <c r="F166" t="s">
        <v>6243</v>
      </c>
      <c r="G166" t="s">
        <v>6244</v>
      </c>
      <c r="H166" t="s">
        <v>6245</v>
      </c>
      <c r="I166" t="s">
        <v>96</v>
      </c>
      <c r="J166">
        <v>652</v>
      </c>
      <c r="K166" t="s">
        <v>98</v>
      </c>
    </row>
    <row r="167" spans="1:11" x14ac:dyDescent="0.25">
      <c r="A167" t="s">
        <v>75</v>
      </c>
      <c r="B167" t="s">
        <v>90</v>
      </c>
      <c r="C167">
        <v>456588</v>
      </c>
      <c r="D167" t="s">
        <v>120</v>
      </c>
      <c r="E167">
        <v>1</v>
      </c>
      <c r="F167" t="s">
        <v>6246</v>
      </c>
      <c r="G167" t="s">
        <v>6244</v>
      </c>
      <c r="H167" t="s">
        <v>6245</v>
      </c>
      <c r="I167" t="s">
        <v>85</v>
      </c>
      <c r="J167">
        <v>749</v>
      </c>
      <c r="K167" t="s">
        <v>277</v>
      </c>
    </row>
    <row r="168" spans="1:11" x14ac:dyDescent="0.25">
      <c r="A168" t="s">
        <v>75</v>
      </c>
      <c r="B168" t="s">
        <v>90</v>
      </c>
      <c r="C168">
        <v>461499</v>
      </c>
      <c r="D168" t="s">
        <v>120</v>
      </c>
      <c r="E168">
        <v>0.79900000000000004</v>
      </c>
      <c r="F168" t="s">
        <v>6248</v>
      </c>
      <c r="G168" t="s">
        <v>6249</v>
      </c>
      <c r="H168" t="s">
        <v>6250</v>
      </c>
      <c r="I168" t="s">
        <v>124</v>
      </c>
      <c r="J168">
        <v>424</v>
      </c>
      <c r="K168" t="s">
        <v>140</v>
      </c>
    </row>
    <row r="169" spans="1:11" x14ac:dyDescent="0.25">
      <c r="A169" t="s">
        <v>75</v>
      </c>
      <c r="B169" t="s">
        <v>90</v>
      </c>
      <c r="C169">
        <v>463179</v>
      </c>
      <c r="D169" t="s">
        <v>135</v>
      </c>
      <c r="E169">
        <v>0.82599999999999996</v>
      </c>
      <c r="F169" t="s">
        <v>6252</v>
      </c>
      <c r="G169" t="s">
        <v>6253</v>
      </c>
      <c r="H169" t="s">
        <v>6254</v>
      </c>
      <c r="I169" t="s">
        <v>172</v>
      </c>
      <c r="J169">
        <v>104</v>
      </c>
      <c r="K169" t="s">
        <v>172</v>
      </c>
    </row>
    <row r="170" spans="1:11" x14ac:dyDescent="0.25">
      <c r="A170" t="s">
        <v>75</v>
      </c>
      <c r="B170" t="s">
        <v>90</v>
      </c>
      <c r="C170">
        <v>465341</v>
      </c>
      <c r="D170" t="s">
        <v>101</v>
      </c>
      <c r="E170">
        <v>0.06</v>
      </c>
      <c r="F170" t="s">
        <v>9818</v>
      </c>
      <c r="G170" t="s">
        <v>9819</v>
      </c>
      <c r="H170" t="s">
        <v>9820</v>
      </c>
      <c r="I170" t="s">
        <v>172</v>
      </c>
      <c r="J170">
        <v>339</v>
      </c>
      <c r="K170" t="s">
        <v>96</v>
      </c>
    </row>
    <row r="171" spans="1:11" x14ac:dyDescent="0.25">
      <c r="A171" t="s">
        <v>75</v>
      </c>
      <c r="B171" t="s">
        <v>90</v>
      </c>
      <c r="C171">
        <v>474138</v>
      </c>
      <c r="D171" t="s">
        <v>120</v>
      </c>
      <c r="E171">
        <v>1</v>
      </c>
      <c r="F171" t="s">
        <v>79</v>
      </c>
      <c r="G171" t="s">
        <v>4634</v>
      </c>
      <c r="H171" t="s">
        <v>6258</v>
      </c>
      <c r="I171" t="s">
        <v>79</v>
      </c>
      <c r="J171" t="s">
        <v>82</v>
      </c>
    </row>
    <row r="172" spans="1:11" x14ac:dyDescent="0.25">
      <c r="A172" t="s">
        <v>75</v>
      </c>
      <c r="B172" t="s">
        <v>90</v>
      </c>
      <c r="C172">
        <v>475502</v>
      </c>
      <c r="D172" t="s">
        <v>92</v>
      </c>
      <c r="E172">
        <v>5.7000000000000002E-2</v>
      </c>
      <c r="F172" t="s">
        <v>79</v>
      </c>
      <c r="G172" t="s">
        <v>9821</v>
      </c>
      <c r="H172" t="s">
        <v>9822</v>
      </c>
      <c r="I172" t="s">
        <v>79</v>
      </c>
      <c r="J172" t="s">
        <v>82</v>
      </c>
    </row>
    <row r="173" spans="1:11" x14ac:dyDescent="0.25">
      <c r="A173" t="s">
        <v>75</v>
      </c>
      <c r="B173" t="s">
        <v>90</v>
      </c>
      <c r="C173">
        <v>475805</v>
      </c>
      <c r="D173" t="s">
        <v>135</v>
      </c>
      <c r="E173">
        <v>1</v>
      </c>
      <c r="F173" t="s">
        <v>6259</v>
      </c>
      <c r="G173" t="s">
        <v>6260</v>
      </c>
      <c r="H173" t="s">
        <v>6261</v>
      </c>
      <c r="I173" t="s">
        <v>204</v>
      </c>
      <c r="J173">
        <v>120</v>
      </c>
      <c r="K173" t="s">
        <v>204</v>
      </c>
    </row>
    <row r="174" spans="1:11" x14ac:dyDescent="0.25">
      <c r="A174" t="s">
        <v>75</v>
      </c>
      <c r="B174" t="s">
        <v>90</v>
      </c>
      <c r="C174">
        <v>477267</v>
      </c>
      <c r="D174" t="s">
        <v>120</v>
      </c>
      <c r="E174">
        <v>0.82799999999999996</v>
      </c>
      <c r="F174" t="s">
        <v>6262</v>
      </c>
      <c r="G174" t="s">
        <v>6263</v>
      </c>
      <c r="H174" t="s">
        <v>6264</v>
      </c>
      <c r="I174" t="s">
        <v>98</v>
      </c>
      <c r="J174">
        <v>865</v>
      </c>
      <c r="K174" t="s">
        <v>428</v>
      </c>
    </row>
    <row r="175" spans="1:11" x14ac:dyDescent="0.25">
      <c r="A175" t="s">
        <v>75</v>
      </c>
      <c r="B175" t="s">
        <v>90</v>
      </c>
      <c r="C175">
        <v>479244</v>
      </c>
      <c r="D175" t="s">
        <v>135</v>
      </c>
      <c r="E175">
        <v>1</v>
      </c>
      <c r="F175" t="s">
        <v>6267</v>
      </c>
      <c r="G175" t="s">
        <v>6263</v>
      </c>
      <c r="H175" t="s">
        <v>6264</v>
      </c>
      <c r="I175" t="s">
        <v>204</v>
      </c>
      <c r="J175">
        <v>206</v>
      </c>
      <c r="K175" t="s">
        <v>140</v>
      </c>
    </row>
    <row r="176" spans="1:11" x14ac:dyDescent="0.25">
      <c r="A176" t="s">
        <v>75</v>
      </c>
      <c r="B176" t="s">
        <v>90</v>
      </c>
      <c r="C176">
        <v>480081</v>
      </c>
      <c r="D176" t="s">
        <v>225</v>
      </c>
      <c r="E176">
        <v>5.2999999999999999E-2</v>
      </c>
      <c r="F176" t="s">
        <v>9823</v>
      </c>
      <c r="G176" t="s">
        <v>6269</v>
      </c>
      <c r="H176" t="s">
        <v>4091</v>
      </c>
      <c r="I176" t="s">
        <v>245</v>
      </c>
      <c r="J176">
        <v>332</v>
      </c>
      <c r="K176" t="s">
        <v>105</v>
      </c>
    </row>
    <row r="177" spans="1:11" x14ac:dyDescent="0.25">
      <c r="A177" t="s">
        <v>75</v>
      </c>
      <c r="B177" t="s">
        <v>90</v>
      </c>
      <c r="C177">
        <v>480820</v>
      </c>
      <c r="D177" t="s">
        <v>88</v>
      </c>
      <c r="E177">
        <v>1</v>
      </c>
      <c r="F177" t="s">
        <v>6268</v>
      </c>
      <c r="G177" t="s">
        <v>6269</v>
      </c>
      <c r="H177" t="s">
        <v>4091</v>
      </c>
      <c r="I177" t="s">
        <v>85</v>
      </c>
      <c r="J177">
        <v>86</v>
      </c>
      <c r="K177" t="s">
        <v>400</v>
      </c>
    </row>
    <row r="178" spans="1:11" x14ac:dyDescent="0.25">
      <c r="A178" t="s">
        <v>75</v>
      </c>
      <c r="B178" t="s">
        <v>90</v>
      </c>
      <c r="C178">
        <v>481667</v>
      </c>
      <c r="D178" t="s">
        <v>151</v>
      </c>
      <c r="E178">
        <v>1</v>
      </c>
      <c r="F178" t="s">
        <v>6270</v>
      </c>
      <c r="G178" t="s">
        <v>3364</v>
      </c>
      <c r="H178" t="s">
        <v>3365</v>
      </c>
      <c r="I178" t="s">
        <v>204</v>
      </c>
      <c r="J178">
        <v>151</v>
      </c>
      <c r="K178" t="s">
        <v>174</v>
      </c>
    </row>
    <row r="179" spans="1:11" x14ac:dyDescent="0.25">
      <c r="A179" t="s">
        <v>75</v>
      </c>
      <c r="B179" t="s">
        <v>90</v>
      </c>
      <c r="C179">
        <v>482757</v>
      </c>
      <c r="D179" t="s">
        <v>120</v>
      </c>
      <c r="E179">
        <v>0.90099999999999902</v>
      </c>
      <c r="F179" t="s">
        <v>6271</v>
      </c>
      <c r="G179" t="s">
        <v>4638</v>
      </c>
      <c r="H179" t="s">
        <v>4639</v>
      </c>
      <c r="I179" t="s">
        <v>204</v>
      </c>
      <c r="J179">
        <v>256</v>
      </c>
      <c r="K179" t="s">
        <v>140</v>
      </c>
    </row>
    <row r="180" spans="1:11" x14ac:dyDescent="0.25">
      <c r="A180" t="s">
        <v>75</v>
      </c>
      <c r="B180" t="s">
        <v>90</v>
      </c>
      <c r="C180">
        <v>486494</v>
      </c>
      <c r="D180" t="s">
        <v>135</v>
      </c>
      <c r="E180">
        <v>0.80700000000000005</v>
      </c>
      <c r="F180" t="s">
        <v>6272</v>
      </c>
      <c r="G180" t="s">
        <v>6273</v>
      </c>
      <c r="H180" t="s">
        <v>6274</v>
      </c>
      <c r="I180" t="s">
        <v>124</v>
      </c>
      <c r="J180">
        <v>53</v>
      </c>
      <c r="K180" t="s">
        <v>140</v>
      </c>
    </row>
    <row r="181" spans="1:11" x14ac:dyDescent="0.25">
      <c r="A181" t="s">
        <v>75</v>
      </c>
      <c r="B181" t="s">
        <v>90</v>
      </c>
      <c r="C181">
        <v>495020</v>
      </c>
      <c r="D181" t="s">
        <v>92</v>
      </c>
      <c r="E181">
        <v>0.84199999999999997</v>
      </c>
      <c r="F181" t="s">
        <v>6275</v>
      </c>
      <c r="G181" t="s">
        <v>6276</v>
      </c>
      <c r="H181" t="s">
        <v>6277</v>
      </c>
      <c r="I181" t="s">
        <v>105</v>
      </c>
      <c r="J181">
        <v>137</v>
      </c>
      <c r="K181" t="s">
        <v>245</v>
      </c>
    </row>
    <row r="182" spans="1:11" x14ac:dyDescent="0.25">
      <c r="A182" t="s">
        <v>75</v>
      </c>
      <c r="B182" t="s">
        <v>90</v>
      </c>
      <c r="C182">
        <v>498579</v>
      </c>
      <c r="D182" t="s">
        <v>120</v>
      </c>
      <c r="E182">
        <v>6.5000000000000002E-2</v>
      </c>
      <c r="F182" t="s">
        <v>5283</v>
      </c>
      <c r="G182" t="s">
        <v>9824</v>
      </c>
      <c r="H182" t="s">
        <v>9825</v>
      </c>
      <c r="I182" t="s">
        <v>204</v>
      </c>
      <c r="J182">
        <v>39</v>
      </c>
      <c r="K182" t="s">
        <v>105</v>
      </c>
    </row>
    <row r="183" spans="1:11" x14ac:dyDescent="0.25">
      <c r="A183" t="s">
        <v>75</v>
      </c>
      <c r="B183" t="s">
        <v>90</v>
      </c>
      <c r="C183">
        <v>500178</v>
      </c>
      <c r="D183" t="s">
        <v>120</v>
      </c>
      <c r="E183">
        <v>6.8000000000000005E-2</v>
      </c>
      <c r="F183" t="s">
        <v>79</v>
      </c>
      <c r="G183" t="s">
        <v>4659</v>
      </c>
      <c r="H183" t="s">
        <v>9826</v>
      </c>
      <c r="I183" t="s">
        <v>79</v>
      </c>
      <c r="J183" t="s">
        <v>82</v>
      </c>
    </row>
    <row r="184" spans="1:11" x14ac:dyDescent="0.25">
      <c r="A184" t="s">
        <v>75</v>
      </c>
      <c r="B184" t="s">
        <v>90</v>
      </c>
      <c r="C184">
        <v>503944</v>
      </c>
      <c r="D184" t="s">
        <v>120</v>
      </c>
      <c r="E184">
        <v>0.81399999999999995</v>
      </c>
      <c r="F184" t="s">
        <v>6278</v>
      </c>
      <c r="G184" t="s">
        <v>6279</v>
      </c>
      <c r="H184" t="s">
        <v>505</v>
      </c>
      <c r="I184" t="s">
        <v>105</v>
      </c>
      <c r="J184">
        <v>91</v>
      </c>
      <c r="K184" t="s">
        <v>160</v>
      </c>
    </row>
    <row r="185" spans="1:11" x14ac:dyDescent="0.25">
      <c r="A185" t="s">
        <v>75</v>
      </c>
      <c r="B185" t="s">
        <v>90</v>
      </c>
      <c r="C185">
        <v>509737</v>
      </c>
      <c r="D185" t="s">
        <v>151</v>
      </c>
      <c r="E185">
        <v>0.94499999999999995</v>
      </c>
      <c r="F185" t="s">
        <v>6280</v>
      </c>
      <c r="G185" t="s">
        <v>6281</v>
      </c>
      <c r="H185" t="s">
        <v>6282</v>
      </c>
      <c r="I185" t="s">
        <v>105</v>
      </c>
      <c r="J185">
        <v>97</v>
      </c>
      <c r="K185" t="s">
        <v>428</v>
      </c>
    </row>
    <row r="186" spans="1:11" x14ac:dyDescent="0.25">
      <c r="A186" t="s">
        <v>75</v>
      </c>
      <c r="B186" t="s">
        <v>90</v>
      </c>
      <c r="C186">
        <v>511619</v>
      </c>
      <c r="D186" t="s">
        <v>225</v>
      </c>
      <c r="E186">
        <v>5.3999999999999999E-2</v>
      </c>
      <c r="F186" t="s">
        <v>9827</v>
      </c>
      <c r="G186" t="s">
        <v>4664</v>
      </c>
      <c r="H186" t="s">
        <v>4665</v>
      </c>
      <c r="I186" t="s">
        <v>98</v>
      </c>
      <c r="J186">
        <v>82</v>
      </c>
      <c r="K186" t="s">
        <v>96</v>
      </c>
    </row>
    <row r="187" spans="1:11" x14ac:dyDescent="0.25">
      <c r="A187" t="s">
        <v>75</v>
      </c>
      <c r="B187" t="s">
        <v>90</v>
      </c>
      <c r="C187">
        <v>517392</v>
      </c>
      <c r="D187" t="s">
        <v>120</v>
      </c>
      <c r="E187">
        <v>0.750999999999999</v>
      </c>
      <c r="F187" t="s">
        <v>6283</v>
      </c>
      <c r="G187" t="s">
        <v>369</v>
      </c>
      <c r="H187" t="s">
        <v>370</v>
      </c>
      <c r="I187" t="s">
        <v>204</v>
      </c>
      <c r="J187">
        <v>507</v>
      </c>
      <c r="K187" t="s">
        <v>204</v>
      </c>
    </row>
    <row r="188" spans="1:11" x14ac:dyDescent="0.25">
      <c r="A188" t="s">
        <v>75</v>
      </c>
      <c r="B188" t="s">
        <v>90</v>
      </c>
      <c r="C188">
        <v>518820</v>
      </c>
      <c r="D188" t="s">
        <v>135</v>
      </c>
      <c r="E188">
        <v>0.86099999999999999</v>
      </c>
      <c r="F188" t="s">
        <v>6285</v>
      </c>
      <c r="G188" t="s">
        <v>6286</v>
      </c>
      <c r="H188" t="s">
        <v>4720</v>
      </c>
      <c r="I188" t="s">
        <v>204</v>
      </c>
      <c r="J188">
        <v>35</v>
      </c>
      <c r="K188" t="s">
        <v>105</v>
      </c>
    </row>
    <row r="189" spans="1:11" x14ac:dyDescent="0.25">
      <c r="A189" t="s">
        <v>75</v>
      </c>
      <c r="B189" t="s">
        <v>90</v>
      </c>
      <c r="C189" t="s">
        <v>9828</v>
      </c>
      <c r="D189" t="e" cm="1">
        <f t="array" ref="D189">+T</f>
        <v>#NAME?</v>
      </c>
      <c r="E189">
        <v>1</v>
      </c>
      <c r="F189" t="s">
        <v>212</v>
      </c>
      <c r="G189" t="s">
        <v>3374</v>
      </c>
      <c r="H189" t="s">
        <v>212</v>
      </c>
      <c r="I189" t="s">
        <v>212</v>
      </c>
      <c r="J189" t="s">
        <v>82</v>
      </c>
    </row>
    <row r="190" spans="1:11" x14ac:dyDescent="0.25">
      <c r="A190" t="s">
        <v>75</v>
      </c>
      <c r="B190" t="s">
        <v>90</v>
      </c>
      <c r="C190">
        <v>524496</v>
      </c>
      <c r="D190" t="s">
        <v>297</v>
      </c>
      <c r="E190">
        <v>0.85799999999999998</v>
      </c>
      <c r="F190" t="s">
        <v>212</v>
      </c>
      <c r="G190" t="s">
        <v>3374</v>
      </c>
      <c r="H190" t="s">
        <v>212</v>
      </c>
      <c r="I190" t="s">
        <v>212</v>
      </c>
      <c r="J190" t="s">
        <v>82</v>
      </c>
    </row>
    <row r="191" spans="1:11" x14ac:dyDescent="0.25">
      <c r="A191" t="s">
        <v>75</v>
      </c>
      <c r="B191" t="s">
        <v>90</v>
      </c>
      <c r="C191">
        <v>530466</v>
      </c>
      <c r="D191" t="s">
        <v>135</v>
      </c>
      <c r="E191">
        <v>1</v>
      </c>
      <c r="F191" t="s">
        <v>6289</v>
      </c>
      <c r="G191" t="s">
        <v>6290</v>
      </c>
      <c r="H191" t="s">
        <v>6291</v>
      </c>
      <c r="I191" t="s">
        <v>253</v>
      </c>
      <c r="J191">
        <v>365</v>
      </c>
      <c r="K191" t="s">
        <v>96</v>
      </c>
    </row>
    <row r="192" spans="1:11" x14ac:dyDescent="0.25">
      <c r="A192" t="s">
        <v>75</v>
      </c>
      <c r="B192" t="s">
        <v>90</v>
      </c>
      <c r="C192">
        <v>542200</v>
      </c>
      <c r="D192" t="s">
        <v>2936</v>
      </c>
      <c r="E192">
        <v>1</v>
      </c>
      <c r="F192" t="s">
        <v>6000</v>
      </c>
      <c r="G192" t="s">
        <v>6299</v>
      </c>
      <c r="H192" t="s">
        <v>6300</v>
      </c>
      <c r="I192" t="s">
        <v>6003</v>
      </c>
      <c r="J192" t="s">
        <v>82</v>
      </c>
    </row>
    <row r="193" spans="1:11" x14ac:dyDescent="0.25">
      <c r="A193" t="s">
        <v>75</v>
      </c>
      <c r="B193" t="s">
        <v>90</v>
      </c>
      <c r="C193">
        <v>546491</v>
      </c>
      <c r="D193" t="s">
        <v>120</v>
      </c>
      <c r="E193">
        <v>1</v>
      </c>
      <c r="F193" t="s">
        <v>6301</v>
      </c>
      <c r="G193" t="s">
        <v>6302</v>
      </c>
      <c r="H193" t="s">
        <v>6303</v>
      </c>
      <c r="I193" t="s">
        <v>245</v>
      </c>
      <c r="J193">
        <v>199</v>
      </c>
      <c r="K193" t="s">
        <v>245</v>
      </c>
    </row>
    <row r="194" spans="1:11" x14ac:dyDescent="0.25">
      <c r="A194" t="s">
        <v>75</v>
      </c>
      <c r="B194" t="s">
        <v>90</v>
      </c>
      <c r="C194">
        <v>549397</v>
      </c>
      <c r="D194" t="s">
        <v>120</v>
      </c>
      <c r="E194">
        <v>1</v>
      </c>
      <c r="F194" t="s">
        <v>79</v>
      </c>
      <c r="G194" t="s">
        <v>6305</v>
      </c>
      <c r="H194" t="s">
        <v>6306</v>
      </c>
      <c r="I194" t="s">
        <v>79</v>
      </c>
      <c r="J194" t="s">
        <v>82</v>
      </c>
    </row>
    <row r="195" spans="1:11" x14ac:dyDescent="0.25">
      <c r="A195" t="s">
        <v>75</v>
      </c>
      <c r="B195" t="s">
        <v>90</v>
      </c>
      <c r="C195">
        <v>551499</v>
      </c>
      <c r="D195" t="s">
        <v>120</v>
      </c>
      <c r="E195">
        <v>0.81899999999999995</v>
      </c>
      <c r="F195" t="s">
        <v>6307</v>
      </c>
      <c r="G195" t="s">
        <v>6308</v>
      </c>
      <c r="H195" t="s">
        <v>6309</v>
      </c>
      <c r="I195" t="s">
        <v>124</v>
      </c>
      <c r="J195">
        <v>171</v>
      </c>
      <c r="K195" t="s">
        <v>140</v>
      </c>
    </row>
    <row r="196" spans="1:11" x14ac:dyDescent="0.25">
      <c r="A196" t="s">
        <v>75</v>
      </c>
      <c r="B196" t="s">
        <v>90</v>
      </c>
      <c r="C196">
        <v>552831</v>
      </c>
      <c r="D196" t="s">
        <v>225</v>
      </c>
      <c r="E196">
        <v>5.5E-2</v>
      </c>
      <c r="F196" t="s">
        <v>9829</v>
      </c>
      <c r="G196" t="s">
        <v>9830</v>
      </c>
      <c r="H196" t="s">
        <v>9831</v>
      </c>
      <c r="I196" t="s">
        <v>253</v>
      </c>
      <c r="J196">
        <v>123</v>
      </c>
      <c r="K196" t="s">
        <v>172</v>
      </c>
    </row>
    <row r="197" spans="1:11" x14ac:dyDescent="0.25">
      <c r="A197" t="s">
        <v>75</v>
      </c>
      <c r="B197" t="s">
        <v>90</v>
      </c>
      <c r="C197">
        <v>554350</v>
      </c>
      <c r="D197" t="s">
        <v>120</v>
      </c>
      <c r="E197">
        <v>6.6000000000000003E-2</v>
      </c>
      <c r="F197" t="s">
        <v>79</v>
      </c>
      <c r="G197" t="s">
        <v>9832</v>
      </c>
      <c r="H197" t="s">
        <v>9833</v>
      </c>
      <c r="I197" t="s">
        <v>79</v>
      </c>
      <c r="J197" t="s">
        <v>82</v>
      </c>
    </row>
    <row r="198" spans="1:11" x14ac:dyDescent="0.25">
      <c r="A198" t="s">
        <v>75</v>
      </c>
      <c r="B198" t="s">
        <v>90</v>
      </c>
      <c r="C198">
        <v>557303</v>
      </c>
      <c r="D198" t="s">
        <v>225</v>
      </c>
      <c r="E198">
        <v>0.09</v>
      </c>
      <c r="F198" t="s">
        <v>9834</v>
      </c>
      <c r="G198" t="s">
        <v>381</v>
      </c>
      <c r="H198" t="s">
        <v>382</v>
      </c>
      <c r="I198" t="s">
        <v>105</v>
      </c>
      <c r="J198">
        <v>717</v>
      </c>
      <c r="K198" t="s">
        <v>85</v>
      </c>
    </row>
    <row r="199" spans="1:11" x14ac:dyDescent="0.25">
      <c r="A199" t="s">
        <v>75</v>
      </c>
      <c r="B199" t="s">
        <v>90</v>
      </c>
      <c r="C199">
        <v>557592</v>
      </c>
      <c r="D199" t="s">
        <v>120</v>
      </c>
      <c r="E199">
        <v>0.93299999999999905</v>
      </c>
      <c r="F199" t="s">
        <v>6311</v>
      </c>
      <c r="G199" t="s">
        <v>381</v>
      </c>
      <c r="H199" t="s">
        <v>382</v>
      </c>
      <c r="I199" t="s">
        <v>85</v>
      </c>
      <c r="J199">
        <v>814</v>
      </c>
      <c r="K199" t="s">
        <v>277</v>
      </c>
    </row>
    <row r="200" spans="1:11" x14ac:dyDescent="0.25">
      <c r="A200" t="s">
        <v>75</v>
      </c>
      <c r="B200" t="s">
        <v>90</v>
      </c>
      <c r="C200">
        <v>576998</v>
      </c>
      <c r="D200" t="s">
        <v>120</v>
      </c>
      <c r="E200">
        <v>1</v>
      </c>
      <c r="F200" t="s">
        <v>212</v>
      </c>
      <c r="G200" t="s">
        <v>6313</v>
      </c>
      <c r="H200" t="s">
        <v>6314</v>
      </c>
      <c r="I200" t="s">
        <v>212</v>
      </c>
      <c r="J200" t="s">
        <v>82</v>
      </c>
    </row>
    <row r="201" spans="1:11" x14ac:dyDescent="0.25">
      <c r="A201" t="s">
        <v>75</v>
      </c>
      <c r="B201" t="s">
        <v>90</v>
      </c>
      <c r="C201">
        <v>580366</v>
      </c>
      <c r="D201" t="s">
        <v>120</v>
      </c>
      <c r="E201">
        <v>0.79400000000000004</v>
      </c>
      <c r="F201" t="s">
        <v>6315</v>
      </c>
      <c r="G201" t="s">
        <v>4676</v>
      </c>
      <c r="H201" t="s">
        <v>6316</v>
      </c>
      <c r="I201" t="s">
        <v>124</v>
      </c>
      <c r="J201">
        <v>242</v>
      </c>
      <c r="K201" t="s">
        <v>140</v>
      </c>
    </row>
    <row r="202" spans="1:11" x14ac:dyDescent="0.25">
      <c r="A202" t="s">
        <v>75</v>
      </c>
      <c r="B202" t="s">
        <v>90</v>
      </c>
      <c r="C202">
        <v>581203</v>
      </c>
      <c r="D202" t="s">
        <v>225</v>
      </c>
      <c r="E202">
        <v>1</v>
      </c>
      <c r="F202" t="s">
        <v>79</v>
      </c>
      <c r="G202" t="s">
        <v>4676</v>
      </c>
      <c r="H202" t="s">
        <v>4677</v>
      </c>
      <c r="I202" t="s">
        <v>79</v>
      </c>
      <c r="J202" t="s">
        <v>82</v>
      </c>
    </row>
    <row r="203" spans="1:11" x14ac:dyDescent="0.25">
      <c r="A203" t="s">
        <v>75</v>
      </c>
      <c r="B203" t="s">
        <v>90</v>
      </c>
      <c r="C203">
        <v>583341</v>
      </c>
      <c r="D203" t="s">
        <v>297</v>
      </c>
      <c r="E203">
        <v>1</v>
      </c>
      <c r="F203" t="s">
        <v>6317</v>
      </c>
      <c r="G203" t="s">
        <v>6318</v>
      </c>
      <c r="H203" t="s">
        <v>6319</v>
      </c>
      <c r="I203" t="s">
        <v>140</v>
      </c>
      <c r="J203">
        <v>33</v>
      </c>
      <c r="K203" t="s">
        <v>124</v>
      </c>
    </row>
    <row r="204" spans="1:11" x14ac:dyDescent="0.25">
      <c r="A204" t="s">
        <v>75</v>
      </c>
      <c r="B204" t="s">
        <v>90</v>
      </c>
      <c r="C204">
        <v>591864</v>
      </c>
      <c r="D204" t="s">
        <v>135</v>
      </c>
      <c r="E204">
        <v>0.76800000000000002</v>
      </c>
      <c r="F204" t="s">
        <v>6323</v>
      </c>
      <c r="G204" t="s">
        <v>6324</v>
      </c>
      <c r="H204" t="s">
        <v>6325</v>
      </c>
      <c r="I204" t="s">
        <v>204</v>
      </c>
      <c r="J204">
        <v>270</v>
      </c>
      <c r="K204" t="s">
        <v>105</v>
      </c>
    </row>
    <row r="205" spans="1:11" x14ac:dyDescent="0.25">
      <c r="A205" t="s">
        <v>75</v>
      </c>
      <c r="B205" t="s">
        <v>90</v>
      </c>
      <c r="C205">
        <v>601847</v>
      </c>
      <c r="D205" t="s">
        <v>225</v>
      </c>
      <c r="E205">
        <v>0.77700000000000002</v>
      </c>
      <c r="F205" t="s">
        <v>6328</v>
      </c>
      <c r="G205" t="s">
        <v>6329</v>
      </c>
      <c r="H205" t="s">
        <v>6330</v>
      </c>
      <c r="I205" t="s">
        <v>172</v>
      </c>
      <c r="J205">
        <v>331</v>
      </c>
      <c r="K205" t="s">
        <v>172</v>
      </c>
    </row>
    <row r="206" spans="1:11" x14ac:dyDescent="0.25">
      <c r="A206" t="s">
        <v>75</v>
      </c>
      <c r="B206" t="s">
        <v>90</v>
      </c>
      <c r="C206">
        <v>607931</v>
      </c>
      <c r="D206" t="s">
        <v>151</v>
      </c>
      <c r="E206">
        <v>1</v>
      </c>
      <c r="F206" t="s">
        <v>6331</v>
      </c>
      <c r="G206" t="s">
        <v>409</v>
      </c>
      <c r="H206" t="s">
        <v>4681</v>
      </c>
      <c r="I206" t="s">
        <v>140</v>
      </c>
      <c r="J206">
        <v>7</v>
      </c>
      <c r="K206" t="s">
        <v>253</v>
      </c>
    </row>
    <row r="207" spans="1:11" x14ac:dyDescent="0.25">
      <c r="A207" t="s">
        <v>75</v>
      </c>
      <c r="B207" t="s">
        <v>90</v>
      </c>
      <c r="C207">
        <v>614726</v>
      </c>
      <c r="D207" t="s">
        <v>120</v>
      </c>
      <c r="E207">
        <v>0.82799999999999996</v>
      </c>
      <c r="F207" t="s">
        <v>6332</v>
      </c>
      <c r="G207" t="s">
        <v>3396</v>
      </c>
      <c r="H207" t="s">
        <v>3397</v>
      </c>
      <c r="I207" t="s">
        <v>204</v>
      </c>
      <c r="J207">
        <v>339</v>
      </c>
      <c r="K207" t="s">
        <v>204</v>
      </c>
    </row>
    <row r="208" spans="1:11" x14ac:dyDescent="0.25">
      <c r="A208" t="s">
        <v>75</v>
      </c>
      <c r="B208" t="s">
        <v>90</v>
      </c>
      <c r="C208">
        <v>619048</v>
      </c>
      <c r="D208" t="s">
        <v>135</v>
      </c>
      <c r="E208">
        <v>0.90599999999999903</v>
      </c>
      <c r="F208" t="s">
        <v>6334</v>
      </c>
      <c r="G208" t="s">
        <v>6335</v>
      </c>
      <c r="H208" t="s">
        <v>6336</v>
      </c>
      <c r="I208" t="s">
        <v>204</v>
      </c>
      <c r="J208">
        <v>307</v>
      </c>
      <c r="K208" t="s">
        <v>140</v>
      </c>
    </row>
    <row r="209" spans="1:11" x14ac:dyDescent="0.25">
      <c r="A209" t="s">
        <v>75</v>
      </c>
      <c r="B209" t="s">
        <v>90</v>
      </c>
      <c r="C209">
        <v>624669</v>
      </c>
      <c r="D209" t="s">
        <v>120</v>
      </c>
      <c r="E209">
        <v>0.88800000000000001</v>
      </c>
      <c r="F209" t="s">
        <v>6341</v>
      </c>
      <c r="G209" t="s">
        <v>6342</v>
      </c>
      <c r="H209" t="s">
        <v>6343</v>
      </c>
      <c r="I209" t="s">
        <v>174</v>
      </c>
      <c r="J209">
        <v>221</v>
      </c>
      <c r="K209" t="s">
        <v>174</v>
      </c>
    </row>
    <row r="210" spans="1:11" x14ac:dyDescent="0.25">
      <c r="A210" t="s">
        <v>75</v>
      </c>
      <c r="B210" t="s">
        <v>90</v>
      </c>
      <c r="C210">
        <v>625174</v>
      </c>
      <c r="D210" t="s">
        <v>120</v>
      </c>
      <c r="E210">
        <v>0.84299999999999997</v>
      </c>
      <c r="F210" t="s">
        <v>79</v>
      </c>
      <c r="G210" t="s">
        <v>6344</v>
      </c>
      <c r="H210" t="s">
        <v>6345</v>
      </c>
      <c r="I210" t="s">
        <v>79</v>
      </c>
      <c r="J210" t="s">
        <v>82</v>
      </c>
    </row>
    <row r="211" spans="1:11" x14ac:dyDescent="0.25">
      <c r="A211" t="s">
        <v>75</v>
      </c>
      <c r="B211" t="s">
        <v>90</v>
      </c>
      <c r="C211">
        <v>625364</v>
      </c>
      <c r="D211" t="s">
        <v>120</v>
      </c>
      <c r="E211">
        <v>1</v>
      </c>
      <c r="F211" t="s">
        <v>6346</v>
      </c>
      <c r="G211" t="s">
        <v>6347</v>
      </c>
      <c r="H211" t="s">
        <v>6348</v>
      </c>
      <c r="I211" t="s">
        <v>146</v>
      </c>
      <c r="J211">
        <v>5</v>
      </c>
      <c r="K211" t="s">
        <v>146</v>
      </c>
    </row>
    <row r="212" spans="1:11" x14ac:dyDescent="0.25">
      <c r="A212" t="s">
        <v>75</v>
      </c>
      <c r="B212" t="s">
        <v>90</v>
      </c>
      <c r="C212">
        <v>627428</v>
      </c>
      <c r="D212" t="s">
        <v>135</v>
      </c>
      <c r="E212">
        <v>0.86099999999999999</v>
      </c>
      <c r="F212" t="s">
        <v>6349</v>
      </c>
      <c r="G212" t="s">
        <v>6347</v>
      </c>
      <c r="H212" t="s">
        <v>6348</v>
      </c>
      <c r="I212" t="s">
        <v>172</v>
      </c>
      <c r="J212">
        <v>693</v>
      </c>
      <c r="K212" t="s">
        <v>172</v>
      </c>
    </row>
    <row r="213" spans="1:11" x14ac:dyDescent="0.25">
      <c r="A213" t="s">
        <v>75</v>
      </c>
      <c r="B213" t="s">
        <v>90</v>
      </c>
      <c r="C213">
        <v>632846</v>
      </c>
      <c r="D213" t="s">
        <v>151</v>
      </c>
      <c r="E213">
        <v>5.1999999999999998E-2</v>
      </c>
      <c r="F213" t="s">
        <v>9835</v>
      </c>
      <c r="G213" t="s">
        <v>9836</v>
      </c>
      <c r="H213" t="s">
        <v>505</v>
      </c>
      <c r="I213" t="s">
        <v>96</v>
      </c>
      <c r="J213">
        <v>77</v>
      </c>
      <c r="K213" t="s">
        <v>253</v>
      </c>
    </row>
    <row r="214" spans="1:11" x14ac:dyDescent="0.25">
      <c r="A214" t="s">
        <v>75</v>
      </c>
      <c r="B214" t="s">
        <v>90</v>
      </c>
      <c r="C214">
        <v>639231</v>
      </c>
      <c r="D214" t="s">
        <v>151</v>
      </c>
      <c r="E214">
        <v>1</v>
      </c>
      <c r="F214" t="s">
        <v>6351</v>
      </c>
      <c r="G214" t="s">
        <v>436</v>
      </c>
      <c r="H214" t="s">
        <v>437</v>
      </c>
      <c r="I214" t="s">
        <v>96</v>
      </c>
      <c r="J214">
        <v>65</v>
      </c>
      <c r="K214" t="s">
        <v>253</v>
      </c>
    </row>
    <row r="215" spans="1:11" x14ac:dyDescent="0.25">
      <c r="A215" t="s">
        <v>75</v>
      </c>
      <c r="B215" t="s">
        <v>90</v>
      </c>
      <c r="C215">
        <v>639567</v>
      </c>
      <c r="D215" t="s">
        <v>151</v>
      </c>
      <c r="E215">
        <v>7.4999999999999997E-2</v>
      </c>
      <c r="F215" t="s">
        <v>79</v>
      </c>
      <c r="G215" t="s">
        <v>436</v>
      </c>
      <c r="H215" t="s">
        <v>9837</v>
      </c>
      <c r="I215" t="s">
        <v>79</v>
      </c>
      <c r="J215" t="s">
        <v>82</v>
      </c>
    </row>
    <row r="216" spans="1:11" x14ac:dyDescent="0.25">
      <c r="A216" t="s">
        <v>75</v>
      </c>
      <c r="B216" t="s">
        <v>90</v>
      </c>
      <c r="C216">
        <v>647234</v>
      </c>
      <c r="D216" t="s">
        <v>88</v>
      </c>
      <c r="E216">
        <v>0.95</v>
      </c>
      <c r="F216" t="s">
        <v>6352</v>
      </c>
      <c r="G216" t="s">
        <v>6353</v>
      </c>
      <c r="H216" t="s">
        <v>6354</v>
      </c>
      <c r="I216" t="s">
        <v>105</v>
      </c>
      <c r="J216">
        <v>27</v>
      </c>
      <c r="K216" t="s">
        <v>428</v>
      </c>
    </row>
    <row r="217" spans="1:11" x14ac:dyDescent="0.25">
      <c r="A217" t="s">
        <v>75</v>
      </c>
      <c r="B217" t="s">
        <v>90</v>
      </c>
      <c r="C217">
        <v>647422</v>
      </c>
      <c r="D217" t="s">
        <v>120</v>
      </c>
      <c r="E217">
        <v>1</v>
      </c>
      <c r="F217" t="s">
        <v>79</v>
      </c>
      <c r="G217" t="s">
        <v>6353</v>
      </c>
      <c r="H217" t="s">
        <v>6355</v>
      </c>
      <c r="I217" t="s">
        <v>79</v>
      </c>
      <c r="J217" t="s">
        <v>82</v>
      </c>
    </row>
    <row r="218" spans="1:11" x14ac:dyDescent="0.25">
      <c r="A218" t="s">
        <v>75</v>
      </c>
      <c r="B218" t="s">
        <v>90</v>
      </c>
      <c r="C218">
        <v>647509</v>
      </c>
      <c r="D218" t="s">
        <v>115</v>
      </c>
      <c r="E218">
        <v>1</v>
      </c>
      <c r="F218" t="s">
        <v>79</v>
      </c>
      <c r="G218" t="s">
        <v>6353</v>
      </c>
      <c r="H218" t="s">
        <v>6355</v>
      </c>
      <c r="I218" t="s">
        <v>79</v>
      </c>
      <c r="J218" t="s">
        <v>82</v>
      </c>
    </row>
    <row r="219" spans="1:11" x14ac:dyDescent="0.25">
      <c r="A219" t="s">
        <v>75</v>
      </c>
      <c r="B219" t="s">
        <v>90</v>
      </c>
      <c r="C219">
        <v>648056</v>
      </c>
      <c r="D219" t="s">
        <v>135</v>
      </c>
      <c r="E219">
        <v>1</v>
      </c>
      <c r="F219" t="s">
        <v>6356</v>
      </c>
      <c r="G219" t="s">
        <v>6357</v>
      </c>
      <c r="H219" t="s">
        <v>6358</v>
      </c>
      <c r="I219" t="s">
        <v>253</v>
      </c>
      <c r="J219">
        <v>122</v>
      </c>
      <c r="K219" t="s">
        <v>96</v>
      </c>
    </row>
    <row r="220" spans="1:11" x14ac:dyDescent="0.25">
      <c r="A220" t="s">
        <v>75</v>
      </c>
      <c r="B220" t="s">
        <v>90</v>
      </c>
      <c r="C220">
        <v>652597</v>
      </c>
      <c r="D220" t="s">
        <v>88</v>
      </c>
      <c r="E220">
        <v>1</v>
      </c>
      <c r="F220" t="s">
        <v>79</v>
      </c>
      <c r="G220" t="s">
        <v>441</v>
      </c>
      <c r="H220" t="s">
        <v>442</v>
      </c>
      <c r="I220" t="s">
        <v>79</v>
      </c>
      <c r="J220" t="s">
        <v>82</v>
      </c>
    </row>
    <row r="221" spans="1:11" x14ac:dyDescent="0.25">
      <c r="A221" t="s">
        <v>75</v>
      </c>
      <c r="B221" t="s">
        <v>90</v>
      </c>
      <c r="C221">
        <v>652865</v>
      </c>
      <c r="D221" t="s">
        <v>2936</v>
      </c>
      <c r="E221">
        <v>1</v>
      </c>
      <c r="F221" t="s">
        <v>6000</v>
      </c>
      <c r="G221" t="s">
        <v>6359</v>
      </c>
      <c r="H221" t="s">
        <v>6360</v>
      </c>
      <c r="I221" t="s">
        <v>6003</v>
      </c>
      <c r="J221" t="s">
        <v>82</v>
      </c>
    </row>
    <row r="222" spans="1:11" x14ac:dyDescent="0.25">
      <c r="A222" t="s">
        <v>75</v>
      </c>
      <c r="B222" t="s">
        <v>90</v>
      </c>
      <c r="C222">
        <v>659642</v>
      </c>
      <c r="D222" t="s">
        <v>120</v>
      </c>
      <c r="E222">
        <v>6.5000000000000002E-2</v>
      </c>
      <c r="F222" t="s">
        <v>9838</v>
      </c>
      <c r="G222" t="s">
        <v>6365</v>
      </c>
      <c r="H222" t="s">
        <v>6366</v>
      </c>
      <c r="I222" t="s">
        <v>253</v>
      </c>
      <c r="J222">
        <v>335</v>
      </c>
      <c r="K222" t="s">
        <v>96</v>
      </c>
    </row>
    <row r="223" spans="1:11" x14ac:dyDescent="0.25">
      <c r="A223" t="s">
        <v>75</v>
      </c>
      <c r="B223" t="s">
        <v>90</v>
      </c>
      <c r="C223">
        <v>659689</v>
      </c>
      <c r="D223" t="s">
        <v>120</v>
      </c>
      <c r="E223">
        <v>0.82899999999999996</v>
      </c>
      <c r="F223" t="s">
        <v>6364</v>
      </c>
      <c r="G223" t="s">
        <v>6365</v>
      </c>
      <c r="H223" t="s">
        <v>6366</v>
      </c>
      <c r="I223" t="s">
        <v>124</v>
      </c>
      <c r="J223">
        <v>320</v>
      </c>
      <c r="K223" t="s">
        <v>140</v>
      </c>
    </row>
    <row r="224" spans="1:11" x14ac:dyDescent="0.25">
      <c r="A224" t="s">
        <v>75</v>
      </c>
      <c r="B224" t="s">
        <v>90</v>
      </c>
      <c r="C224">
        <v>662108</v>
      </c>
      <c r="D224" t="s">
        <v>225</v>
      </c>
      <c r="E224">
        <v>1</v>
      </c>
      <c r="F224" t="s">
        <v>6367</v>
      </c>
      <c r="G224" t="s">
        <v>6368</v>
      </c>
      <c r="H224" t="s">
        <v>6369</v>
      </c>
      <c r="I224" t="s">
        <v>245</v>
      </c>
      <c r="J224">
        <v>522</v>
      </c>
      <c r="K224" t="s">
        <v>245</v>
      </c>
    </row>
    <row r="225" spans="1:11" x14ac:dyDescent="0.25">
      <c r="A225" t="s">
        <v>75</v>
      </c>
      <c r="B225" t="s">
        <v>90</v>
      </c>
      <c r="C225">
        <v>662631</v>
      </c>
      <c r="D225" t="s">
        <v>135</v>
      </c>
      <c r="E225">
        <v>1</v>
      </c>
      <c r="F225" t="s">
        <v>6371</v>
      </c>
      <c r="G225" t="s">
        <v>6368</v>
      </c>
      <c r="H225" t="s">
        <v>6369</v>
      </c>
      <c r="I225" t="s">
        <v>124</v>
      </c>
      <c r="J225">
        <v>348</v>
      </c>
      <c r="K225" t="s">
        <v>96</v>
      </c>
    </row>
    <row r="226" spans="1:11" x14ac:dyDescent="0.25">
      <c r="A226" t="s">
        <v>75</v>
      </c>
      <c r="B226" t="s">
        <v>90</v>
      </c>
      <c r="C226">
        <v>667348</v>
      </c>
      <c r="D226" t="s">
        <v>120</v>
      </c>
      <c r="E226">
        <v>0.90099999999999902</v>
      </c>
      <c r="F226" t="s">
        <v>6372</v>
      </c>
      <c r="G226" t="s">
        <v>4700</v>
      </c>
      <c r="H226" t="s">
        <v>4701</v>
      </c>
      <c r="I226" t="s">
        <v>98</v>
      </c>
      <c r="J226">
        <v>99</v>
      </c>
      <c r="K226" t="s">
        <v>428</v>
      </c>
    </row>
    <row r="227" spans="1:11" x14ac:dyDescent="0.25">
      <c r="A227" t="s">
        <v>75</v>
      </c>
      <c r="B227" t="s">
        <v>90</v>
      </c>
      <c r="C227">
        <v>667397</v>
      </c>
      <c r="D227" t="s">
        <v>120</v>
      </c>
      <c r="E227">
        <v>0.05</v>
      </c>
      <c r="F227" t="s">
        <v>6745</v>
      </c>
      <c r="G227" t="s">
        <v>4700</v>
      </c>
      <c r="H227" t="s">
        <v>4701</v>
      </c>
      <c r="I227" t="s">
        <v>172</v>
      </c>
      <c r="J227">
        <v>82</v>
      </c>
      <c r="K227" t="s">
        <v>172</v>
      </c>
    </row>
    <row r="228" spans="1:11" x14ac:dyDescent="0.25">
      <c r="A228" t="s">
        <v>75</v>
      </c>
      <c r="B228" t="s">
        <v>90</v>
      </c>
      <c r="C228">
        <v>667899</v>
      </c>
      <c r="D228" t="s">
        <v>135</v>
      </c>
      <c r="E228">
        <v>0.88200000000000001</v>
      </c>
      <c r="F228" t="s">
        <v>6373</v>
      </c>
      <c r="G228" t="s">
        <v>4704</v>
      </c>
      <c r="H228" t="s">
        <v>6374</v>
      </c>
      <c r="I228" t="s">
        <v>85</v>
      </c>
      <c r="J228">
        <v>781</v>
      </c>
      <c r="K228" t="s">
        <v>277</v>
      </c>
    </row>
    <row r="229" spans="1:11" x14ac:dyDescent="0.25">
      <c r="A229" t="s">
        <v>75</v>
      </c>
      <c r="B229" t="s">
        <v>90</v>
      </c>
      <c r="C229">
        <v>672142</v>
      </c>
      <c r="D229" t="s">
        <v>92</v>
      </c>
      <c r="E229">
        <v>0.90200000000000002</v>
      </c>
      <c r="F229" t="s">
        <v>79</v>
      </c>
      <c r="G229" t="s">
        <v>2229</v>
      </c>
      <c r="H229" t="s">
        <v>6378</v>
      </c>
      <c r="I229" t="s">
        <v>79</v>
      </c>
      <c r="J229" t="s">
        <v>82</v>
      </c>
    </row>
    <row r="230" spans="1:11" x14ac:dyDescent="0.25">
      <c r="A230" t="s">
        <v>75</v>
      </c>
      <c r="B230" t="s">
        <v>90</v>
      </c>
      <c r="C230">
        <v>678325</v>
      </c>
      <c r="D230" t="s">
        <v>120</v>
      </c>
      <c r="E230">
        <v>5.8999999999999997E-2</v>
      </c>
      <c r="F230" t="s">
        <v>9839</v>
      </c>
      <c r="G230" t="s">
        <v>3416</v>
      </c>
      <c r="H230" t="s">
        <v>3417</v>
      </c>
      <c r="I230" t="s">
        <v>146</v>
      </c>
      <c r="J230">
        <v>175</v>
      </c>
      <c r="K230" t="s">
        <v>146</v>
      </c>
    </row>
    <row r="231" spans="1:11" x14ac:dyDescent="0.25">
      <c r="A231" t="s">
        <v>75</v>
      </c>
      <c r="B231" t="s">
        <v>90</v>
      </c>
      <c r="C231">
        <v>680846</v>
      </c>
      <c r="D231" t="s">
        <v>120</v>
      </c>
      <c r="E231">
        <v>0.79</v>
      </c>
      <c r="F231" t="s">
        <v>6379</v>
      </c>
      <c r="G231" t="s">
        <v>6380</v>
      </c>
      <c r="H231" t="s">
        <v>6381</v>
      </c>
      <c r="I231" t="s">
        <v>253</v>
      </c>
      <c r="J231">
        <v>180</v>
      </c>
      <c r="K231" t="s">
        <v>96</v>
      </c>
    </row>
    <row r="232" spans="1:11" x14ac:dyDescent="0.25">
      <c r="A232" t="s">
        <v>75</v>
      </c>
      <c r="B232" t="s">
        <v>90</v>
      </c>
      <c r="C232">
        <v>693739</v>
      </c>
      <c r="D232" t="s">
        <v>120</v>
      </c>
      <c r="E232">
        <v>0.91500000000000004</v>
      </c>
      <c r="F232" t="s">
        <v>6382</v>
      </c>
      <c r="G232" t="s">
        <v>6383</v>
      </c>
      <c r="H232" t="s">
        <v>6384</v>
      </c>
      <c r="I232" t="s">
        <v>511</v>
      </c>
      <c r="J232">
        <v>299</v>
      </c>
      <c r="K232" t="s">
        <v>400</v>
      </c>
    </row>
    <row r="233" spans="1:11" x14ac:dyDescent="0.25">
      <c r="A233" t="s">
        <v>75</v>
      </c>
      <c r="B233" t="s">
        <v>90</v>
      </c>
      <c r="C233">
        <v>705588</v>
      </c>
      <c r="D233" t="s">
        <v>135</v>
      </c>
      <c r="E233">
        <v>1</v>
      </c>
      <c r="F233" t="s">
        <v>79</v>
      </c>
      <c r="G233" t="s">
        <v>6386</v>
      </c>
      <c r="H233" t="s">
        <v>6387</v>
      </c>
      <c r="I233" t="s">
        <v>79</v>
      </c>
      <c r="J233" t="s">
        <v>82</v>
      </c>
    </row>
    <row r="234" spans="1:11" x14ac:dyDescent="0.25">
      <c r="A234" t="s">
        <v>75</v>
      </c>
      <c r="B234" t="s">
        <v>90</v>
      </c>
      <c r="C234">
        <v>706097</v>
      </c>
      <c r="D234" t="s">
        <v>101</v>
      </c>
      <c r="E234">
        <v>0.91599999999999904</v>
      </c>
      <c r="F234" t="s">
        <v>6388</v>
      </c>
      <c r="G234" t="s">
        <v>6389</v>
      </c>
      <c r="H234" t="s">
        <v>6390</v>
      </c>
      <c r="I234" t="s">
        <v>174</v>
      </c>
      <c r="J234">
        <v>2</v>
      </c>
      <c r="K234" t="s">
        <v>174</v>
      </c>
    </row>
    <row r="235" spans="1:11" x14ac:dyDescent="0.25">
      <c r="A235" t="s">
        <v>75</v>
      </c>
      <c r="B235" t="s">
        <v>90</v>
      </c>
      <c r="C235">
        <v>709827</v>
      </c>
      <c r="D235" t="s">
        <v>120</v>
      </c>
      <c r="E235">
        <v>6.5000000000000002E-2</v>
      </c>
      <c r="F235" t="s">
        <v>9840</v>
      </c>
      <c r="G235" t="s">
        <v>6392</v>
      </c>
      <c r="H235" t="s">
        <v>6393</v>
      </c>
      <c r="I235" t="s">
        <v>85</v>
      </c>
      <c r="J235">
        <v>272</v>
      </c>
      <c r="K235" t="s">
        <v>277</v>
      </c>
    </row>
    <row r="236" spans="1:11" x14ac:dyDescent="0.25">
      <c r="A236" t="s">
        <v>75</v>
      </c>
      <c r="B236" t="s">
        <v>90</v>
      </c>
      <c r="C236">
        <v>710187</v>
      </c>
      <c r="D236" t="s">
        <v>225</v>
      </c>
      <c r="E236">
        <v>0.89700000000000002</v>
      </c>
      <c r="F236" t="s">
        <v>6391</v>
      </c>
      <c r="G236" t="s">
        <v>6392</v>
      </c>
      <c r="H236" t="s">
        <v>6393</v>
      </c>
      <c r="I236" t="s">
        <v>140</v>
      </c>
      <c r="J236">
        <v>392</v>
      </c>
      <c r="K236" t="s">
        <v>148</v>
      </c>
    </row>
    <row r="237" spans="1:11" x14ac:dyDescent="0.25">
      <c r="A237" t="s">
        <v>75</v>
      </c>
      <c r="B237" t="s">
        <v>90</v>
      </c>
      <c r="C237">
        <v>723859</v>
      </c>
      <c r="D237" t="s">
        <v>120</v>
      </c>
      <c r="E237">
        <v>0.86799999999999999</v>
      </c>
      <c r="F237" t="s">
        <v>6399</v>
      </c>
      <c r="G237" t="s">
        <v>6400</v>
      </c>
      <c r="H237" t="s">
        <v>6401</v>
      </c>
      <c r="I237" t="s">
        <v>245</v>
      </c>
      <c r="J237">
        <v>110</v>
      </c>
      <c r="K237" t="s">
        <v>245</v>
      </c>
    </row>
    <row r="238" spans="1:11" x14ac:dyDescent="0.25">
      <c r="A238" t="s">
        <v>75</v>
      </c>
      <c r="B238" t="s">
        <v>90</v>
      </c>
      <c r="C238">
        <v>724813</v>
      </c>
      <c r="D238" t="s">
        <v>225</v>
      </c>
      <c r="E238">
        <v>1</v>
      </c>
      <c r="F238" t="s">
        <v>79</v>
      </c>
      <c r="G238" t="s">
        <v>475</v>
      </c>
      <c r="H238" t="s">
        <v>6402</v>
      </c>
      <c r="I238" t="s">
        <v>79</v>
      </c>
      <c r="J238" t="s">
        <v>82</v>
      </c>
    </row>
    <row r="239" spans="1:11" x14ac:dyDescent="0.25">
      <c r="A239" t="s">
        <v>75</v>
      </c>
      <c r="B239" t="s">
        <v>90</v>
      </c>
      <c r="C239">
        <v>726087</v>
      </c>
      <c r="D239" t="s">
        <v>120</v>
      </c>
      <c r="E239">
        <v>0.85299999999999998</v>
      </c>
      <c r="F239" t="s">
        <v>6403</v>
      </c>
      <c r="G239" t="s">
        <v>4719</v>
      </c>
      <c r="H239" t="s">
        <v>4720</v>
      </c>
      <c r="I239" t="s">
        <v>124</v>
      </c>
      <c r="J239">
        <v>350</v>
      </c>
      <c r="K239" t="s">
        <v>96</v>
      </c>
    </row>
    <row r="240" spans="1:11" x14ac:dyDescent="0.25">
      <c r="A240" t="s">
        <v>75</v>
      </c>
      <c r="B240" t="s">
        <v>90</v>
      </c>
      <c r="C240">
        <v>729456</v>
      </c>
      <c r="D240" t="s">
        <v>151</v>
      </c>
      <c r="E240">
        <v>0.92700000000000005</v>
      </c>
      <c r="F240" t="s">
        <v>6405</v>
      </c>
      <c r="G240" t="s">
        <v>6406</v>
      </c>
      <c r="H240" t="s">
        <v>6407</v>
      </c>
      <c r="I240" t="s">
        <v>124</v>
      </c>
      <c r="J240">
        <v>75</v>
      </c>
      <c r="K240" t="s">
        <v>124</v>
      </c>
    </row>
    <row r="241" spans="1:11" x14ac:dyDescent="0.25">
      <c r="A241" t="s">
        <v>75</v>
      </c>
      <c r="B241" t="s">
        <v>90</v>
      </c>
      <c r="C241">
        <v>730891</v>
      </c>
      <c r="D241" t="s">
        <v>120</v>
      </c>
      <c r="E241">
        <v>0.83199999999999996</v>
      </c>
      <c r="F241" t="s">
        <v>212</v>
      </c>
      <c r="G241" t="s">
        <v>6408</v>
      </c>
      <c r="H241" t="s">
        <v>6409</v>
      </c>
      <c r="I241" t="s">
        <v>212</v>
      </c>
      <c r="J241" t="s">
        <v>82</v>
      </c>
    </row>
    <row r="242" spans="1:11" x14ac:dyDescent="0.25">
      <c r="A242" t="s">
        <v>75</v>
      </c>
      <c r="B242" t="s">
        <v>90</v>
      </c>
      <c r="C242">
        <v>732494</v>
      </c>
      <c r="D242" t="s">
        <v>120</v>
      </c>
      <c r="E242">
        <v>0.91799999999999904</v>
      </c>
      <c r="F242" t="s">
        <v>212</v>
      </c>
      <c r="G242" t="s">
        <v>4724</v>
      </c>
      <c r="H242" t="s">
        <v>4725</v>
      </c>
      <c r="I242" t="s">
        <v>212</v>
      </c>
      <c r="J242" t="s">
        <v>82</v>
      </c>
    </row>
    <row r="243" spans="1:11" x14ac:dyDescent="0.25">
      <c r="A243" t="s">
        <v>75</v>
      </c>
      <c r="B243" t="s">
        <v>90</v>
      </c>
      <c r="C243">
        <v>732655</v>
      </c>
      <c r="D243" t="s">
        <v>120</v>
      </c>
      <c r="E243">
        <v>0.81299999999999994</v>
      </c>
      <c r="F243" t="s">
        <v>212</v>
      </c>
      <c r="G243" t="s">
        <v>4724</v>
      </c>
      <c r="H243" t="s">
        <v>4725</v>
      </c>
      <c r="I243" t="s">
        <v>212</v>
      </c>
      <c r="J243" t="s">
        <v>82</v>
      </c>
    </row>
    <row r="244" spans="1:11" x14ac:dyDescent="0.25">
      <c r="A244" t="s">
        <v>75</v>
      </c>
      <c r="B244" t="s">
        <v>90</v>
      </c>
      <c r="C244">
        <v>737635</v>
      </c>
      <c r="D244" t="s">
        <v>120</v>
      </c>
      <c r="E244">
        <v>0.83599999999999997</v>
      </c>
      <c r="F244" t="s">
        <v>6413</v>
      </c>
      <c r="G244" t="s">
        <v>6414</v>
      </c>
      <c r="H244" t="s">
        <v>6415</v>
      </c>
      <c r="I244" t="s">
        <v>146</v>
      </c>
      <c r="J244">
        <v>126</v>
      </c>
      <c r="K244" t="s">
        <v>146</v>
      </c>
    </row>
    <row r="245" spans="1:11" x14ac:dyDescent="0.25">
      <c r="A245" t="s">
        <v>75</v>
      </c>
      <c r="B245" t="s">
        <v>90</v>
      </c>
      <c r="C245">
        <v>743797</v>
      </c>
      <c r="D245" t="s">
        <v>120</v>
      </c>
      <c r="E245">
        <v>0.85899999999999999</v>
      </c>
      <c r="F245" t="s">
        <v>6416</v>
      </c>
      <c r="G245" t="s">
        <v>2260</v>
      </c>
      <c r="H245" t="s">
        <v>2261</v>
      </c>
      <c r="I245" t="s">
        <v>124</v>
      </c>
      <c r="J245">
        <v>214</v>
      </c>
      <c r="K245" t="s">
        <v>124</v>
      </c>
    </row>
    <row r="246" spans="1:11" x14ac:dyDescent="0.25">
      <c r="A246" t="s">
        <v>75</v>
      </c>
      <c r="B246" t="s">
        <v>90</v>
      </c>
      <c r="C246">
        <v>747973</v>
      </c>
      <c r="D246" t="s">
        <v>135</v>
      </c>
      <c r="E246">
        <v>0.82599999999999996</v>
      </c>
      <c r="F246" t="s">
        <v>6417</v>
      </c>
      <c r="G246" t="s">
        <v>6418</v>
      </c>
      <c r="H246" t="s">
        <v>2140</v>
      </c>
      <c r="I246" t="s">
        <v>131</v>
      </c>
      <c r="J246">
        <v>93</v>
      </c>
      <c r="K246" t="s">
        <v>131</v>
      </c>
    </row>
    <row r="247" spans="1:11" x14ac:dyDescent="0.25">
      <c r="A247" t="s">
        <v>75</v>
      </c>
      <c r="B247" t="s">
        <v>90</v>
      </c>
      <c r="C247">
        <v>748707</v>
      </c>
      <c r="D247" t="s">
        <v>225</v>
      </c>
      <c r="E247">
        <v>0.83099999999999996</v>
      </c>
      <c r="F247" t="s">
        <v>6419</v>
      </c>
      <c r="G247" t="s">
        <v>2267</v>
      </c>
      <c r="H247" t="s">
        <v>6420</v>
      </c>
      <c r="I247" t="s">
        <v>172</v>
      </c>
      <c r="J247">
        <v>406</v>
      </c>
      <c r="K247" t="s">
        <v>172</v>
      </c>
    </row>
    <row r="248" spans="1:11" x14ac:dyDescent="0.25">
      <c r="A248" t="s">
        <v>75</v>
      </c>
      <c r="B248" t="s">
        <v>90</v>
      </c>
      <c r="C248">
        <v>750112</v>
      </c>
      <c r="D248" t="s">
        <v>225</v>
      </c>
      <c r="E248">
        <v>6.6000000000000003E-2</v>
      </c>
      <c r="F248" t="s">
        <v>79</v>
      </c>
      <c r="G248" t="s">
        <v>2267</v>
      </c>
      <c r="H248" t="s">
        <v>2268</v>
      </c>
      <c r="I248" t="s">
        <v>79</v>
      </c>
      <c r="J248" t="s">
        <v>82</v>
      </c>
    </row>
    <row r="249" spans="1:11" x14ac:dyDescent="0.25">
      <c r="A249" t="s">
        <v>75</v>
      </c>
      <c r="B249" t="s">
        <v>90</v>
      </c>
      <c r="C249">
        <v>753549</v>
      </c>
      <c r="D249" t="s">
        <v>120</v>
      </c>
      <c r="E249">
        <v>0.86299999999999999</v>
      </c>
      <c r="F249" t="s">
        <v>6421</v>
      </c>
      <c r="G249" t="s">
        <v>6422</v>
      </c>
      <c r="H249" t="s">
        <v>6423</v>
      </c>
      <c r="I249" t="s">
        <v>98</v>
      </c>
      <c r="J249">
        <v>135</v>
      </c>
      <c r="K249" t="s">
        <v>511</v>
      </c>
    </row>
    <row r="250" spans="1:11" x14ac:dyDescent="0.25">
      <c r="A250" t="s">
        <v>75</v>
      </c>
      <c r="B250" t="s">
        <v>90</v>
      </c>
      <c r="C250">
        <v>754572</v>
      </c>
      <c r="D250" t="s">
        <v>120</v>
      </c>
      <c r="E250">
        <v>1</v>
      </c>
      <c r="F250" t="s">
        <v>6424</v>
      </c>
      <c r="G250" t="s">
        <v>6425</v>
      </c>
      <c r="H250" t="s">
        <v>6426</v>
      </c>
      <c r="I250" t="s">
        <v>105</v>
      </c>
      <c r="J250">
        <v>137</v>
      </c>
      <c r="K250" t="s">
        <v>85</v>
      </c>
    </row>
    <row r="251" spans="1:11" x14ac:dyDescent="0.25">
      <c r="A251" t="s">
        <v>75</v>
      </c>
      <c r="B251" t="s">
        <v>90</v>
      </c>
      <c r="C251">
        <v>755437</v>
      </c>
      <c r="D251" t="s">
        <v>120</v>
      </c>
      <c r="E251">
        <v>0.06</v>
      </c>
      <c r="F251" t="s">
        <v>9841</v>
      </c>
      <c r="G251" t="s">
        <v>6425</v>
      </c>
      <c r="H251" t="s">
        <v>6426</v>
      </c>
      <c r="I251" t="s">
        <v>85</v>
      </c>
      <c r="J251">
        <v>426</v>
      </c>
      <c r="K251" t="s">
        <v>277</v>
      </c>
    </row>
    <row r="252" spans="1:11" x14ac:dyDescent="0.25">
      <c r="A252" t="s">
        <v>75</v>
      </c>
      <c r="B252" t="s">
        <v>90</v>
      </c>
      <c r="C252">
        <v>759000</v>
      </c>
      <c r="D252" t="s">
        <v>135</v>
      </c>
      <c r="E252">
        <v>1</v>
      </c>
      <c r="F252" t="s">
        <v>6427</v>
      </c>
      <c r="G252" t="s">
        <v>6428</v>
      </c>
      <c r="H252" t="s">
        <v>6429</v>
      </c>
      <c r="I252" t="s">
        <v>253</v>
      </c>
      <c r="J252">
        <v>177</v>
      </c>
      <c r="K252" t="s">
        <v>96</v>
      </c>
    </row>
    <row r="253" spans="1:11" x14ac:dyDescent="0.25">
      <c r="A253" t="s">
        <v>75</v>
      </c>
      <c r="B253" t="s">
        <v>90</v>
      </c>
      <c r="C253">
        <v>767399</v>
      </c>
      <c r="D253" t="s">
        <v>225</v>
      </c>
      <c r="E253">
        <v>0.85299999999999998</v>
      </c>
      <c r="F253" t="s">
        <v>6430</v>
      </c>
      <c r="G253" t="s">
        <v>6431</v>
      </c>
      <c r="H253" t="s">
        <v>6432</v>
      </c>
      <c r="I253" t="s">
        <v>105</v>
      </c>
      <c r="J253">
        <v>162</v>
      </c>
      <c r="K253" t="s">
        <v>85</v>
      </c>
    </row>
    <row r="254" spans="1:11" x14ac:dyDescent="0.25">
      <c r="A254" t="s">
        <v>75</v>
      </c>
      <c r="B254" t="s">
        <v>90</v>
      </c>
      <c r="C254">
        <v>767694</v>
      </c>
      <c r="D254" t="s">
        <v>151</v>
      </c>
      <c r="E254">
        <v>5.0999999999999997E-2</v>
      </c>
      <c r="F254" t="s">
        <v>9842</v>
      </c>
      <c r="G254" t="s">
        <v>6431</v>
      </c>
      <c r="H254" t="s">
        <v>6432</v>
      </c>
      <c r="I254" t="s">
        <v>105</v>
      </c>
      <c r="J254">
        <v>261</v>
      </c>
      <c r="K254" t="s">
        <v>428</v>
      </c>
    </row>
    <row r="255" spans="1:11" x14ac:dyDescent="0.25">
      <c r="A255" t="s">
        <v>75</v>
      </c>
      <c r="B255" t="s">
        <v>90</v>
      </c>
      <c r="C255">
        <v>784094</v>
      </c>
      <c r="D255" t="s">
        <v>120</v>
      </c>
      <c r="E255">
        <v>0.82099999999999995</v>
      </c>
      <c r="F255" t="s">
        <v>6433</v>
      </c>
      <c r="G255" t="s">
        <v>6434</v>
      </c>
      <c r="H255" t="s">
        <v>6435</v>
      </c>
      <c r="I255" t="s">
        <v>204</v>
      </c>
      <c r="J255">
        <v>67</v>
      </c>
      <c r="K255" t="s">
        <v>105</v>
      </c>
    </row>
    <row r="256" spans="1:11" x14ac:dyDescent="0.25">
      <c r="A256" t="s">
        <v>75</v>
      </c>
      <c r="B256" t="s">
        <v>90</v>
      </c>
      <c r="C256">
        <v>786096</v>
      </c>
      <c r="D256" t="s">
        <v>120</v>
      </c>
      <c r="E256">
        <v>6.8000000000000005E-2</v>
      </c>
      <c r="F256" t="s">
        <v>9843</v>
      </c>
      <c r="G256" t="s">
        <v>9844</v>
      </c>
      <c r="H256" t="s">
        <v>9845</v>
      </c>
      <c r="I256" t="s">
        <v>172</v>
      </c>
      <c r="J256">
        <v>130</v>
      </c>
      <c r="K256" t="s">
        <v>172</v>
      </c>
    </row>
    <row r="257" spans="1:11" x14ac:dyDescent="0.25">
      <c r="A257" t="s">
        <v>75</v>
      </c>
      <c r="B257" t="s">
        <v>90</v>
      </c>
      <c r="C257">
        <v>788902</v>
      </c>
      <c r="D257" t="s">
        <v>120</v>
      </c>
      <c r="E257">
        <v>1</v>
      </c>
      <c r="F257" t="s">
        <v>1634</v>
      </c>
      <c r="G257" t="s">
        <v>6436</v>
      </c>
      <c r="H257" t="s">
        <v>6437</v>
      </c>
      <c r="I257" t="s">
        <v>124</v>
      </c>
      <c r="J257">
        <v>115</v>
      </c>
      <c r="K257" t="s">
        <v>140</v>
      </c>
    </row>
    <row r="258" spans="1:11" x14ac:dyDescent="0.25">
      <c r="A258" t="s">
        <v>75</v>
      </c>
      <c r="B258" t="s">
        <v>90</v>
      </c>
      <c r="C258">
        <v>790053</v>
      </c>
      <c r="D258" t="s">
        <v>120</v>
      </c>
      <c r="E258">
        <v>5.5999999999999897E-2</v>
      </c>
      <c r="F258" t="s">
        <v>9846</v>
      </c>
      <c r="G258" t="s">
        <v>9847</v>
      </c>
      <c r="H258" t="s">
        <v>9848</v>
      </c>
      <c r="I258" t="s">
        <v>253</v>
      </c>
      <c r="J258">
        <v>16</v>
      </c>
      <c r="K258" t="s">
        <v>96</v>
      </c>
    </row>
    <row r="259" spans="1:11" x14ac:dyDescent="0.25">
      <c r="A259" t="s">
        <v>75</v>
      </c>
      <c r="B259" t="s">
        <v>90</v>
      </c>
      <c r="C259">
        <v>792351</v>
      </c>
      <c r="D259" t="s">
        <v>120</v>
      </c>
      <c r="E259">
        <v>9.2999999999999999E-2</v>
      </c>
      <c r="F259" t="s">
        <v>9849</v>
      </c>
      <c r="G259" t="s">
        <v>9850</v>
      </c>
      <c r="H259" t="s">
        <v>500</v>
      </c>
      <c r="I259" t="s">
        <v>204</v>
      </c>
      <c r="J259">
        <v>114</v>
      </c>
      <c r="K259" t="s">
        <v>204</v>
      </c>
    </row>
    <row r="260" spans="1:11" x14ac:dyDescent="0.25">
      <c r="A260" t="s">
        <v>75</v>
      </c>
      <c r="B260" t="s">
        <v>90</v>
      </c>
      <c r="C260">
        <v>792870</v>
      </c>
      <c r="D260" t="s">
        <v>151</v>
      </c>
      <c r="E260">
        <v>9.2999999999999999E-2</v>
      </c>
      <c r="F260" t="s">
        <v>9851</v>
      </c>
      <c r="G260" t="s">
        <v>9850</v>
      </c>
      <c r="H260" t="s">
        <v>500</v>
      </c>
      <c r="I260" t="s">
        <v>131</v>
      </c>
      <c r="J260">
        <v>287</v>
      </c>
      <c r="K260" t="s">
        <v>131</v>
      </c>
    </row>
    <row r="261" spans="1:11" x14ac:dyDescent="0.25">
      <c r="A261" t="s">
        <v>75</v>
      </c>
      <c r="B261" t="s">
        <v>90</v>
      </c>
      <c r="C261">
        <v>792957</v>
      </c>
      <c r="D261" t="s">
        <v>135</v>
      </c>
      <c r="E261">
        <v>6.4000000000000001E-2</v>
      </c>
      <c r="F261" t="s">
        <v>9852</v>
      </c>
      <c r="G261" t="s">
        <v>9850</v>
      </c>
      <c r="H261" t="s">
        <v>500</v>
      </c>
      <c r="I261" t="s">
        <v>245</v>
      </c>
      <c r="J261">
        <v>316</v>
      </c>
      <c r="K261" t="s">
        <v>245</v>
      </c>
    </row>
    <row r="262" spans="1:11" x14ac:dyDescent="0.25">
      <c r="A262" t="s">
        <v>75</v>
      </c>
      <c r="B262" t="s">
        <v>90</v>
      </c>
      <c r="C262">
        <v>800488</v>
      </c>
      <c r="D262" t="s">
        <v>120</v>
      </c>
      <c r="E262">
        <v>1</v>
      </c>
      <c r="F262" t="s">
        <v>6438</v>
      </c>
      <c r="G262" t="s">
        <v>3461</v>
      </c>
      <c r="H262" t="s">
        <v>3462</v>
      </c>
      <c r="I262" t="s">
        <v>245</v>
      </c>
      <c r="J262">
        <v>510</v>
      </c>
      <c r="K262" t="s">
        <v>245</v>
      </c>
    </row>
    <row r="263" spans="1:11" x14ac:dyDescent="0.25">
      <c r="A263" t="s">
        <v>75</v>
      </c>
      <c r="B263" t="s">
        <v>90</v>
      </c>
      <c r="C263">
        <v>800779</v>
      </c>
      <c r="D263" t="s">
        <v>120</v>
      </c>
      <c r="E263">
        <v>1</v>
      </c>
      <c r="F263" t="s">
        <v>6440</v>
      </c>
      <c r="G263" t="s">
        <v>3461</v>
      </c>
      <c r="H263" t="s">
        <v>3462</v>
      </c>
      <c r="I263" t="s">
        <v>105</v>
      </c>
      <c r="J263">
        <v>607</v>
      </c>
      <c r="K263" t="s">
        <v>85</v>
      </c>
    </row>
    <row r="264" spans="1:11" x14ac:dyDescent="0.25">
      <c r="A264" t="s">
        <v>75</v>
      </c>
      <c r="B264" t="s">
        <v>90</v>
      </c>
      <c r="C264">
        <v>809212</v>
      </c>
      <c r="D264" t="s">
        <v>120</v>
      </c>
      <c r="E264">
        <v>0.85399999999999998</v>
      </c>
      <c r="F264" t="s">
        <v>6445</v>
      </c>
      <c r="G264" t="s">
        <v>6446</v>
      </c>
      <c r="H264" t="s">
        <v>6447</v>
      </c>
      <c r="I264" t="s">
        <v>197</v>
      </c>
      <c r="J264">
        <v>77</v>
      </c>
      <c r="K264" t="s">
        <v>172</v>
      </c>
    </row>
    <row r="265" spans="1:11" x14ac:dyDescent="0.25">
      <c r="A265" t="s">
        <v>75</v>
      </c>
      <c r="B265" t="s">
        <v>90</v>
      </c>
      <c r="C265">
        <v>816152</v>
      </c>
      <c r="D265" t="s">
        <v>135</v>
      </c>
      <c r="E265">
        <v>5.2999999999999999E-2</v>
      </c>
      <c r="F265" t="s">
        <v>79</v>
      </c>
      <c r="G265" t="s">
        <v>9853</v>
      </c>
      <c r="H265" t="s">
        <v>9854</v>
      </c>
      <c r="I265" t="s">
        <v>79</v>
      </c>
      <c r="J265" t="s">
        <v>82</v>
      </c>
    </row>
    <row r="266" spans="1:11" x14ac:dyDescent="0.25">
      <c r="A266" t="s">
        <v>75</v>
      </c>
      <c r="B266" t="s">
        <v>90</v>
      </c>
      <c r="C266">
        <v>816302</v>
      </c>
      <c r="D266" t="s">
        <v>120</v>
      </c>
      <c r="E266">
        <v>0.86199999999999999</v>
      </c>
      <c r="F266" t="s">
        <v>6448</v>
      </c>
      <c r="G266" t="s">
        <v>6449</v>
      </c>
      <c r="H266" t="s">
        <v>6450</v>
      </c>
      <c r="I266" t="s">
        <v>124</v>
      </c>
      <c r="J266">
        <v>18</v>
      </c>
      <c r="K266" t="s">
        <v>140</v>
      </c>
    </row>
    <row r="267" spans="1:11" x14ac:dyDescent="0.25">
      <c r="A267" t="s">
        <v>75</v>
      </c>
      <c r="B267" t="s">
        <v>90</v>
      </c>
      <c r="C267">
        <v>820503</v>
      </c>
      <c r="D267" t="s">
        <v>135</v>
      </c>
      <c r="E267">
        <v>0.88800000000000001</v>
      </c>
      <c r="F267" t="s">
        <v>6451</v>
      </c>
      <c r="G267" t="s">
        <v>6452</v>
      </c>
      <c r="H267" t="s">
        <v>985</v>
      </c>
      <c r="I267" t="s">
        <v>174</v>
      </c>
      <c r="J267">
        <v>354</v>
      </c>
      <c r="K267" t="s">
        <v>174</v>
      </c>
    </row>
    <row r="268" spans="1:11" x14ac:dyDescent="0.25">
      <c r="A268" t="s">
        <v>75</v>
      </c>
      <c r="B268" t="s">
        <v>90</v>
      </c>
      <c r="C268">
        <v>825641</v>
      </c>
      <c r="D268" t="s">
        <v>120</v>
      </c>
      <c r="E268">
        <v>8.1999999999999906E-2</v>
      </c>
      <c r="F268" t="s">
        <v>6015</v>
      </c>
      <c r="G268" t="s">
        <v>9855</v>
      </c>
      <c r="H268" t="s">
        <v>9856</v>
      </c>
      <c r="I268" t="s">
        <v>204</v>
      </c>
      <c r="J268">
        <v>153</v>
      </c>
      <c r="K268" t="s">
        <v>204</v>
      </c>
    </row>
    <row r="269" spans="1:11" x14ac:dyDescent="0.25">
      <c r="A269" t="s">
        <v>75</v>
      </c>
      <c r="B269" t="s">
        <v>90</v>
      </c>
      <c r="C269">
        <v>828374</v>
      </c>
      <c r="D269" t="s">
        <v>120</v>
      </c>
      <c r="E269">
        <v>1</v>
      </c>
      <c r="F269" t="s">
        <v>6361</v>
      </c>
      <c r="G269" t="s">
        <v>4753</v>
      </c>
      <c r="H269" t="s">
        <v>6453</v>
      </c>
      <c r="I269" t="s">
        <v>245</v>
      </c>
      <c r="J269">
        <v>11</v>
      </c>
      <c r="K269" t="s">
        <v>245</v>
      </c>
    </row>
    <row r="270" spans="1:11" x14ac:dyDescent="0.25">
      <c r="A270" t="s">
        <v>75</v>
      </c>
      <c r="B270" t="s">
        <v>90</v>
      </c>
      <c r="C270">
        <v>829009</v>
      </c>
      <c r="D270" t="s">
        <v>120</v>
      </c>
      <c r="E270">
        <v>0.84299999999999997</v>
      </c>
      <c r="F270" t="s">
        <v>6454</v>
      </c>
      <c r="G270" t="s">
        <v>2288</v>
      </c>
      <c r="H270" t="s">
        <v>2289</v>
      </c>
      <c r="I270" t="s">
        <v>85</v>
      </c>
      <c r="J270">
        <v>162</v>
      </c>
      <c r="K270" t="s">
        <v>277</v>
      </c>
    </row>
    <row r="271" spans="1:11" x14ac:dyDescent="0.25">
      <c r="A271" t="s">
        <v>75</v>
      </c>
      <c r="B271" t="s">
        <v>90</v>
      </c>
      <c r="C271">
        <v>832445</v>
      </c>
      <c r="D271" t="s">
        <v>120</v>
      </c>
      <c r="E271">
        <v>1</v>
      </c>
      <c r="F271" t="s">
        <v>6455</v>
      </c>
      <c r="G271" t="s">
        <v>6456</v>
      </c>
      <c r="H271" t="s">
        <v>6457</v>
      </c>
      <c r="I271" t="s">
        <v>131</v>
      </c>
      <c r="J271">
        <v>213</v>
      </c>
      <c r="K271" t="s">
        <v>131</v>
      </c>
    </row>
    <row r="272" spans="1:11" x14ac:dyDescent="0.25">
      <c r="A272" t="s">
        <v>75</v>
      </c>
      <c r="B272" t="s">
        <v>90</v>
      </c>
      <c r="C272">
        <v>837132</v>
      </c>
      <c r="D272" t="s">
        <v>88</v>
      </c>
      <c r="E272">
        <v>1</v>
      </c>
      <c r="F272" t="s">
        <v>79</v>
      </c>
      <c r="G272" t="s">
        <v>514</v>
      </c>
      <c r="H272" t="s">
        <v>515</v>
      </c>
      <c r="I272" t="s">
        <v>79</v>
      </c>
      <c r="J272" t="s">
        <v>82</v>
      </c>
    </row>
    <row r="273" spans="1:11" x14ac:dyDescent="0.25">
      <c r="A273" t="s">
        <v>75</v>
      </c>
      <c r="B273" t="s">
        <v>90</v>
      </c>
      <c r="C273">
        <v>837716</v>
      </c>
      <c r="D273" t="s">
        <v>120</v>
      </c>
      <c r="E273">
        <v>0.86399999999999999</v>
      </c>
      <c r="F273" t="s">
        <v>79</v>
      </c>
      <c r="G273" t="s">
        <v>6458</v>
      </c>
      <c r="H273" t="s">
        <v>6459</v>
      </c>
      <c r="I273" t="s">
        <v>79</v>
      </c>
      <c r="J273" t="s">
        <v>82</v>
      </c>
    </row>
    <row r="274" spans="1:11" x14ac:dyDescent="0.25">
      <c r="A274" t="s">
        <v>75</v>
      </c>
      <c r="B274" t="s">
        <v>90</v>
      </c>
      <c r="C274">
        <v>842041</v>
      </c>
      <c r="D274" t="s">
        <v>135</v>
      </c>
      <c r="E274">
        <v>0.85899999999999999</v>
      </c>
      <c r="F274" t="s">
        <v>6460</v>
      </c>
      <c r="G274" t="s">
        <v>6461</v>
      </c>
      <c r="H274" t="s">
        <v>6462</v>
      </c>
      <c r="I274" t="s">
        <v>105</v>
      </c>
      <c r="J274">
        <v>179</v>
      </c>
      <c r="K274" t="s">
        <v>160</v>
      </c>
    </row>
    <row r="275" spans="1:11" x14ac:dyDescent="0.25">
      <c r="A275" t="s">
        <v>75</v>
      </c>
      <c r="B275" t="s">
        <v>90</v>
      </c>
      <c r="C275">
        <v>843299</v>
      </c>
      <c r="D275" t="s">
        <v>135</v>
      </c>
      <c r="E275">
        <v>1</v>
      </c>
      <c r="F275" t="s">
        <v>6463</v>
      </c>
      <c r="G275" t="s">
        <v>6464</v>
      </c>
      <c r="H275" t="s">
        <v>6462</v>
      </c>
      <c r="I275" t="s">
        <v>565</v>
      </c>
      <c r="J275">
        <v>54</v>
      </c>
      <c r="K275" t="s">
        <v>148</v>
      </c>
    </row>
    <row r="276" spans="1:11" x14ac:dyDescent="0.25">
      <c r="A276" t="s">
        <v>75</v>
      </c>
      <c r="B276" t="s">
        <v>90</v>
      </c>
      <c r="C276">
        <v>850161</v>
      </c>
      <c r="D276" t="s">
        <v>120</v>
      </c>
      <c r="E276">
        <v>0.80799999999999905</v>
      </c>
      <c r="F276" t="s">
        <v>6465</v>
      </c>
      <c r="G276" t="s">
        <v>6466</v>
      </c>
      <c r="H276" t="s">
        <v>554</v>
      </c>
      <c r="I276" t="s">
        <v>131</v>
      </c>
      <c r="J276">
        <v>353</v>
      </c>
      <c r="K276" t="s">
        <v>131</v>
      </c>
    </row>
    <row r="277" spans="1:11" x14ac:dyDescent="0.25">
      <c r="A277" t="s">
        <v>75</v>
      </c>
      <c r="B277" t="s">
        <v>90</v>
      </c>
      <c r="C277">
        <v>851782</v>
      </c>
      <c r="D277" t="s">
        <v>225</v>
      </c>
      <c r="E277">
        <v>5.5E-2</v>
      </c>
      <c r="F277" t="s">
        <v>9857</v>
      </c>
      <c r="G277" t="s">
        <v>9858</v>
      </c>
      <c r="H277" t="s">
        <v>4532</v>
      </c>
      <c r="I277" t="s">
        <v>428</v>
      </c>
      <c r="J277">
        <v>122</v>
      </c>
      <c r="K277" t="s">
        <v>160</v>
      </c>
    </row>
    <row r="278" spans="1:11" x14ac:dyDescent="0.25">
      <c r="A278" t="s">
        <v>75</v>
      </c>
      <c r="B278" t="s">
        <v>90</v>
      </c>
      <c r="C278">
        <v>852598</v>
      </c>
      <c r="D278" t="s">
        <v>120</v>
      </c>
      <c r="E278">
        <v>7.2999999999999995E-2</v>
      </c>
      <c r="F278" t="s">
        <v>9859</v>
      </c>
      <c r="G278" t="s">
        <v>9858</v>
      </c>
      <c r="H278" t="s">
        <v>4532</v>
      </c>
      <c r="I278" t="s">
        <v>105</v>
      </c>
      <c r="J278">
        <v>394</v>
      </c>
      <c r="K278" t="s">
        <v>160</v>
      </c>
    </row>
    <row r="279" spans="1:11" x14ac:dyDescent="0.25">
      <c r="A279" t="s">
        <v>75</v>
      </c>
      <c r="B279" t="s">
        <v>90</v>
      </c>
      <c r="C279">
        <v>857186</v>
      </c>
      <c r="D279" t="s">
        <v>120</v>
      </c>
      <c r="E279">
        <v>9.8000000000000004E-2</v>
      </c>
      <c r="F279" t="s">
        <v>9860</v>
      </c>
      <c r="G279" t="s">
        <v>6468</v>
      </c>
      <c r="H279" t="s">
        <v>6469</v>
      </c>
      <c r="I279" t="s">
        <v>96</v>
      </c>
      <c r="J279">
        <v>293</v>
      </c>
      <c r="K279" t="s">
        <v>172</v>
      </c>
    </row>
    <row r="280" spans="1:11" x14ac:dyDescent="0.25">
      <c r="A280" t="s">
        <v>75</v>
      </c>
      <c r="B280" t="s">
        <v>90</v>
      </c>
      <c r="C280">
        <v>868500</v>
      </c>
      <c r="D280" t="s">
        <v>225</v>
      </c>
      <c r="E280">
        <v>0.85499999999999998</v>
      </c>
      <c r="F280" t="s">
        <v>6475</v>
      </c>
      <c r="G280" t="s">
        <v>2294</v>
      </c>
      <c r="H280" t="s">
        <v>2295</v>
      </c>
      <c r="I280" t="s">
        <v>140</v>
      </c>
      <c r="J280">
        <v>22</v>
      </c>
      <c r="K280" t="s">
        <v>140</v>
      </c>
    </row>
    <row r="281" spans="1:11" x14ac:dyDescent="0.25">
      <c r="A281" t="s">
        <v>75</v>
      </c>
      <c r="B281" t="s">
        <v>90</v>
      </c>
      <c r="C281">
        <v>876395</v>
      </c>
      <c r="D281" t="s">
        <v>120</v>
      </c>
      <c r="E281">
        <v>0.83</v>
      </c>
      <c r="F281" t="s">
        <v>6476</v>
      </c>
      <c r="G281" t="s">
        <v>4762</v>
      </c>
      <c r="H281" t="s">
        <v>4763</v>
      </c>
      <c r="I281" t="s">
        <v>197</v>
      </c>
      <c r="J281">
        <v>71</v>
      </c>
      <c r="K281" t="s">
        <v>172</v>
      </c>
    </row>
    <row r="282" spans="1:11" x14ac:dyDescent="0.25">
      <c r="A282" t="s">
        <v>75</v>
      </c>
      <c r="B282" t="s">
        <v>90</v>
      </c>
      <c r="C282">
        <v>876447</v>
      </c>
      <c r="D282" t="s">
        <v>151</v>
      </c>
      <c r="E282">
        <v>1</v>
      </c>
      <c r="F282" t="s">
        <v>6477</v>
      </c>
      <c r="G282" t="s">
        <v>4762</v>
      </c>
      <c r="H282" t="s">
        <v>4763</v>
      </c>
      <c r="I282" t="s">
        <v>85</v>
      </c>
      <c r="J282">
        <v>89</v>
      </c>
      <c r="K282" t="s">
        <v>400</v>
      </c>
    </row>
    <row r="283" spans="1:11" x14ac:dyDescent="0.25">
      <c r="A283" t="s">
        <v>75</v>
      </c>
      <c r="B283" t="s">
        <v>90</v>
      </c>
      <c r="C283">
        <v>879085</v>
      </c>
      <c r="D283" t="s">
        <v>120</v>
      </c>
      <c r="E283">
        <v>1</v>
      </c>
      <c r="F283" t="s">
        <v>79</v>
      </c>
      <c r="G283" t="s">
        <v>6478</v>
      </c>
      <c r="H283" t="s">
        <v>6479</v>
      </c>
      <c r="I283" t="s">
        <v>79</v>
      </c>
      <c r="J283" t="s">
        <v>82</v>
      </c>
    </row>
    <row r="284" spans="1:11" x14ac:dyDescent="0.25">
      <c r="A284" t="s">
        <v>75</v>
      </c>
      <c r="B284" t="s">
        <v>90</v>
      </c>
      <c r="C284">
        <v>882672</v>
      </c>
      <c r="D284" t="s">
        <v>120</v>
      </c>
      <c r="E284">
        <v>0.80299999999999905</v>
      </c>
      <c r="F284" t="s">
        <v>6480</v>
      </c>
      <c r="G284" t="s">
        <v>6481</v>
      </c>
      <c r="H284" t="s">
        <v>554</v>
      </c>
      <c r="I284" t="s">
        <v>96</v>
      </c>
      <c r="J284">
        <v>42</v>
      </c>
      <c r="K284" t="s">
        <v>172</v>
      </c>
    </row>
    <row r="285" spans="1:11" x14ac:dyDescent="0.25">
      <c r="A285" t="s">
        <v>75</v>
      </c>
      <c r="B285" t="s">
        <v>90</v>
      </c>
      <c r="C285">
        <v>888964</v>
      </c>
      <c r="D285" t="s">
        <v>88</v>
      </c>
      <c r="E285">
        <v>1</v>
      </c>
      <c r="F285" t="s">
        <v>79</v>
      </c>
      <c r="G285" t="s">
        <v>2299</v>
      </c>
      <c r="H285" t="s">
        <v>2300</v>
      </c>
      <c r="I285" t="s">
        <v>79</v>
      </c>
      <c r="J285" t="s">
        <v>82</v>
      </c>
    </row>
    <row r="286" spans="1:11" x14ac:dyDescent="0.25">
      <c r="A286" t="s">
        <v>75</v>
      </c>
      <c r="B286" t="s">
        <v>90</v>
      </c>
      <c r="C286">
        <v>890555</v>
      </c>
      <c r="D286" t="s">
        <v>120</v>
      </c>
      <c r="E286">
        <v>7.3999999999999996E-2</v>
      </c>
      <c r="F286" t="s">
        <v>9861</v>
      </c>
      <c r="G286" t="s">
        <v>9862</v>
      </c>
      <c r="H286" t="s">
        <v>9863</v>
      </c>
      <c r="I286" t="s">
        <v>85</v>
      </c>
      <c r="J286">
        <v>37</v>
      </c>
      <c r="K286" t="s">
        <v>277</v>
      </c>
    </row>
    <row r="287" spans="1:11" x14ac:dyDescent="0.25">
      <c r="A287" t="s">
        <v>75</v>
      </c>
      <c r="B287" t="s">
        <v>90</v>
      </c>
      <c r="C287">
        <v>892358</v>
      </c>
      <c r="D287" t="s">
        <v>120</v>
      </c>
      <c r="E287">
        <v>1</v>
      </c>
      <c r="F287" t="s">
        <v>6484</v>
      </c>
      <c r="G287" t="s">
        <v>6485</v>
      </c>
      <c r="H287" t="s">
        <v>6486</v>
      </c>
      <c r="I287" t="s">
        <v>245</v>
      </c>
      <c r="J287">
        <v>257</v>
      </c>
      <c r="K287" t="s">
        <v>96</v>
      </c>
    </row>
    <row r="288" spans="1:11" x14ac:dyDescent="0.25">
      <c r="A288" t="s">
        <v>75</v>
      </c>
      <c r="B288" t="s">
        <v>90</v>
      </c>
      <c r="C288">
        <v>898457</v>
      </c>
      <c r="D288" t="s">
        <v>120</v>
      </c>
      <c r="E288">
        <v>6.5000000000000002E-2</v>
      </c>
      <c r="F288" t="s">
        <v>79</v>
      </c>
      <c r="G288" t="s">
        <v>2304</v>
      </c>
      <c r="H288" t="s">
        <v>9864</v>
      </c>
      <c r="I288" t="s">
        <v>79</v>
      </c>
      <c r="J288" t="s">
        <v>82</v>
      </c>
    </row>
    <row r="289" spans="1:11" x14ac:dyDescent="0.25">
      <c r="A289" t="s">
        <v>75</v>
      </c>
      <c r="B289" t="s">
        <v>90</v>
      </c>
      <c r="C289">
        <v>907596</v>
      </c>
      <c r="D289" t="s">
        <v>120</v>
      </c>
      <c r="E289">
        <v>7.8E-2</v>
      </c>
      <c r="F289" t="s">
        <v>9865</v>
      </c>
      <c r="G289" t="s">
        <v>2309</v>
      </c>
      <c r="H289" t="s">
        <v>2310</v>
      </c>
      <c r="I289" t="s">
        <v>131</v>
      </c>
      <c r="J289">
        <v>4</v>
      </c>
      <c r="K289" t="s">
        <v>98</v>
      </c>
    </row>
    <row r="290" spans="1:11" x14ac:dyDescent="0.25">
      <c r="A290" t="s">
        <v>75</v>
      </c>
      <c r="B290" t="s">
        <v>90</v>
      </c>
      <c r="C290">
        <v>925160</v>
      </c>
      <c r="D290" t="s">
        <v>120</v>
      </c>
      <c r="E290">
        <v>1</v>
      </c>
      <c r="F290" t="s">
        <v>6489</v>
      </c>
      <c r="G290" t="s">
        <v>6490</v>
      </c>
      <c r="H290" t="s">
        <v>6491</v>
      </c>
      <c r="I290" t="s">
        <v>140</v>
      </c>
      <c r="J290">
        <v>420</v>
      </c>
      <c r="K290" t="s">
        <v>160</v>
      </c>
    </row>
    <row r="291" spans="1:11" x14ac:dyDescent="0.25">
      <c r="A291" t="s">
        <v>75</v>
      </c>
      <c r="B291" t="s">
        <v>90</v>
      </c>
      <c r="C291">
        <v>925957</v>
      </c>
      <c r="D291" t="s">
        <v>225</v>
      </c>
      <c r="E291">
        <v>6.7000000000000004E-2</v>
      </c>
      <c r="F291" t="s">
        <v>9866</v>
      </c>
      <c r="G291" t="s">
        <v>6490</v>
      </c>
      <c r="H291" t="s">
        <v>6491</v>
      </c>
      <c r="I291" t="s">
        <v>172</v>
      </c>
      <c r="J291">
        <v>154</v>
      </c>
      <c r="K291" t="s">
        <v>172</v>
      </c>
    </row>
    <row r="292" spans="1:11" x14ac:dyDescent="0.25">
      <c r="A292" t="s">
        <v>75</v>
      </c>
      <c r="B292" t="s">
        <v>90</v>
      </c>
      <c r="C292">
        <v>926511</v>
      </c>
      <c r="D292" t="s">
        <v>88</v>
      </c>
      <c r="E292">
        <v>7.3999999999999996E-2</v>
      </c>
      <c r="F292" t="s">
        <v>79</v>
      </c>
      <c r="G292" t="s">
        <v>6490</v>
      </c>
      <c r="H292" t="s">
        <v>9867</v>
      </c>
      <c r="I292" t="s">
        <v>79</v>
      </c>
      <c r="J292" t="s">
        <v>82</v>
      </c>
    </row>
    <row r="293" spans="1:11" x14ac:dyDescent="0.25">
      <c r="A293" t="s">
        <v>75</v>
      </c>
      <c r="B293" t="s">
        <v>90</v>
      </c>
      <c r="C293">
        <v>927580</v>
      </c>
      <c r="D293" t="s">
        <v>120</v>
      </c>
      <c r="E293">
        <v>7.1999999999999995E-2</v>
      </c>
      <c r="F293" t="s">
        <v>79</v>
      </c>
      <c r="G293" t="s">
        <v>9868</v>
      </c>
      <c r="H293" t="s">
        <v>9869</v>
      </c>
      <c r="I293" t="s">
        <v>79</v>
      </c>
      <c r="J293" t="s">
        <v>82</v>
      </c>
    </row>
    <row r="294" spans="1:11" x14ac:dyDescent="0.25">
      <c r="A294" t="s">
        <v>75</v>
      </c>
      <c r="B294" t="s">
        <v>90</v>
      </c>
      <c r="C294">
        <v>943573</v>
      </c>
      <c r="D294" t="s">
        <v>120</v>
      </c>
      <c r="E294">
        <v>1</v>
      </c>
      <c r="F294" t="s">
        <v>6494</v>
      </c>
      <c r="G294" t="s">
        <v>553</v>
      </c>
      <c r="H294" t="s">
        <v>554</v>
      </c>
      <c r="I294" t="s">
        <v>204</v>
      </c>
      <c r="J294">
        <v>297</v>
      </c>
      <c r="K294" t="s">
        <v>140</v>
      </c>
    </row>
    <row r="295" spans="1:11" x14ac:dyDescent="0.25">
      <c r="A295" t="s">
        <v>75</v>
      </c>
      <c r="B295" t="s">
        <v>90</v>
      </c>
      <c r="C295">
        <v>954765</v>
      </c>
      <c r="D295" t="s">
        <v>135</v>
      </c>
      <c r="E295">
        <v>0.08</v>
      </c>
      <c r="F295" t="s">
        <v>9870</v>
      </c>
      <c r="G295" t="s">
        <v>6498</v>
      </c>
      <c r="H295" t="s">
        <v>9871</v>
      </c>
      <c r="I295" t="s">
        <v>146</v>
      </c>
      <c r="J295">
        <v>166</v>
      </c>
      <c r="K295" t="s">
        <v>146</v>
      </c>
    </row>
    <row r="296" spans="1:11" x14ac:dyDescent="0.25">
      <c r="A296" t="s">
        <v>75</v>
      </c>
      <c r="B296" t="s">
        <v>90</v>
      </c>
      <c r="C296">
        <v>955568</v>
      </c>
      <c r="D296" t="s">
        <v>225</v>
      </c>
      <c r="E296">
        <v>1</v>
      </c>
      <c r="F296" t="s">
        <v>79</v>
      </c>
      <c r="G296" t="s">
        <v>6498</v>
      </c>
      <c r="H296" t="s">
        <v>6499</v>
      </c>
      <c r="I296" t="s">
        <v>79</v>
      </c>
      <c r="J296" t="s">
        <v>82</v>
      </c>
    </row>
    <row r="297" spans="1:11" x14ac:dyDescent="0.25">
      <c r="A297" t="s">
        <v>75</v>
      </c>
      <c r="B297" t="s">
        <v>90</v>
      </c>
      <c r="C297">
        <v>968415</v>
      </c>
      <c r="D297" t="s">
        <v>120</v>
      </c>
      <c r="E297">
        <v>1</v>
      </c>
      <c r="F297" t="s">
        <v>6503</v>
      </c>
      <c r="G297" t="s">
        <v>6504</v>
      </c>
      <c r="H297" t="s">
        <v>6505</v>
      </c>
      <c r="I297" t="s">
        <v>140</v>
      </c>
      <c r="J297">
        <v>148</v>
      </c>
      <c r="K297" t="s">
        <v>160</v>
      </c>
    </row>
    <row r="298" spans="1:11" x14ac:dyDescent="0.25">
      <c r="A298" t="s">
        <v>75</v>
      </c>
      <c r="B298" t="s">
        <v>90</v>
      </c>
      <c r="C298">
        <v>976873</v>
      </c>
      <c r="D298" t="s">
        <v>135</v>
      </c>
      <c r="E298">
        <v>5.0999999999999997E-2</v>
      </c>
      <c r="F298" t="s">
        <v>9872</v>
      </c>
      <c r="G298" t="s">
        <v>6510</v>
      </c>
      <c r="H298" t="s">
        <v>2570</v>
      </c>
      <c r="I298" t="s">
        <v>204</v>
      </c>
      <c r="J298">
        <v>124</v>
      </c>
      <c r="K298" t="s">
        <v>105</v>
      </c>
    </row>
    <row r="299" spans="1:11" x14ac:dyDescent="0.25">
      <c r="A299" t="s">
        <v>75</v>
      </c>
      <c r="B299" t="s">
        <v>90</v>
      </c>
      <c r="C299">
        <v>982608</v>
      </c>
      <c r="D299" t="s">
        <v>120</v>
      </c>
      <c r="E299">
        <v>7.4999999999999997E-2</v>
      </c>
      <c r="F299" t="s">
        <v>79</v>
      </c>
      <c r="G299" t="s">
        <v>558</v>
      </c>
      <c r="H299" t="s">
        <v>559</v>
      </c>
      <c r="I299" t="s">
        <v>79</v>
      </c>
      <c r="J299" t="s">
        <v>82</v>
      </c>
    </row>
    <row r="300" spans="1:11" x14ac:dyDescent="0.25">
      <c r="A300" t="s">
        <v>75</v>
      </c>
      <c r="B300" t="s">
        <v>90</v>
      </c>
      <c r="C300">
        <v>992767</v>
      </c>
      <c r="D300" t="s">
        <v>135</v>
      </c>
      <c r="E300">
        <v>0.85599999999999998</v>
      </c>
      <c r="F300" t="s">
        <v>6514</v>
      </c>
      <c r="G300" t="s">
        <v>3518</v>
      </c>
      <c r="H300" t="s">
        <v>3519</v>
      </c>
      <c r="I300" t="s">
        <v>85</v>
      </c>
      <c r="J300">
        <v>68</v>
      </c>
      <c r="K300" t="s">
        <v>277</v>
      </c>
    </row>
    <row r="301" spans="1:11" x14ac:dyDescent="0.25">
      <c r="A301" t="s">
        <v>75</v>
      </c>
      <c r="B301" t="s">
        <v>90</v>
      </c>
      <c r="C301">
        <v>994328</v>
      </c>
      <c r="D301" t="s">
        <v>120</v>
      </c>
      <c r="E301">
        <v>0.86099999999999999</v>
      </c>
      <c r="F301" t="s">
        <v>6515</v>
      </c>
      <c r="G301" t="s">
        <v>6516</v>
      </c>
      <c r="H301" t="s">
        <v>2331</v>
      </c>
      <c r="I301" t="s">
        <v>146</v>
      </c>
      <c r="J301">
        <v>128</v>
      </c>
      <c r="K301" t="s">
        <v>245</v>
      </c>
    </row>
    <row r="302" spans="1:11" x14ac:dyDescent="0.25">
      <c r="A302" t="s">
        <v>75</v>
      </c>
      <c r="B302" t="s">
        <v>90</v>
      </c>
      <c r="C302">
        <v>997673</v>
      </c>
      <c r="D302" t="s">
        <v>225</v>
      </c>
      <c r="E302">
        <v>0.87</v>
      </c>
      <c r="F302" t="s">
        <v>6122</v>
      </c>
      <c r="G302" t="s">
        <v>2326</v>
      </c>
      <c r="H302" t="s">
        <v>2140</v>
      </c>
      <c r="I302" t="s">
        <v>174</v>
      </c>
      <c r="J302">
        <v>137</v>
      </c>
      <c r="K302" t="s">
        <v>174</v>
      </c>
    </row>
    <row r="303" spans="1:11" x14ac:dyDescent="0.25">
      <c r="A303" t="s">
        <v>75</v>
      </c>
      <c r="B303" t="s">
        <v>90</v>
      </c>
      <c r="C303">
        <v>997965</v>
      </c>
      <c r="D303" t="s">
        <v>120</v>
      </c>
      <c r="E303">
        <v>0.92299999999999904</v>
      </c>
      <c r="F303" t="s">
        <v>2134</v>
      </c>
      <c r="G303" t="s">
        <v>2326</v>
      </c>
      <c r="H303" t="s">
        <v>2140</v>
      </c>
      <c r="I303" t="s">
        <v>85</v>
      </c>
      <c r="J303">
        <v>235</v>
      </c>
      <c r="K303" t="s">
        <v>277</v>
      </c>
    </row>
    <row r="304" spans="1:11" x14ac:dyDescent="0.25">
      <c r="A304" t="s">
        <v>75</v>
      </c>
      <c r="B304" t="s">
        <v>90</v>
      </c>
      <c r="C304">
        <v>1000841</v>
      </c>
      <c r="D304" t="s">
        <v>120</v>
      </c>
      <c r="E304">
        <v>0.83799999999999997</v>
      </c>
      <c r="F304" t="s">
        <v>6517</v>
      </c>
      <c r="G304" t="s">
        <v>6518</v>
      </c>
      <c r="H304" t="s">
        <v>6519</v>
      </c>
      <c r="I304" t="s">
        <v>204</v>
      </c>
      <c r="J304">
        <v>206</v>
      </c>
      <c r="K304" t="s">
        <v>204</v>
      </c>
    </row>
    <row r="305" spans="1:11" x14ac:dyDescent="0.25">
      <c r="A305" t="s">
        <v>75</v>
      </c>
      <c r="B305" t="s">
        <v>90</v>
      </c>
      <c r="C305">
        <v>1001459</v>
      </c>
      <c r="D305" t="s">
        <v>120</v>
      </c>
      <c r="E305">
        <v>5.1999999999999998E-2</v>
      </c>
      <c r="F305" t="s">
        <v>6173</v>
      </c>
      <c r="G305" t="s">
        <v>6521</v>
      </c>
      <c r="H305" t="s">
        <v>6002</v>
      </c>
      <c r="I305" t="s">
        <v>85</v>
      </c>
      <c r="J305">
        <v>18</v>
      </c>
      <c r="K305" t="s">
        <v>277</v>
      </c>
    </row>
    <row r="306" spans="1:11" x14ac:dyDescent="0.25">
      <c r="A306" t="s">
        <v>75</v>
      </c>
      <c r="B306" t="s">
        <v>90</v>
      </c>
      <c r="C306">
        <v>1003597</v>
      </c>
      <c r="D306" t="s">
        <v>120</v>
      </c>
      <c r="E306">
        <v>0.81899999999999995</v>
      </c>
      <c r="F306" t="s">
        <v>6522</v>
      </c>
      <c r="G306" t="s">
        <v>4821</v>
      </c>
      <c r="H306" t="s">
        <v>4822</v>
      </c>
      <c r="I306" t="s">
        <v>85</v>
      </c>
      <c r="J306">
        <v>100</v>
      </c>
      <c r="K306" t="s">
        <v>277</v>
      </c>
    </row>
    <row r="307" spans="1:11" x14ac:dyDescent="0.25">
      <c r="A307" t="s">
        <v>75</v>
      </c>
      <c r="B307" t="s">
        <v>90</v>
      </c>
      <c r="C307">
        <v>1011409</v>
      </c>
      <c r="D307" t="s">
        <v>135</v>
      </c>
      <c r="E307">
        <v>0.06</v>
      </c>
      <c r="F307" t="s">
        <v>9873</v>
      </c>
      <c r="G307" t="s">
        <v>6523</v>
      </c>
      <c r="H307" t="s">
        <v>9874</v>
      </c>
      <c r="I307" t="s">
        <v>160</v>
      </c>
      <c r="J307">
        <v>173</v>
      </c>
      <c r="K307" t="s">
        <v>96</v>
      </c>
    </row>
    <row r="308" spans="1:11" x14ac:dyDescent="0.25">
      <c r="A308" t="s">
        <v>75</v>
      </c>
      <c r="B308" t="s">
        <v>90</v>
      </c>
      <c r="C308">
        <v>1011929</v>
      </c>
      <c r="D308" t="s">
        <v>92</v>
      </c>
      <c r="E308">
        <v>0.752</v>
      </c>
      <c r="F308" t="s">
        <v>79</v>
      </c>
      <c r="G308" t="s">
        <v>6523</v>
      </c>
      <c r="H308" t="s">
        <v>6524</v>
      </c>
      <c r="I308" t="s">
        <v>79</v>
      </c>
      <c r="J308" t="s">
        <v>82</v>
      </c>
    </row>
    <row r="309" spans="1:11" x14ac:dyDescent="0.25">
      <c r="A309" t="s">
        <v>75</v>
      </c>
      <c r="B309" t="s">
        <v>90</v>
      </c>
      <c r="C309">
        <v>1017626</v>
      </c>
      <c r="D309" t="s">
        <v>120</v>
      </c>
      <c r="E309">
        <v>8.1999999999999906E-2</v>
      </c>
      <c r="F309" t="s">
        <v>9875</v>
      </c>
      <c r="G309" t="s">
        <v>3523</v>
      </c>
      <c r="H309" t="s">
        <v>3524</v>
      </c>
      <c r="I309" t="s">
        <v>124</v>
      </c>
      <c r="J309">
        <v>572</v>
      </c>
      <c r="K309" t="s">
        <v>140</v>
      </c>
    </row>
    <row r="310" spans="1:11" x14ac:dyDescent="0.25">
      <c r="A310" t="s">
        <v>75</v>
      </c>
      <c r="B310" t="s">
        <v>90</v>
      </c>
      <c r="C310">
        <v>1024703</v>
      </c>
      <c r="D310" t="s">
        <v>120</v>
      </c>
      <c r="E310">
        <v>0.92099999999999904</v>
      </c>
      <c r="F310" t="s">
        <v>6526</v>
      </c>
      <c r="G310" t="s">
        <v>6527</v>
      </c>
      <c r="H310" t="s">
        <v>6528</v>
      </c>
      <c r="I310" t="s">
        <v>146</v>
      </c>
      <c r="J310">
        <v>241</v>
      </c>
      <c r="K310" t="s">
        <v>146</v>
      </c>
    </row>
    <row r="311" spans="1:11" x14ac:dyDescent="0.25">
      <c r="A311" t="s">
        <v>75</v>
      </c>
      <c r="B311" t="s">
        <v>90</v>
      </c>
      <c r="C311">
        <v>1038316</v>
      </c>
      <c r="D311" t="s">
        <v>120</v>
      </c>
      <c r="E311">
        <v>0.84199999999999997</v>
      </c>
      <c r="F311" t="s">
        <v>6529</v>
      </c>
      <c r="G311" t="s">
        <v>6530</v>
      </c>
      <c r="H311" t="s">
        <v>6531</v>
      </c>
      <c r="I311" t="s">
        <v>124</v>
      </c>
      <c r="J311">
        <v>451</v>
      </c>
      <c r="K311" t="s">
        <v>140</v>
      </c>
    </row>
    <row r="312" spans="1:11" x14ac:dyDescent="0.25">
      <c r="A312" t="s">
        <v>75</v>
      </c>
      <c r="B312" t="s">
        <v>90</v>
      </c>
      <c r="C312">
        <v>1048928</v>
      </c>
      <c r="D312" t="s">
        <v>135</v>
      </c>
      <c r="E312">
        <v>1</v>
      </c>
      <c r="F312" t="s">
        <v>6538</v>
      </c>
      <c r="G312" t="s">
        <v>6539</v>
      </c>
      <c r="H312" t="s">
        <v>6540</v>
      </c>
      <c r="I312" t="s">
        <v>105</v>
      </c>
      <c r="J312">
        <v>903</v>
      </c>
      <c r="K312" t="s">
        <v>160</v>
      </c>
    </row>
    <row r="313" spans="1:11" x14ac:dyDescent="0.25">
      <c r="A313" t="s">
        <v>75</v>
      </c>
      <c r="B313" t="s">
        <v>90</v>
      </c>
      <c r="C313">
        <v>1049407</v>
      </c>
      <c r="D313" t="s">
        <v>120</v>
      </c>
      <c r="E313">
        <v>1</v>
      </c>
      <c r="F313" t="s">
        <v>6542</v>
      </c>
      <c r="G313" t="s">
        <v>6539</v>
      </c>
      <c r="H313" t="s">
        <v>6540</v>
      </c>
      <c r="I313" t="s">
        <v>174</v>
      </c>
      <c r="J313">
        <v>743</v>
      </c>
      <c r="K313" t="s">
        <v>428</v>
      </c>
    </row>
    <row r="314" spans="1:11" x14ac:dyDescent="0.25">
      <c r="A314" t="s">
        <v>75</v>
      </c>
      <c r="B314" t="s">
        <v>90</v>
      </c>
      <c r="C314">
        <v>1055132</v>
      </c>
      <c r="D314" t="s">
        <v>120</v>
      </c>
      <c r="E314">
        <v>0.84499999999999997</v>
      </c>
      <c r="F314" t="s">
        <v>6546</v>
      </c>
      <c r="G314" t="s">
        <v>579</v>
      </c>
      <c r="H314" t="s">
        <v>580</v>
      </c>
      <c r="I314" t="s">
        <v>105</v>
      </c>
      <c r="J314">
        <v>141</v>
      </c>
      <c r="K314" t="s">
        <v>160</v>
      </c>
    </row>
    <row r="315" spans="1:11" x14ac:dyDescent="0.25">
      <c r="A315" t="s">
        <v>75</v>
      </c>
      <c r="B315" t="s">
        <v>90</v>
      </c>
      <c r="C315">
        <v>1063736</v>
      </c>
      <c r="D315" t="s">
        <v>115</v>
      </c>
      <c r="E315">
        <v>7.6999999999999999E-2</v>
      </c>
      <c r="F315" t="s">
        <v>79</v>
      </c>
      <c r="G315" t="s">
        <v>9876</v>
      </c>
      <c r="H315" t="s">
        <v>9877</v>
      </c>
      <c r="I315" t="s">
        <v>79</v>
      </c>
      <c r="J315" t="s">
        <v>82</v>
      </c>
    </row>
    <row r="316" spans="1:11" x14ac:dyDescent="0.25">
      <c r="A316" t="s">
        <v>75</v>
      </c>
      <c r="B316" t="s">
        <v>90</v>
      </c>
      <c r="C316">
        <v>1068091</v>
      </c>
      <c r="D316" t="s">
        <v>120</v>
      </c>
      <c r="E316">
        <v>5.3999999999999999E-2</v>
      </c>
      <c r="F316" t="s">
        <v>9878</v>
      </c>
      <c r="G316" t="s">
        <v>9879</v>
      </c>
      <c r="H316" t="s">
        <v>9880</v>
      </c>
      <c r="I316" t="s">
        <v>98</v>
      </c>
      <c r="J316">
        <v>77</v>
      </c>
      <c r="K316" t="s">
        <v>428</v>
      </c>
    </row>
    <row r="317" spans="1:11" x14ac:dyDescent="0.25">
      <c r="A317" t="s">
        <v>75</v>
      </c>
      <c r="B317" t="s">
        <v>90</v>
      </c>
      <c r="C317">
        <v>1073243</v>
      </c>
      <c r="D317" t="s">
        <v>135</v>
      </c>
      <c r="E317">
        <v>5.7000000000000002E-2</v>
      </c>
      <c r="F317" t="s">
        <v>9881</v>
      </c>
      <c r="G317" t="s">
        <v>591</v>
      </c>
      <c r="H317" t="s">
        <v>592</v>
      </c>
      <c r="I317" t="s">
        <v>146</v>
      </c>
      <c r="J317">
        <v>366</v>
      </c>
      <c r="K317" t="s">
        <v>148</v>
      </c>
    </row>
    <row r="318" spans="1:11" x14ac:dyDescent="0.25">
      <c r="A318" t="s">
        <v>75</v>
      </c>
      <c r="B318" t="s">
        <v>90</v>
      </c>
      <c r="C318">
        <v>1077911</v>
      </c>
      <c r="D318" t="s">
        <v>101</v>
      </c>
      <c r="E318">
        <v>1</v>
      </c>
      <c r="F318" t="s">
        <v>6554</v>
      </c>
      <c r="G318" t="s">
        <v>597</v>
      </c>
      <c r="H318" t="s">
        <v>598</v>
      </c>
      <c r="I318" t="s">
        <v>428</v>
      </c>
      <c r="J318">
        <v>71</v>
      </c>
      <c r="K318" t="s">
        <v>400</v>
      </c>
    </row>
    <row r="319" spans="1:11" x14ac:dyDescent="0.25">
      <c r="A319" t="s">
        <v>75</v>
      </c>
      <c r="B319" t="s">
        <v>90</v>
      </c>
      <c r="C319">
        <v>1083443</v>
      </c>
      <c r="D319" t="s">
        <v>120</v>
      </c>
      <c r="E319">
        <v>0.92799999999999905</v>
      </c>
      <c r="F319" t="s">
        <v>6555</v>
      </c>
      <c r="G319" t="s">
        <v>4861</v>
      </c>
      <c r="H319" t="s">
        <v>4862</v>
      </c>
      <c r="I319" t="s">
        <v>140</v>
      </c>
      <c r="J319">
        <v>624</v>
      </c>
      <c r="K319" t="s">
        <v>160</v>
      </c>
    </row>
    <row r="320" spans="1:11" x14ac:dyDescent="0.25">
      <c r="A320" t="s">
        <v>75</v>
      </c>
      <c r="B320" t="s">
        <v>90</v>
      </c>
      <c r="C320">
        <v>1084103</v>
      </c>
      <c r="D320" t="s">
        <v>225</v>
      </c>
      <c r="E320">
        <v>1</v>
      </c>
      <c r="F320" t="s">
        <v>6556</v>
      </c>
      <c r="G320" t="s">
        <v>4861</v>
      </c>
      <c r="H320" t="s">
        <v>4862</v>
      </c>
      <c r="I320" t="s">
        <v>96</v>
      </c>
      <c r="J320">
        <v>404</v>
      </c>
      <c r="K320" t="s">
        <v>160</v>
      </c>
    </row>
    <row r="321" spans="1:11" x14ac:dyDescent="0.25">
      <c r="A321" t="s">
        <v>75</v>
      </c>
      <c r="B321" t="s">
        <v>90</v>
      </c>
      <c r="C321">
        <v>1102093</v>
      </c>
      <c r="D321" t="s">
        <v>120</v>
      </c>
      <c r="E321">
        <v>6.0999999999999999E-2</v>
      </c>
      <c r="F321" t="s">
        <v>2089</v>
      </c>
      <c r="G321" t="s">
        <v>609</v>
      </c>
      <c r="H321" t="s">
        <v>610</v>
      </c>
      <c r="I321" t="s">
        <v>85</v>
      </c>
      <c r="J321">
        <v>95</v>
      </c>
      <c r="K321" t="s">
        <v>277</v>
      </c>
    </row>
    <row r="322" spans="1:11" x14ac:dyDescent="0.25">
      <c r="A322" t="s">
        <v>75</v>
      </c>
      <c r="B322" t="s">
        <v>90</v>
      </c>
      <c r="C322">
        <v>1104639</v>
      </c>
      <c r="D322" t="s">
        <v>135</v>
      </c>
      <c r="E322">
        <v>0.87</v>
      </c>
      <c r="F322" t="s">
        <v>79</v>
      </c>
      <c r="G322" t="s">
        <v>615</v>
      </c>
      <c r="H322" t="s">
        <v>2351</v>
      </c>
      <c r="I322" t="s">
        <v>79</v>
      </c>
      <c r="J322" t="s">
        <v>82</v>
      </c>
    </row>
    <row r="323" spans="1:11" x14ac:dyDescent="0.25">
      <c r="A323" t="s">
        <v>75</v>
      </c>
      <c r="B323" t="s">
        <v>90</v>
      </c>
      <c r="C323">
        <v>1105607</v>
      </c>
      <c r="D323" t="s">
        <v>120</v>
      </c>
      <c r="E323">
        <v>5.3999999999999999E-2</v>
      </c>
      <c r="F323" t="s">
        <v>6935</v>
      </c>
      <c r="G323" t="s">
        <v>4869</v>
      </c>
      <c r="H323" t="s">
        <v>4870</v>
      </c>
      <c r="I323" t="s">
        <v>85</v>
      </c>
      <c r="J323">
        <v>273</v>
      </c>
      <c r="K323" t="s">
        <v>277</v>
      </c>
    </row>
    <row r="324" spans="1:11" x14ac:dyDescent="0.25">
      <c r="A324" t="s">
        <v>75</v>
      </c>
      <c r="B324" t="s">
        <v>90</v>
      </c>
      <c r="C324">
        <v>1113450</v>
      </c>
      <c r="D324" t="s">
        <v>225</v>
      </c>
      <c r="E324">
        <v>0.82699999999999996</v>
      </c>
      <c r="F324" t="s">
        <v>6567</v>
      </c>
      <c r="G324" t="s">
        <v>6568</v>
      </c>
      <c r="H324" t="s">
        <v>6569</v>
      </c>
      <c r="I324" t="s">
        <v>172</v>
      </c>
      <c r="J324">
        <v>161</v>
      </c>
      <c r="K324" t="s">
        <v>172</v>
      </c>
    </row>
    <row r="325" spans="1:11" x14ac:dyDescent="0.25">
      <c r="A325" t="s">
        <v>75</v>
      </c>
      <c r="B325" t="s">
        <v>90</v>
      </c>
      <c r="C325">
        <v>1114329</v>
      </c>
      <c r="D325" t="s">
        <v>135</v>
      </c>
      <c r="E325">
        <v>1</v>
      </c>
      <c r="F325" t="s">
        <v>3621</v>
      </c>
      <c r="G325" t="s">
        <v>6570</v>
      </c>
      <c r="H325" t="s">
        <v>6571</v>
      </c>
      <c r="I325" t="s">
        <v>96</v>
      </c>
      <c r="J325">
        <v>58</v>
      </c>
      <c r="K325" t="s">
        <v>253</v>
      </c>
    </row>
    <row r="326" spans="1:11" x14ac:dyDescent="0.25">
      <c r="A326" t="s">
        <v>75</v>
      </c>
      <c r="B326" t="s">
        <v>90</v>
      </c>
      <c r="C326">
        <v>1116548</v>
      </c>
      <c r="D326" t="s">
        <v>92</v>
      </c>
      <c r="E326">
        <v>0.78500000000000003</v>
      </c>
      <c r="F326" t="s">
        <v>79</v>
      </c>
      <c r="G326" t="s">
        <v>6572</v>
      </c>
      <c r="H326" t="s">
        <v>6573</v>
      </c>
      <c r="I326" t="s">
        <v>79</v>
      </c>
      <c r="J326" t="s">
        <v>82</v>
      </c>
    </row>
    <row r="327" spans="1:11" x14ac:dyDescent="0.25">
      <c r="A327" t="s">
        <v>75</v>
      </c>
      <c r="B327" t="s">
        <v>90</v>
      </c>
      <c r="C327">
        <v>1116964</v>
      </c>
      <c r="D327" t="s">
        <v>78</v>
      </c>
      <c r="E327">
        <v>1</v>
      </c>
      <c r="F327" t="s">
        <v>79</v>
      </c>
      <c r="G327" t="s">
        <v>6574</v>
      </c>
      <c r="H327" t="s">
        <v>6575</v>
      </c>
      <c r="I327" t="s">
        <v>79</v>
      </c>
      <c r="J327" t="s">
        <v>82</v>
      </c>
    </row>
    <row r="328" spans="1:11" x14ac:dyDescent="0.25">
      <c r="A328" t="s">
        <v>75</v>
      </c>
      <c r="B328" t="s">
        <v>90</v>
      </c>
      <c r="C328">
        <v>1120612</v>
      </c>
      <c r="D328" t="s">
        <v>225</v>
      </c>
      <c r="E328">
        <v>5.7999999999999899E-2</v>
      </c>
      <c r="F328" t="s">
        <v>9882</v>
      </c>
      <c r="G328" t="s">
        <v>9883</v>
      </c>
      <c r="H328" t="s">
        <v>9884</v>
      </c>
      <c r="I328" t="s">
        <v>253</v>
      </c>
      <c r="J328">
        <v>57</v>
      </c>
      <c r="K328" t="s">
        <v>96</v>
      </c>
    </row>
    <row r="329" spans="1:11" x14ac:dyDescent="0.25">
      <c r="A329" t="s">
        <v>75</v>
      </c>
      <c r="B329" t="s">
        <v>90</v>
      </c>
      <c r="C329">
        <v>1122994</v>
      </c>
      <c r="D329" t="s">
        <v>135</v>
      </c>
      <c r="E329">
        <v>0.76200000000000001</v>
      </c>
      <c r="F329" t="s">
        <v>614</v>
      </c>
      <c r="G329" t="s">
        <v>6579</v>
      </c>
      <c r="H329" t="s">
        <v>123</v>
      </c>
      <c r="I329" t="s">
        <v>124</v>
      </c>
      <c r="J329">
        <v>245</v>
      </c>
      <c r="K329" t="s">
        <v>140</v>
      </c>
    </row>
    <row r="330" spans="1:11" x14ac:dyDescent="0.25">
      <c r="A330" t="s">
        <v>75</v>
      </c>
      <c r="B330" t="s">
        <v>90</v>
      </c>
      <c r="C330">
        <v>1131521</v>
      </c>
      <c r="D330" t="s">
        <v>135</v>
      </c>
      <c r="E330">
        <v>1</v>
      </c>
      <c r="F330" t="s">
        <v>6583</v>
      </c>
      <c r="G330" t="s">
        <v>6584</v>
      </c>
      <c r="H330" t="s">
        <v>6585</v>
      </c>
      <c r="I330" t="s">
        <v>98</v>
      </c>
      <c r="J330">
        <v>168</v>
      </c>
      <c r="K330" t="s">
        <v>428</v>
      </c>
    </row>
    <row r="331" spans="1:11" x14ac:dyDescent="0.25">
      <c r="A331" t="s">
        <v>75</v>
      </c>
      <c r="B331" t="s">
        <v>90</v>
      </c>
      <c r="C331">
        <v>1132098</v>
      </c>
      <c r="D331" t="s">
        <v>120</v>
      </c>
      <c r="E331">
        <v>5.5999999999999897E-2</v>
      </c>
      <c r="F331" t="s">
        <v>9885</v>
      </c>
      <c r="G331" t="s">
        <v>9886</v>
      </c>
      <c r="H331" t="s">
        <v>9887</v>
      </c>
      <c r="I331" t="s">
        <v>197</v>
      </c>
      <c r="J331">
        <v>123</v>
      </c>
      <c r="K331" t="s">
        <v>172</v>
      </c>
    </row>
    <row r="332" spans="1:11" x14ac:dyDescent="0.25">
      <c r="A332" t="s">
        <v>75</v>
      </c>
      <c r="B332" t="s">
        <v>90</v>
      </c>
      <c r="C332">
        <v>1132494</v>
      </c>
      <c r="D332" t="s">
        <v>92</v>
      </c>
      <c r="E332">
        <v>5.0999999999999997E-2</v>
      </c>
      <c r="F332" t="s">
        <v>9888</v>
      </c>
      <c r="G332" t="s">
        <v>9886</v>
      </c>
      <c r="H332" t="s">
        <v>9887</v>
      </c>
      <c r="I332" t="s">
        <v>172</v>
      </c>
      <c r="J332">
        <v>255</v>
      </c>
      <c r="K332" t="s">
        <v>172</v>
      </c>
    </row>
    <row r="333" spans="1:11" x14ac:dyDescent="0.25">
      <c r="A333" t="s">
        <v>75</v>
      </c>
      <c r="B333" t="s">
        <v>90</v>
      </c>
      <c r="C333">
        <v>1137384</v>
      </c>
      <c r="D333" t="s">
        <v>120</v>
      </c>
      <c r="E333">
        <v>0.85499999999999998</v>
      </c>
      <c r="F333" t="s">
        <v>6589</v>
      </c>
      <c r="G333" t="s">
        <v>6590</v>
      </c>
      <c r="H333" t="s">
        <v>6591</v>
      </c>
      <c r="I333" t="s">
        <v>124</v>
      </c>
      <c r="J333">
        <v>814</v>
      </c>
      <c r="K333" t="s">
        <v>140</v>
      </c>
    </row>
    <row r="334" spans="1:11" x14ac:dyDescent="0.25">
      <c r="A334" t="s">
        <v>75</v>
      </c>
      <c r="B334" t="s">
        <v>90</v>
      </c>
      <c r="C334">
        <v>1139402</v>
      </c>
      <c r="D334" t="s">
        <v>135</v>
      </c>
      <c r="E334">
        <v>0.89200000000000002</v>
      </c>
      <c r="F334" t="s">
        <v>6592</v>
      </c>
      <c r="G334" t="s">
        <v>6590</v>
      </c>
      <c r="H334" t="s">
        <v>6591</v>
      </c>
      <c r="I334" t="s">
        <v>124</v>
      </c>
      <c r="J334">
        <v>141</v>
      </c>
      <c r="K334" t="s">
        <v>96</v>
      </c>
    </row>
    <row r="335" spans="1:11" x14ac:dyDescent="0.25">
      <c r="A335" t="s">
        <v>75</v>
      </c>
      <c r="B335" t="s">
        <v>90</v>
      </c>
      <c r="C335">
        <v>1146692</v>
      </c>
      <c r="D335" t="s">
        <v>225</v>
      </c>
      <c r="E335">
        <v>0.82299999999999995</v>
      </c>
      <c r="F335" t="s">
        <v>6593</v>
      </c>
      <c r="G335" t="s">
        <v>648</v>
      </c>
      <c r="H335" t="s">
        <v>6594</v>
      </c>
      <c r="I335" t="s">
        <v>174</v>
      </c>
      <c r="J335">
        <v>189</v>
      </c>
      <c r="K335" t="s">
        <v>174</v>
      </c>
    </row>
    <row r="336" spans="1:11" x14ac:dyDescent="0.25">
      <c r="A336" t="s">
        <v>75</v>
      </c>
      <c r="B336" t="s">
        <v>90</v>
      </c>
      <c r="C336">
        <v>1151750</v>
      </c>
      <c r="D336" t="s">
        <v>120</v>
      </c>
      <c r="E336">
        <v>1</v>
      </c>
      <c r="F336" t="s">
        <v>6595</v>
      </c>
      <c r="G336" t="s">
        <v>6596</v>
      </c>
      <c r="H336" t="s">
        <v>6597</v>
      </c>
      <c r="I336" t="s">
        <v>124</v>
      </c>
      <c r="J336">
        <v>178</v>
      </c>
      <c r="K336" t="s">
        <v>96</v>
      </c>
    </row>
    <row r="337" spans="1:11" x14ac:dyDescent="0.25">
      <c r="A337" t="s">
        <v>75</v>
      </c>
      <c r="B337" t="s">
        <v>90</v>
      </c>
      <c r="C337">
        <v>1152278</v>
      </c>
      <c r="D337" t="s">
        <v>120</v>
      </c>
      <c r="E337">
        <v>1</v>
      </c>
      <c r="F337" t="s">
        <v>6598</v>
      </c>
      <c r="G337" t="s">
        <v>652</v>
      </c>
      <c r="H337" t="s">
        <v>4527</v>
      </c>
      <c r="I337" t="s">
        <v>105</v>
      </c>
      <c r="J337">
        <v>16</v>
      </c>
      <c r="K337" t="s">
        <v>160</v>
      </c>
    </row>
    <row r="338" spans="1:11" x14ac:dyDescent="0.25">
      <c r="A338" t="s">
        <v>75</v>
      </c>
      <c r="B338" t="s">
        <v>90</v>
      </c>
      <c r="C338">
        <v>1156310</v>
      </c>
      <c r="D338" t="s">
        <v>120</v>
      </c>
      <c r="E338">
        <v>0.89900000000000002</v>
      </c>
      <c r="F338" t="s">
        <v>6599</v>
      </c>
      <c r="G338" t="s">
        <v>657</v>
      </c>
      <c r="H338" t="s">
        <v>658</v>
      </c>
      <c r="I338" t="s">
        <v>140</v>
      </c>
      <c r="J338">
        <v>233</v>
      </c>
      <c r="K338" t="s">
        <v>160</v>
      </c>
    </row>
    <row r="339" spans="1:11" x14ac:dyDescent="0.25">
      <c r="A339" t="s">
        <v>75</v>
      </c>
      <c r="B339" t="s">
        <v>90</v>
      </c>
      <c r="C339">
        <v>1181504</v>
      </c>
      <c r="D339" t="s">
        <v>120</v>
      </c>
      <c r="E339">
        <v>0.79</v>
      </c>
      <c r="F339" t="s">
        <v>6604</v>
      </c>
      <c r="G339" t="s">
        <v>3567</v>
      </c>
      <c r="H339" t="s">
        <v>3568</v>
      </c>
      <c r="I339" t="s">
        <v>85</v>
      </c>
      <c r="J339">
        <v>69</v>
      </c>
      <c r="K339" t="s">
        <v>277</v>
      </c>
    </row>
    <row r="340" spans="1:11" x14ac:dyDescent="0.25">
      <c r="A340" t="s">
        <v>75</v>
      </c>
      <c r="B340" t="s">
        <v>90</v>
      </c>
      <c r="C340">
        <v>1209662</v>
      </c>
      <c r="D340" t="s">
        <v>120</v>
      </c>
      <c r="E340">
        <v>0.106</v>
      </c>
      <c r="F340" t="s">
        <v>79</v>
      </c>
      <c r="G340" t="s">
        <v>9889</v>
      </c>
      <c r="H340" t="s">
        <v>9890</v>
      </c>
      <c r="I340" t="s">
        <v>79</v>
      </c>
      <c r="J340" t="s">
        <v>82</v>
      </c>
    </row>
    <row r="341" spans="1:11" x14ac:dyDescent="0.25">
      <c r="A341" t="s">
        <v>75</v>
      </c>
      <c r="B341" t="s">
        <v>90</v>
      </c>
      <c r="C341">
        <v>1211169</v>
      </c>
      <c r="D341" t="s">
        <v>135</v>
      </c>
      <c r="E341">
        <v>1</v>
      </c>
      <c r="F341" t="s">
        <v>79</v>
      </c>
      <c r="G341" t="s">
        <v>3571</v>
      </c>
      <c r="H341" t="s">
        <v>6607</v>
      </c>
      <c r="I341" t="s">
        <v>79</v>
      </c>
      <c r="J341" t="s">
        <v>82</v>
      </c>
    </row>
    <row r="342" spans="1:11" x14ac:dyDescent="0.25">
      <c r="A342" t="s">
        <v>75</v>
      </c>
      <c r="B342" t="s">
        <v>90</v>
      </c>
      <c r="C342">
        <v>1219533</v>
      </c>
      <c r="D342" t="s">
        <v>78</v>
      </c>
      <c r="E342">
        <v>1</v>
      </c>
      <c r="F342" t="s">
        <v>79</v>
      </c>
      <c r="G342" t="s">
        <v>6610</v>
      </c>
      <c r="H342" t="s">
        <v>6611</v>
      </c>
      <c r="I342" t="s">
        <v>79</v>
      </c>
      <c r="J342" t="s">
        <v>82</v>
      </c>
    </row>
    <row r="343" spans="1:11" x14ac:dyDescent="0.25">
      <c r="A343" t="s">
        <v>75</v>
      </c>
      <c r="B343" t="s">
        <v>90</v>
      </c>
      <c r="C343">
        <v>1220996</v>
      </c>
      <c r="D343" t="s">
        <v>120</v>
      </c>
      <c r="E343">
        <v>1</v>
      </c>
      <c r="F343" t="s">
        <v>6612</v>
      </c>
      <c r="G343" t="s">
        <v>6613</v>
      </c>
      <c r="H343" t="s">
        <v>6614</v>
      </c>
      <c r="I343" t="s">
        <v>124</v>
      </c>
      <c r="J343">
        <v>181</v>
      </c>
      <c r="K343" t="s">
        <v>124</v>
      </c>
    </row>
    <row r="344" spans="1:11" x14ac:dyDescent="0.25">
      <c r="A344" t="s">
        <v>75</v>
      </c>
      <c r="B344" t="s">
        <v>90</v>
      </c>
      <c r="C344">
        <v>1224292</v>
      </c>
      <c r="D344" t="s">
        <v>151</v>
      </c>
      <c r="E344">
        <v>1</v>
      </c>
      <c r="F344" t="s">
        <v>6617</v>
      </c>
      <c r="G344" t="s">
        <v>6618</v>
      </c>
      <c r="H344" t="s">
        <v>6619</v>
      </c>
      <c r="I344" t="s">
        <v>85</v>
      </c>
      <c r="J344">
        <v>8</v>
      </c>
      <c r="K344" t="s">
        <v>400</v>
      </c>
    </row>
    <row r="345" spans="1:11" x14ac:dyDescent="0.25">
      <c r="A345" t="s">
        <v>75</v>
      </c>
      <c r="B345" t="s">
        <v>90</v>
      </c>
      <c r="C345">
        <v>1226292</v>
      </c>
      <c r="D345" t="s">
        <v>92</v>
      </c>
      <c r="E345">
        <v>1</v>
      </c>
      <c r="F345" t="s">
        <v>6623</v>
      </c>
      <c r="G345" t="s">
        <v>6624</v>
      </c>
      <c r="H345" t="s">
        <v>6625</v>
      </c>
      <c r="I345" t="s">
        <v>148</v>
      </c>
      <c r="J345">
        <v>24</v>
      </c>
      <c r="K345" t="s">
        <v>140</v>
      </c>
    </row>
    <row r="346" spans="1:11" x14ac:dyDescent="0.25">
      <c r="A346" t="s">
        <v>75</v>
      </c>
      <c r="B346" t="s">
        <v>90</v>
      </c>
      <c r="C346">
        <v>1227613</v>
      </c>
      <c r="D346" t="s">
        <v>135</v>
      </c>
      <c r="E346">
        <v>7.0000000000000007E-2</v>
      </c>
      <c r="F346" t="s">
        <v>9891</v>
      </c>
      <c r="G346" t="s">
        <v>3576</v>
      </c>
      <c r="H346" t="s">
        <v>3577</v>
      </c>
      <c r="I346" t="s">
        <v>400</v>
      </c>
      <c r="J346">
        <v>324</v>
      </c>
      <c r="K346" t="s">
        <v>428</v>
      </c>
    </row>
    <row r="347" spans="1:11" x14ac:dyDescent="0.25">
      <c r="A347" t="s">
        <v>75</v>
      </c>
      <c r="B347" t="s">
        <v>90</v>
      </c>
      <c r="C347">
        <v>1228591</v>
      </c>
      <c r="D347" t="s">
        <v>120</v>
      </c>
      <c r="E347">
        <v>1</v>
      </c>
      <c r="F347" t="s">
        <v>79</v>
      </c>
      <c r="G347" t="s">
        <v>692</v>
      </c>
      <c r="H347" t="s">
        <v>6627</v>
      </c>
      <c r="I347" t="s">
        <v>79</v>
      </c>
      <c r="J347" t="s">
        <v>82</v>
      </c>
    </row>
    <row r="348" spans="1:11" x14ac:dyDescent="0.25">
      <c r="A348" t="s">
        <v>75</v>
      </c>
      <c r="B348" t="s">
        <v>90</v>
      </c>
      <c r="C348">
        <v>1249227</v>
      </c>
      <c r="D348" t="s">
        <v>120</v>
      </c>
      <c r="E348">
        <v>0.82899999999999996</v>
      </c>
      <c r="F348" t="s">
        <v>6633</v>
      </c>
      <c r="G348" t="s">
        <v>6634</v>
      </c>
      <c r="H348" t="s">
        <v>1081</v>
      </c>
      <c r="I348" t="s">
        <v>124</v>
      </c>
      <c r="J348">
        <v>728</v>
      </c>
      <c r="K348" t="s">
        <v>140</v>
      </c>
    </row>
    <row r="349" spans="1:11" x14ac:dyDescent="0.25">
      <c r="A349" t="s">
        <v>75</v>
      </c>
      <c r="B349" t="s">
        <v>90</v>
      </c>
      <c r="C349">
        <v>1256431</v>
      </c>
      <c r="D349" t="s">
        <v>120</v>
      </c>
      <c r="E349">
        <v>7.3999999999999996E-2</v>
      </c>
      <c r="F349" t="s">
        <v>9892</v>
      </c>
      <c r="G349" t="s">
        <v>6637</v>
      </c>
      <c r="H349" t="s">
        <v>6638</v>
      </c>
      <c r="I349" t="s">
        <v>124</v>
      </c>
      <c r="J349">
        <v>301</v>
      </c>
      <c r="K349" t="s">
        <v>140</v>
      </c>
    </row>
    <row r="350" spans="1:11" x14ac:dyDescent="0.25">
      <c r="A350" t="s">
        <v>75</v>
      </c>
      <c r="B350" t="s">
        <v>90</v>
      </c>
      <c r="C350">
        <v>1257232</v>
      </c>
      <c r="D350" t="s">
        <v>120</v>
      </c>
      <c r="E350">
        <v>0.81599999999999995</v>
      </c>
      <c r="F350" t="s">
        <v>6636</v>
      </c>
      <c r="G350" t="s">
        <v>6637</v>
      </c>
      <c r="H350" t="s">
        <v>6638</v>
      </c>
      <c r="I350" t="s">
        <v>124</v>
      </c>
      <c r="J350">
        <v>34</v>
      </c>
      <c r="K350" t="s">
        <v>140</v>
      </c>
    </row>
    <row r="351" spans="1:11" x14ac:dyDescent="0.25">
      <c r="A351" t="s">
        <v>75</v>
      </c>
      <c r="B351" t="s">
        <v>90</v>
      </c>
      <c r="C351">
        <v>1261810</v>
      </c>
      <c r="D351" t="s">
        <v>151</v>
      </c>
      <c r="E351">
        <v>0.85599999999999998</v>
      </c>
      <c r="F351" t="s">
        <v>6639</v>
      </c>
      <c r="G351" t="s">
        <v>6640</v>
      </c>
      <c r="H351" t="s">
        <v>6641</v>
      </c>
      <c r="I351" t="s">
        <v>204</v>
      </c>
      <c r="J351">
        <v>87</v>
      </c>
      <c r="K351" t="s">
        <v>204</v>
      </c>
    </row>
    <row r="352" spans="1:11" x14ac:dyDescent="0.25">
      <c r="A352" t="s">
        <v>75</v>
      </c>
      <c r="B352" t="s">
        <v>90</v>
      </c>
      <c r="C352">
        <v>1264442</v>
      </c>
      <c r="D352" t="s">
        <v>120</v>
      </c>
      <c r="E352">
        <v>0.89700000000000002</v>
      </c>
      <c r="F352" t="s">
        <v>6642</v>
      </c>
      <c r="G352" t="s">
        <v>6643</v>
      </c>
      <c r="H352" t="s">
        <v>6644</v>
      </c>
      <c r="I352" t="s">
        <v>245</v>
      </c>
      <c r="J352">
        <v>274</v>
      </c>
      <c r="K352" t="s">
        <v>245</v>
      </c>
    </row>
    <row r="353" spans="1:11" x14ac:dyDescent="0.25">
      <c r="A353" t="s">
        <v>75</v>
      </c>
      <c r="B353" t="s">
        <v>90</v>
      </c>
      <c r="C353">
        <v>1268535</v>
      </c>
      <c r="D353" t="s">
        <v>225</v>
      </c>
      <c r="E353">
        <v>5.0999999999999997E-2</v>
      </c>
      <c r="F353" t="s">
        <v>9893</v>
      </c>
      <c r="G353" t="s">
        <v>9894</v>
      </c>
      <c r="H353" t="s">
        <v>9895</v>
      </c>
      <c r="I353" t="s">
        <v>140</v>
      </c>
      <c r="J353">
        <v>191</v>
      </c>
      <c r="K353" t="s">
        <v>140</v>
      </c>
    </row>
    <row r="354" spans="1:11" x14ac:dyDescent="0.25">
      <c r="A354" t="s">
        <v>75</v>
      </c>
      <c r="B354" t="s">
        <v>90</v>
      </c>
      <c r="C354">
        <v>1274979</v>
      </c>
      <c r="D354" t="s">
        <v>120</v>
      </c>
      <c r="E354">
        <v>5.8999999999999997E-2</v>
      </c>
      <c r="F354" t="s">
        <v>79</v>
      </c>
      <c r="G354" t="s">
        <v>4919</v>
      </c>
      <c r="H354" t="s">
        <v>9896</v>
      </c>
      <c r="I354" t="s">
        <v>79</v>
      </c>
      <c r="J354" t="s">
        <v>82</v>
      </c>
    </row>
    <row r="355" spans="1:11" x14ac:dyDescent="0.25">
      <c r="A355" t="s">
        <v>75</v>
      </c>
      <c r="B355" t="s">
        <v>90</v>
      </c>
      <c r="C355">
        <v>1277786</v>
      </c>
      <c r="D355" t="s">
        <v>151</v>
      </c>
      <c r="E355">
        <v>1</v>
      </c>
      <c r="F355" t="s">
        <v>6646</v>
      </c>
      <c r="G355" t="s">
        <v>6647</v>
      </c>
      <c r="H355" t="s">
        <v>6648</v>
      </c>
      <c r="I355" t="s">
        <v>85</v>
      </c>
      <c r="J355">
        <v>823</v>
      </c>
      <c r="K355" t="s">
        <v>400</v>
      </c>
    </row>
    <row r="356" spans="1:11" x14ac:dyDescent="0.25">
      <c r="A356" t="s">
        <v>75</v>
      </c>
      <c r="B356" t="s">
        <v>90</v>
      </c>
      <c r="C356">
        <v>1288669</v>
      </c>
      <c r="D356" t="s">
        <v>225</v>
      </c>
      <c r="E356">
        <v>0.94499999999999995</v>
      </c>
      <c r="F356" t="s">
        <v>79</v>
      </c>
      <c r="G356" t="s">
        <v>6650</v>
      </c>
      <c r="H356" t="s">
        <v>6651</v>
      </c>
      <c r="I356" t="s">
        <v>79</v>
      </c>
      <c r="J356" t="s">
        <v>82</v>
      </c>
    </row>
    <row r="357" spans="1:11" x14ac:dyDescent="0.25">
      <c r="A357" t="s">
        <v>75</v>
      </c>
      <c r="B357" t="s">
        <v>90</v>
      </c>
      <c r="C357">
        <v>1290033</v>
      </c>
      <c r="D357" t="s">
        <v>120</v>
      </c>
      <c r="E357">
        <v>0.875999999999999</v>
      </c>
      <c r="F357" t="s">
        <v>212</v>
      </c>
      <c r="G357" t="s">
        <v>6652</v>
      </c>
      <c r="H357" t="s">
        <v>6653</v>
      </c>
      <c r="I357" t="s">
        <v>212</v>
      </c>
      <c r="J357" t="s">
        <v>82</v>
      </c>
    </row>
    <row r="358" spans="1:11" x14ac:dyDescent="0.25">
      <c r="A358" t="s">
        <v>75</v>
      </c>
      <c r="B358" t="s">
        <v>90</v>
      </c>
      <c r="C358">
        <v>1296729</v>
      </c>
      <c r="D358" t="s">
        <v>135</v>
      </c>
      <c r="E358">
        <v>0.878</v>
      </c>
      <c r="F358" t="s">
        <v>6654</v>
      </c>
      <c r="G358" t="s">
        <v>6655</v>
      </c>
      <c r="H358" t="s">
        <v>722</v>
      </c>
      <c r="I358" t="s">
        <v>511</v>
      </c>
      <c r="J358">
        <v>431</v>
      </c>
      <c r="K358" t="s">
        <v>400</v>
      </c>
    </row>
    <row r="359" spans="1:11" x14ac:dyDescent="0.25">
      <c r="A359" t="s">
        <v>75</v>
      </c>
      <c r="B359" t="s">
        <v>90</v>
      </c>
      <c r="C359">
        <v>1322140</v>
      </c>
      <c r="D359" t="s">
        <v>92</v>
      </c>
      <c r="E359">
        <v>1</v>
      </c>
      <c r="F359" t="s">
        <v>6661</v>
      </c>
      <c r="G359" t="s">
        <v>6662</v>
      </c>
      <c r="H359" t="s">
        <v>6663</v>
      </c>
      <c r="I359" t="s">
        <v>174</v>
      </c>
      <c r="J359">
        <v>159</v>
      </c>
      <c r="K359" t="s">
        <v>140</v>
      </c>
    </row>
    <row r="360" spans="1:11" x14ac:dyDescent="0.25">
      <c r="A360" t="s">
        <v>75</v>
      </c>
      <c r="B360" t="s">
        <v>90</v>
      </c>
      <c r="C360">
        <v>1325982</v>
      </c>
      <c r="D360" t="s">
        <v>120</v>
      </c>
      <c r="E360">
        <v>0.86499999999999999</v>
      </c>
      <c r="F360" t="s">
        <v>6664</v>
      </c>
      <c r="G360" t="s">
        <v>6665</v>
      </c>
      <c r="H360" t="s">
        <v>6666</v>
      </c>
      <c r="I360" t="s">
        <v>174</v>
      </c>
      <c r="J360">
        <v>226</v>
      </c>
      <c r="K360" t="s">
        <v>174</v>
      </c>
    </row>
    <row r="361" spans="1:11" x14ac:dyDescent="0.25">
      <c r="A361" t="s">
        <v>75</v>
      </c>
      <c r="B361" t="s">
        <v>90</v>
      </c>
      <c r="C361">
        <v>1330955</v>
      </c>
      <c r="D361" t="s">
        <v>120</v>
      </c>
      <c r="E361">
        <v>0.872</v>
      </c>
      <c r="F361" t="s">
        <v>6668</v>
      </c>
      <c r="G361" t="s">
        <v>733</v>
      </c>
      <c r="H361" t="s">
        <v>734</v>
      </c>
      <c r="I361" t="s">
        <v>85</v>
      </c>
      <c r="J361">
        <v>290</v>
      </c>
      <c r="K361" t="s">
        <v>277</v>
      </c>
    </row>
    <row r="362" spans="1:11" x14ac:dyDescent="0.25">
      <c r="A362" t="s">
        <v>75</v>
      </c>
      <c r="B362" t="s">
        <v>90</v>
      </c>
      <c r="C362">
        <v>1332486</v>
      </c>
      <c r="D362" t="s">
        <v>120</v>
      </c>
      <c r="E362">
        <v>6.3E-2</v>
      </c>
      <c r="F362" t="s">
        <v>9897</v>
      </c>
      <c r="G362" t="s">
        <v>733</v>
      </c>
      <c r="H362" t="s">
        <v>734</v>
      </c>
      <c r="I362" t="s">
        <v>124</v>
      </c>
      <c r="J362">
        <v>800</v>
      </c>
      <c r="K362" t="s">
        <v>96</v>
      </c>
    </row>
    <row r="363" spans="1:11" x14ac:dyDescent="0.25">
      <c r="A363" t="s">
        <v>75</v>
      </c>
      <c r="B363" t="s">
        <v>90</v>
      </c>
      <c r="C363">
        <v>1335356</v>
      </c>
      <c r="D363" t="s">
        <v>225</v>
      </c>
      <c r="E363">
        <v>0.85899999999999999</v>
      </c>
      <c r="F363" t="s">
        <v>6670</v>
      </c>
      <c r="G363" t="s">
        <v>6671</v>
      </c>
      <c r="H363" t="s">
        <v>6672</v>
      </c>
      <c r="I363" t="s">
        <v>511</v>
      </c>
      <c r="J363">
        <v>181</v>
      </c>
      <c r="K363" t="s">
        <v>96</v>
      </c>
    </row>
    <row r="364" spans="1:11" x14ac:dyDescent="0.25">
      <c r="A364" t="s">
        <v>75</v>
      </c>
      <c r="B364" t="s">
        <v>90</v>
      </c>
      <c r="C364">
        <v>1337533</v>
      </c>
      <c r="D364" t="s">
        <v>120</v>
      </c>
      <c r="E364">
        <v>1</v>
      </c>
      <c r="F364" t="s">
        <v>6673</v>
      </c>
      <c r="G364" t="s">
        <v>6674</v>
      </c>
      <c r="H364" t="s">
        <v>3255</v>
      </c>
      <c r="I364" t="s">
        <v>204</v>
      </c>
      <c r="J364">
        <v>18</v>
      </c>
      <c r="K364" t="s">
        <v>105</v>
      </c>
    </row>
    <row r="365" spans="1:11" x14ac:dyDescent="0.25">
      <c r="A365" t="s">
        <v>75</v>
      </c>
      <c r="B365" t="s">
        <v>90</v>
      </c>
      <c r="C365">
        <v>1340820</v>
      </c>
      <c r="D365" t="s">
        <v>120</v>
      </c>
      <c r="E365">
        <v>5.7000000000000002E-2</v>
      </c>
      <c r="F365" t="s">
        <v>9898</v>
      </c>
      <c r="G365" t="s">
        <v>2394</v>
      </c>
      <c r="H365" t="s">
        <v>2395</v>
      </c>
      <c r="I365" t="s">
        <v>172</v>
      </c>
      <c r="J365">
        <v>60</v>
      </c>
      <c r="K365" t="s">
        <v>172</v>
      </c>
    </row>
    <row r="366" spans="1:11" x14ac:dyDescent="0.25">
      <c r="A366" t="s">
        <v>75</v>
      </c>
      <c r="B366" t="s">
        <v>90</v>
      </c>
      <c r="C366">
        <v>1348772</v>
      </c>
      <c r="D366" t="s">
        <v>120</v>
      </c>
      <c r="E366">
        <v>0.86699999999999999</v>
      </c>
      <c r="F366" t="s">
        <v>6679</v>
      </c>
      <c r="G366" t="s">
        <v>6680</v>
      </c>
      <c r="H366" t="s">
        <v>6681</v>
      </c>
      <c r="I366" t="s">
        <v>131</v>
      </c>
      <c r="J366">
        <v>2</v>
      </c>
      <c r="K366" t="s">
        <v>174</v>
      </c>
    </row>
    <row r="367" spans="1:11" x14ac:dyDescent="0.25">
      <c r="A367" t="s">
        <v>75</v>
      </c>
      <c r="B367" t="s">
        <v>90</v>
      </c>
      <c r="C367">
        <v>1350891</v>
      </c>
      <c r="D367" t="s">
        <v>120</v>
      </c>
      <c r="E367">
        <v>0.84</v>
      </c>
      <c r="F367" t="s">
        <v>6682</v>
      </c>
      <c r="G367" t="s">
        <v>6683</v>
      </c>
      <c r="H367" t="s">
        <v>6684</v>
      </c>
      <c r="I367" t="s">
        <v>140</v>
      </c>
      <c r="J367">
        <v>159</v>
      </c>
      <c r="K367" t="s">
        <v>124</v>
      </c>
    </row>
    <row r="368" spans="1:11" x14ac:dyDescent="0.25">
      <c r="A368" t="s">
        <v>75</v>
      </c>
      <c r="B368" t="s">
        <v>90</v>
      </c>
      <c r="C368">
        <v>1351022</v>
      </c>
      <c r="D368" t="s">
        <v>120</v>
      </c>
      <c r="E368">
        <v>0.83699999999999997</v>
      </c>
      <c r="F368" t="s">
        <v>4562</v>
      </c>
      <c r="G368" t="s">
        <v>6683</v>
      </c>
      <c r="H368" t="s">
        <v>6684</v>
      </c>
      <c r="I368" t="s">
        <v>124</v>
      </c>
      <c r="J368">
        <v>116</v>
      </c>
      <c r="K368" t="s">
        <v>140</v>
      </c>
    </row>
    <row r="369" spans="1:11" x14ac:dyDescent="0.25">
      <c r="A369" t="s">
        <v>75</v>
      </c>
      <c r="B369" t="s">
        <v>90</v>
      </c>
      <c r="C369">
        <v>1358855</v>
      </c>
      <c r="D369" t="s">
        <v>120</v>
      </c>
      <c r="E369">
        <v>0.89</v>
      </c>
      <c r="F369" t="s">
        <v>6685</v>
      </c>
      <c r="G369" t="s">
        <v>6686</v>
      </c>
      <c r="H369" t="s">
        <v>6687</v>
      </c>
      <c r="I369" t="s">
        <v>146</v>
      </c>
      <c r="J369">
        <v>123</v>
      </c>
      <c r="K369" t="s">
        <v>148</v>
      </c>
    </row>
    <row r="370" spans="1:11" x14ac:dyDescent="0.25">
      <c r="A370" t="s">
        <v>75</v>
      </c>
      <c r="B370" t="s">
        <v>90</v>
      </c>
      <c r="C370">
        <v>1365283</v>
      </c>
      <c r="D370" t="s">
        <v>120</v>
      </c>
      <c r="E370">
        <v>1</v>
      </c>
      <c r="F370" t="s">
        <v>346</v>
      </c>
      <c r="G370" t="s">
        <v>3633</v>
      </c>
      <c r="H370" t="s">
        <v>3634</v>
      </c>
      <c r="I370" t="s">
        <v>105</v>
      </c>
      <c r="J370">
        <v>271</v>
      </c>
      <c r="K370" t="s">
        <v>160</v>
      </c>
    </row>
    <row r="371" spans="1:11" x14ac:dyDescent="0.25">
      <c r="A371" t="s">
        <v>5358</v>
      </c>
      <c r="B371" t="s">
        <v>90</v>
      </c>
      <c r="C371">
        <v>1376043</v>
      </c>
      <c r="D371" t="s">
        <v>6690</v>
      </c>
      <c r="E371">
        <v>1</v>
      </c>
      <c r="F371" t="s">
        <v>212</v>
      </c>
      <c r="G371" t="s">
        <v>6691</v>
      </c>
      <c r="H371" t="s">
        <v>6692</v>
      </c>
      <c r="I371" t="s">
        <v>212</v>
      </c>
      <c r="J371" t="s">
        <v>82</v>
      </c>
    </row>
    <row r="372" spans="1:11" x14ac:dyDescent="0.25">
      <c r="A372" t="s">
        <v>75</v>
      </c>
      <c r="B372" t="s">
        <v>90</v>
      </c>
      <c r="C372">
        <v>1377394</v>
      </c>
      <c r="D372" t="s">
        <v>88</v>
      </c>
      <c r="E372">
        <v>1</v>
      </c>
      <c r="F372" t="s">
        <v>6693</v>
      </c>
      <c r="G372" t="s">
        <v>753</v>
      </c>
      <c r="H372" t="s">
        <v>2420</v>
      </c>
      <c r="I372" t="s">
        <v>204</v>
      </c>
      <c r="J372">
        <v>275</v>
      </c>
      <c r="K372" t="s">
        <v>204</v>
      </c>
    </row>
    <row r="373" spans="1:11" x14ac:dyDescent="0.25">
      <c r="A373" t="s">
        <v>75</v>
      </c>
      <c r="B373" t="s">
        <v>90</v>
      </c>
      <c r="C373">
        <v>1386008</v>
      </c>
      <c r="D373" t="s">
        <v>120</v>
      </c>
      <c r="E373">
        <v>1</v>
      </c>
      <c r="F373" t="s">
        <v>6695</v>
      </c>
      <c r="G373" t="s">
        <v>6696</v>
      </c>
      <c r="H373" t="s">
        <v>6697</v>
      </c>
      <c r="I373" t="s">
        <v>98</v>
      </c>
      <c r="J373">
        <v>35</v>
      </c>
      <c r="K373" t="s">
        <v>428</v>
      </c>
    </row>
    <row r="374" spans="1:11" x14ac:dyDescent="0.25">
      <c r="A374" t="s">
        <v>75</v>
      </c>
      <c r="B374" t="s">
        <v>90</v>
      </c>
      <c r="C374">
        <v>1388406</v>
      </c>
      <c r="D374" t="s">
        <v>120</v>
      </c>
      <c r="E374">
        <v>1</v>
      </c>
      <c r="F374" t="s">
        <v>6698</v>
      </c>
      <c r="G374" t="s">
        <v>6699</v>
      </c>
      <c r="H374" t="s">
        <v>6700</v>
      </c>
      <c r="I374" t="s">
        <v>124</v>
      </c>
      <c r="J374">
        <v>308</v>
      </c>
      <c r="K374" t="s">
        <v>96</v>
      </c>
    </row>
    <row r="375" spans="1:11" x14ac:dyDescent="0.25">
      <c r="A375" t="s">
        <v>75</v>
      </c>
      <c r="B375" t="s">
        <v>90</v>
      </c>
      <c r="C375">
        <v>1388474</v>
      </c>
      <c r="D375" t="s">
        <v>120</v>
      </c>
      <c r="E375">
        <v>7.6999999999999999E-2</v>
      </c>
      <c r="F375" t="s">
        <v>9899</v>
      </c>
      <c r="G375" t="s">
        <v>6699</v>
      </c>
      <c r="H375" t="s">
        <v>6700</v>
      </c>
      <c r="I375" t="s">
        <v>105</v>
      </c>
      <c r="J375">
        <v>331</v>
      </c>
      <c r="K375" t="s">
        <v>160</v>
      </c>
    </row>
    <row r="376" spans="1:11" x14ac:dyDescent="0.25">
      <c r="A376" t="s">
        <v>75</v>
      </c>
      <c r="B376" t="s">
        <v>90</v>
      </c>
      <c r="C376">
        <v>1389852</v>
      </c>
      <c r="D376" t="s">
        <v>120</v>
      </c>
      <c r="E376">
        <v>0.82699999999999996</v>
      </c>
      <c r="F376" t="s">
        <v>6702</v>
      </c>
      <c r="G376" t="s">
        <v>6703</v>
      </c>
      <c r="H376" t="s">
        <v>6704</v>
      </c>
      <c r="I376" t="s">
        <v>124</v>
      </c>
      <c r="J376">
        <v>110</v>
      </c>
      <c r="K376" t="s">
        <v>140</v>
      </c>
    </row>
    <row r="377" spans="1:11" x14ac:dyDescent="0.25">
      <c r="A377" t="s">
        <v>75</v>
      </c>
      <c r="B377" t="s">
        <v>90</v>
      </c>
      <c r="C377">
        <v>1412385</v>
      </c>
      <c r="D377" t="s">
        <v>120</v>
      </c>
      <c r="E377">
        <v>1</v>
      </c>
      <c r="F377" t="s">
        <v>6708</v>
      </c>
      <c r="G377" t="s">
        <v>2434</v>
      </c>
      <c r="H377" t="s">
        <v>6709</v>
      </c>
      <c r="I377" t="s">
        <v>400</v>
      </c>
      <c r="J377">
        <v>34</v>
      </c>
      <c r="K377" t="s">
        <v>428</v>
      </c>
    </row>
    <row r="378" spans="1:11" x14ac:dyDescent="0.25">
      <c r="A378" t="s">
        <v>75</v>
      </c>
      <c r="B378" t="s">
        <v>90</v>
      </c>
      <c r="C378">
        <v>1424234</v>
      </c>
      <c r="D378" t="s">
        <v>135</v>
      </c>
      <c r="E378">
        <v>1</v>
      </c>
      <c r="F378" t="s">
        <v>6711</v>
      </c>
      <c r="G378" t="s">
        <v>4969</v>
      </c>
      <c r="H378" t="s">
        <v>4970</v>
      </c>
      <c r="I378" t="s">
        <v>140</v>
      </c>
      <c r="J378">
        <v>310</v>
      </c>
      <c r="K378" t="s">
        <v>160</v>
      </c>
    </row>
    <row r="379" spans="1:11" x14ac:dyDescent="0.25">
      <c r="A379" t="s">
        <v>5358</v>
      </c>
      <c r="B379" t="s">
        <v>90</v>
      </c>
      <c r="C379">
        <v>1428894</v>
      </c>
      <c r="D379" t="s">
        <v>6716</v>
      </c>
      <c r="E379">
        <v>1</v>
      </c>
      <c r="F379" t="s">
        <v>79</v>
      </c>
      <c r="G379" t="s">
        <v>4974</v>
      </c>
      <c r="H379" t="s">
        <v>4975</v>
      </c>
      <c r="I379" t="s">
        <v>79</v>
      </c>
      <c r="J379" t="s">
        <v>82</v>
      </c>
    </row>
    <row r="380" spans="1:11" x14ac:dyDescent="0.25">
      <c r="A380" t="s">
        <v>75</v>
      </c>
      <c r="B380" t="s">
        <v>90</v>
      </c>
      <c r="C380">
        <v>1430873</v>
      </c>
      <c r="D380" t="s">
        <v>120</v>
      </c>
      <c r="E380">
        <v>0.88700000000000001</v>
      </c>
      <c r="F380" t="s">
        <v>6717</v>
      </c>
      <c r="G380" t="s">
        <v>6718</v>
      </c>
      <c r="H380" t="s">
        <v>6719</v>
      </c>
      <c r="I380" t="s">
        <v>140</v>
      </c>
      <c r="J380">
        <v>93</v>
      </c>
      <c r="K380" t="s">
        <v>160</v>
      </c>
    </row>
    <row r="381" spans="1:11" x14ac:dyDescent="0.25">
      <c r="A381" t="s">
        <v>75</v>
      </c>
      <c r="B381" t="s">
        <v>90</v>
      </c>
      <c r="C381">
        <v>1438706</v>
      </c>
      <c r="D381" t="s">
        <v>120</v>
      </c>
      <c r="E381">
        <v>6.2E-2</v>
      </c>
      <c r="F381" t="s">
        <v>9900</v>
      </c>
      <c r="G381" t="s">
        <v>6721</v>
      </c>
      <c r="H381" t="s">
        <v>6722</v>
      </c>
      <c r="I381" t="s">
        <v>85</v>
      </c>
      <c r="J381">
        <v>467</v>
      </c>
      <c r="K381" t="s">
        <v>277</v>
      </c>
    </row>
    <row r="382" spans="1:11" x14ac:dyDescent="0.25">
      <c r="A382" t="s">
        <v>75</v>
      </c>
      <c r="B382" t="s">
        <v>90</v>
      </c>
      <c r="C382">
        <v>1439518</v>
      </c>
      <c r="D382" t="s">
        <v>135</v>
      </c>
      <c r="E382">
        <v>1</v>
      </c>
      <c r="F382" t="s">
        <v>6720</v>
      </c>
      <c r="G382" t="s">
        <v>6721</v>
      </c>
      <c r="H382" t="s">
        <v>6722</v>
      </c>
      <c r="I382" t="s">
        <v>140</v>
      </c>
      <c r="J382">
        <v>737</v>
      </c>
      <c r="K382" t="s">
        <v>140</v>
      </c>
    </row>
    <row r="383" spans="1:11" x14ac:dyDescent="0.25">
      <c r="A383" t="s">
        <v>75</v>
      </c>
      <c r="B383" t="s">
        <v>90</v>
      </c>
      <c r="C383">
        <v>1443196</v>
      </c>
      <c r="D383" t="s">
        <v>225</v>
      </c>
      <c r="E383">
        <v>6.3E-2</v>
      </c>
      <c r="F383" t="s">
        <v>3654</v>
      </c>
      <c r="G383" t="s">
        <v>785</v>
      </c>
      <c r="H383" t="s">
        <v>786</v>
      </c>
      <c r="I383" t="s">
        <v>98</v>
      </c>
      <c r="J383">
        <v>474</v>
      </c>
      <c r="K383" t="s">
        <v>96</v>
      </c>
    </row>
    <row r="384" spans="1:11" x14ac:dyDescent="0.25">
      <c r="A384" t="s">
        <v>75</v>
      </c>
      <c r="B384" t="s">
        <v>90</v>
      </c>
      <c r="C384">
        <v>1451422</v>
      </c>
      <c r="D384" t="s">
        <v>225</v>
      </c>
      <c r="E384">
        <v>0.88900000000000001</v>
      </c>
      <c r="F384" t="s">
        <v>6725</v>
      </c>
      <c r="G384" t="s">
        <v>6726</v>
      </c>
      <c r="H384" t="s">
        <v>6727</v>
      </c>
      <c r="I384" t="s">
        <v>174</v>
      </c>
      <c r="J384">
        <v>246</v>
      </c>
      <c r="K384" t="s">
        <v>140</v>
      </c>
    </row>
    <row r="385" spans="1:11" x14ac:dyDescent="0.25">
      <c r="A385" t="s">
        <v>75</v>
      </c>
      <c r="B385" t="s">
        <v>90</v>
      </c>
      <c r="C385">
        <v>1454724</v>
      </c>
      <c r="D385" t="s">
        <v>120</v>
      </c>
      <c r="E385">
        <v>1</v>
      </c>
      <c r="F385" t="s">
        <v>6728</v>
      </c>
      <c r="G385" t="s">
        <v>6729</v>
      </c>
      <c r="H385" t="s">
        <v>6730</v>
      </c>
      <c r="I385" t="s">
        <v>146</v>
      </c>
      <c r="J385">
        <v>472</v>
      </c>
      <c r="K385" t="s">
        <v>148</v>
      </c>
    </row>
    <row r="386" spans="1:11" x14ac:dyDescent="0.25">
      <c r="A386" t="s">
        <v>75</v>
      </c>
      <c r="B386" t="s">
        <v>90</v>
      </c>
      <c r="C386">
        <v>1457725</v>
      </c>
      <c r="D386" t="s">
        <v>120</v>
      </c>
      <c r="E386">
        <v>0.88599999999999901</v>
      </c>
      <c r="F386" t="s">
        <v>79</v>
      </c>
      <c r="G386" t="s">
        <v>797</v>
      </c>
      <c r="H386" t="s">
        <v>6732</v>
      </c>
      <c r="I386" t="s">
        <v>79</v>
      </c>
      <c r="J386" t="s">
        <v>82</v>
      </c>
    </row>
    <row r="387" spans="1:11" x14ac:dyDescent="0.25">
      <c r="A387" t="s">
        <v>75</v>
      </c>
      <c r="B387" t="s">
        <v>90</v>
      </c>
      <c r="C387">
        <v>1457811</v>
      </c>
      <c r="D387" t="s">
        <v>225</v>
      </c>
      <c r="E387">
        <v>6.4000000000000001E-2</v>
      </c>
      <c r="F387" t="s">
        <v>9901</v>
      </c>
      <c r="G387" t="s">
        <v>9902</v>
      </c>
      <c r="H387" t="s">
        <v>9903</v>
      </c>
      <c r="I387" t="s">
        <v>174</v>
      </c>
      <c r="J387">
        <v>6</v>
      </c>
      <c r="K387" t="s">
        <v>140</v>
      </c>
    </row>
    <row r="388" spans="1:11" x14ac:dyDescent="0.25">
      <c r="A388" t="s">
        <v>75</v>
      </c>
      <c r="B388" t="s">
        <v>90</v>
      </c>
      <c r="C388">
        <v>1460887</v>
      </c>
      <c r="D388" t="s">
        <v>1798</v>
      </c>
      <c r="E388">
        <v>0.05</v>
      </c>
      <c r="F388" t="s">
        <v>212</v>
      </c>
      <c r="G388" t="s">
        <v>802</v>
      </c>
      <c r="H388" t="s">
        <v>803</v>
      </c>
      <c r="I388" t="s">
        <v>212</v>
      </c>
      <c r="J388" t="s">
        <v>82</v>
      </c>
    </row>
    <row r="389" spans="1:11" x14ac:dyDescent="0.25">
      <c r="A389" t="s">
        <v>75</v>
      </c>
      <c r="B389" t="s">
        <v>90</v>
      </c>
      <c r="C389">
        <v>1461041</v>
      </c>
      <c r="D389" t="s">
        <v>225</v>
      </c>
      <c r="E389">
        <v>0.80799999999999905</v>
      </c>
      <c r="F389" t="s">
        <v>212</v>
      </c>
      <c r="G389" t="s">
        <v>802</v>
      </c>
      <c r="H389" t="s">
        <v>803</v>
      </c>
      <c r="I389" t="s">
        <v>212</v>
      </c>
      <c r="J389" t="s">
        <v>82</v>
      </c>
    </row>
    <row r="390" spans="1:11" x14ac:dyDescent="0.25">
      <c r="A390" t="s">
        <v>75</v>
      </c>
      <c r="B390" t="s">
        <v>90</v>
      </c>
      <c r="C390">
        <v>1478971</v>
      </c>
      <c r="D390" t="s">
        <v>151</v>
      </c>
      <c r="E390">
        <v>1</v>
      </c>
      <c r="F390" t="s">
        <v>6741</v>
      </c>
      <c r="G390" t="s">
        <v>6742</v>
      </c>
      <c r="H390" t="s">
        <v>6038</v>
      </c>
      <c r="I390" t="s">
        <v>105</v>
      </c>
      <c r="J390">
        <v>552</v>
      </c>
      <c r="K390" t="s">
        <v>428</v>
      </c>
    </row>
    <row r="391" spans="1:11" x14ac:dyDescent="0.25">
      <c r="A391" t="s">
        <v>75</v>
      </c>
      <c r="B391" t="s">
        <v>90</v>
      </c>
      <c r="C391">
        <v>1479733</v>
      </c>
      <c r="D391" t="s">
        <v>120</v>
      </c>
      <c r="E391">
        <v>0.87</v>
      </c>
      <c r="F391" t="s">
        <v>6744</v>
      </c>
      <c r="G391" t="s">
        <v>6742</v>
      </c>
      <c r="H391" t="s">
        <v>6038</v>
      </c>
      <c r="I391" t="s">
        <v>85</v>
      </c>
      <c r="J391">
        <v>806</v>
      </c>
      <c r="K391" t="s">
        <v>277</v>
      </c>
    </row>
    <row r="392" spans="1:11" x14ac:dyDescent="0.25">
      <c r="A392" t="s">
        <v>75</v>
      </c>
      <c r="B392" t="s">
        <v>90</v>
      </c>
      <c r="C392">
        <v>1481236</v>
      </c>
      <c r="D392" t="s">
        <v>120</v>
      </c>
      <c r="E392">
        <v>0.06</v>
      </c>
      <c r="F392" t="s">
        <v>79</v>
      </c>
      <c r="G392" t="s">
        <v>6742</v>
      </c>
      <c r="H392" t="s">
        <v>9904</v>
      </c>
      <c r="I392" t="s">
        <v>79</v>
      </c>
      <c r="J392" t="s">
        <v>82</v>
      </c>
    </row>
    <row r="393" spans="1:11" x14ac:dyDescent="0.25">
      <c r="A393" t="s">
        <v>75</v>
      </c>
      <c r="B393" t="s">
        <v>90</v>
      </c>
      <c r="C393">
        <v>1482005</v>
      </c>
      <c r="D393" t="s">
        <v>120</v>
      </c>
      <c r="E393">
        <v>0.87</v>
      </c>
      <c r="F393" t="s">
        <v>4848</v>
      </c>
      <c r="G393" t="s">
        <v>6746</v>
      </c>
      <c r="H393" t="s">
        <v>6747</v>
      </c>
      <c r="I393" t="s">
        <v>85</v>
      </c>
      <c r="J393">
        <v>172</v>
      </c>
      <c r="K393" t="s">
        <v>277</v>
      </c>
    </row>
    <row r="394" spans="1:11" x14ac:dyDescent="0.25">
      <c r="A394" t="s">
        <v>75</v>
      </c>
      <c r="B394" t="s">
        <v>90</v>
      </c>
      <c r="C394">
        <v>1487686</v>
      </c>
      <c r="D394" t="s">
        <v>135</v>
      </c>
      <c r="E394">
        <v>0.06</v>
      </c>
      <c r="F394" t="s">
        <v>9905</v>
      </c>
      <c r="G394" t="s">
        <v>2456</v>
      </c>
      <c r="H394" t="s">
        <v>2457</v>
      </c>
      <c r="I394" t="s">
        <v>96</v>
      </c>
      <c r="J394">
        <v>320</v>
      </c>
      <c r="K394" t="s">
        <v>96</v>
      </c>
    </row>
    <row r="395" spans="1:11" x14ac:dyDescent="0.25">
      <c r="A395" t="s">
        <v>75</v>
      </c>
      <c r="B395" t="s">
        <v>90</v>
      </c>
      <c r="C395">
        <v>1488630</v>
      </c>
      <c r="D395" t="s">
        <v>135</v>
      </c>
      <c r="E395">
        <v>6.7000000000000004E-2</v>
      </c>
      <c r="F395" t="s">
        <v>9906</v>
      </c>
      <c r="G395" t="s">
        <v>9907</v>
      </c>
      <c r="H395" t="s">
        <v>505</v>
      </c>
      <c r="I395" t="s">
        <v>174</v>
      </c>
      <c r="J395">
        <v>233</v>
      </c>
      <c r="K395" t="s">
        <v>174</v>
      </c>
    </row>
    <row r="396" spans="1:11" x14ac:dyDescent="0.25">
      <c r="A396" t="s">
        <v>75</v>
      </c>
      <c r="B396" t="s">
        <v>90</v>
      </c>
      <c r="C396">
        <v>1495770</v>
      </c>
      <c r="D396" t="s">
        <v>297</v>
      </c>
      <c r="E396">
        <v>5.7000000000000002E-2</v>
      </c>
      <c r="F396" t="s">
        <v>9908</v>
      </c>
      <c r="G396" t="s">
        <v>5002</v>
      </c>
      <c r="H396" t="s">
        <v>5003</v>
      </c>
      <c r="I396" t="s">
        <v>96</v>
      </c>
      <c r="J396">
        <v>314</v>
      </c>
      <c r="K396" t="s">
        <v>565</v>
      </c>
    </row>
    <row r="397" spans="1:11" x14ac:dyDescent="0.25">
      <c r="A397" t="s">
        <v>75</v>
      </c>
      <c r="B397" t="s">
        <v>90</v>
      </c>
      <c r="C397">
        <v>1508681</v>
      </c>
      <c r="D397" t="s">
        <v>135</v>
      </c>
      <c r="E397">
        <v>0.86499999999999999</v>
      </c>
      <c r="F397" t="s">
        <v>6754</v>
      </c>
      <c r="G397" t="s">
        <v>6755</v>
      </c>
      <c r="H397" t="s">
        <v>6756</v>
      </c>
      <c r="I397" t="s">
        <v>253</v>
      </c>
      <c r="J397">
        <v>198</v>
      </c>
      <c r="K397" t="s">
        <v>96</v>
      </c>
    </row>
    <row r="398" spans="1:11" x14ac:dyDescent="0.25">
      <c r="A398" t="s">
        <v>75</v>
      </c>
      <c r="B398" t="s">
        <v>90</v>
      </c>
      <c r="C398">
        <v>1514177</v>
      </c>
      <c r="D398" t="s">
        <v>120</v>
      </c>
      <c r="E398">
        <v>0.83799999999999997</v>
      </c>
      <c r="F398" t="s">
        <v>6760</v>
      </c>
      <c r="G398" t="s">
        <v>2461</v>
      </c>
      <c r="H398" t="s">
        <v>6761</v>
      </c>
      <c r="I398" t="s">
        <v>105</v>
      </c>
      <c r="J398">
        <v>298</v>
      </c>
      <c r="K398" t="s">
        <v>85</v>
      </c>
    </row>
    <row r="399" spans="1:11" x14ac:dyDescent="0.25">
      <c r="A399" t="s">
        <v>75</v>
      </c>
      <c r="B399" t="s">
        <v>90</v>
      </c>
      <c r="C399">
        <v>1514858</v>
      </c>
      <c r="D399" t="s">
        <v>151</v>
      </c>
      <c r="E399">
        <v>0.85799999999999998</v>
      </c>
      <c r="F399" t="s">
        <v>6762</v>
      </c>
      <c r="G399" t="s">
        <v>6763</v>
      </c>
      <c r="H399" t="s">
        <v>6764</v>
      </c>
      <c r="I399" t="s">
        <v>105</v>
      </c>
      <c r="J399">
        <v>114</v>
      </c>
      <c r="K399" t="s">
        <v>428</v>
      </c>
    </row>
    <row r="400" spans="1:11" x14ac:dyDescent="0.25">
      <c r="A400" t="s">
        <v>75</v>
      </c>
      <c r="B400" t="s">
        <v>90</v>
      </c>
      <c r="C400">
        <v>1515221</v>
      </c>
      <c r="D400" t="s">
        <v>92</v>
      </c>
      <c r="E400">
        <v>6.4000000000000001E-2</v>
      </c>
      <c r="F400" t="s">
        <v>9909</v>
      </c>
      <c r="G400" t="s">
        <v>5009</v>
      </c>
      <c r="H400" t="s">
        <v>5010</v>
      </c>
      <c r="I400" t="s">
        <v>160</v>
      </c>
      <c r="J400">
        <v>701</v>
      </c>
      <c r="K400" t="s">
        <v>96</v>
      </c>
    </row>
    <row r="401" spans="1:11" x14ac:dyDescent="0.25">
      <c r="A401" t="s">
        <v>75</v>
      </c>
      <c r="B401" t="s">
        <v>90</v>
      </c>
      <c r="C401">
        <v>1519349</v>
      </c>
      <c r="D401" t="s">
        <v>92</v>
      </c>
      <c r="E401">
        <v>1</v>
      </c>
      <c r="F401" t="s">
        <v>6765</v>
      </c>
      <c r="G401" t="s">
        <v>2466</v>
      </c>
      <c r="H401" t="s">
        <v>2467</v>
      </c>
      <c r="I401" t="s">
        <v>428</v>
      </c>
      <c r="J401">
        <v>297</v>
      </c>
      <c r="K401" t="s">
        <v>160</v>
      </c>
    </row>
    <row r="402" spans="1:11" x14ac:dyDescent="0.25">
      <c r="A402" t="s">
        <v>75</v>
      </c>
      <c r="B402" t="s">
        <v>90</v>
      </c>
      <c r="C402">
        <v>1522387</v>
      </c>
      <c r="D402" t="s">
        <v>135</v>
      </c>
      <c r="E402">
        <v>0.79200000000000004</v>
      </c>
      <c r="F402" t="s">
        <v>212</v>
      </c>
      <c r="G402" t="s">
        <v>6766</v>
      </c>
      <c r="H402" t="s">
        <v>6409</v>
      </c>
      <c r="I402" t="s">
        <v>212</v>
      </c>
      <c r="J402" t="s">
        <v>82</v>
      </c>
    </row>
    <row r="403" spans="1:11" x14ac:dyDescent="0.25">
      <c r="A403" t="s">
        <v>75</v>
      </c>
      <c r="B403" t="s">
        <v>90</v>
      </c>
      <c r="C403">
        <v>1523317</v>
      </c>
      <c r="D403" t="s">
        <v>120</v>
      </c>
      <c r="E403">
        <v>0.85099999999999998</v>
      </c>
      <c r="F403" t="s">
        <v>212</v>
      </c>
      <c r="G403" t="s">
        <v>6766</v>
      </c>
      <c r="H403" t="s">
        <v>6409</v>
      </c>
      <c r="I403" t="s">
        <v>212</v>
      </c>
      <c r="J403" t="s">
        <v>82</v>
      </c>
    </row>
    <row r="404" spans="1:11" x14ac:dyDescent="0.25">
      <c r="A404" t="s">
        <v>75</v>
      </c>
      <c r="B404" t="s">
        <v>90</v>
      </c>
      <c r="C404">
        <v>1526607</v>
      </c>
      <c r="D404" t="s">
        <v>151</v>
      </c>
      <c r="E404">
        <v>1</v>
      </c>
      <c r="F404" t="s">
        <v>4728</v>
      </c>
      <c r="G404" t="s">
        <v>3680</v>
      </c>
      <c r="H404" t="s">
        <v>2250</v>
      </c>
      <c r="I404" t="s">
        <v>85</v>
      </c>
      <c r="J404">
        <v>179</v>
      </c>
      <c r="K404" t="s">
        <v>400</v>
      </c>
    </row>
    <row r="405" spans="1:11" x14ac:dyDescent="0.25">
      <c r="A405" t="s">
        <v>75</v>
      </c>
      <c r="B405" t="s">
        <v>90</v>
      </c>
      <c r="C405">
        <v>1531029</v>
      </c>
      <c r="D405" t="s">
        <v>120</v>
      </c>
      <c r="E405">
        <v>0.871</v>
      </c>
      <c r="F405" t="s">
        <v>6768</v>
      </c>
      <c r="G405" t="s">
        <v>6769</v>
      </c>
      <c r="H405" t="s">
        <v>6770</v>
      </c>
      <c r="I405" t="s">
        <v>124</v>
      </c>
      <c r="J405">
        <v>180</v>
      </c>
      <c r="K405" t="s">
        <v>140</v>
      </c>
    </row>
    <row r="406" spans="1:11" x14ac:dyDescent="0.25">
      <c r="A406" t="s">
        <v>75</v>
      </c>
      <c r="B406" t="s">
        <v>90</v>
      </c>
      <c r="C406">
        <v>1534409</v>
      </c>
      <c r="D406" t="s">
        <v>120</v>
      </c>
      <c r="E406">
        <v>0.86399999999999999</v>
      </c>
      <c r="F406" t="s">
        <v>6773</v>
      </c>
      <c r="G406" t="s">
        <v>833</v>
      </c>
      <c r="H406" t="s">
        <v>834</v>
      </c>
      <c r="I406" t="s">
        <v>245</v>
      </c>
      <c r="J406">
        <v>813</v>
      </c>
      <c r="K406" t="s">
        <v>245</v>
      </c>
    </row>
    <row r="407" spans="1:11" x14ac:dyDescent="0.25">
      <c r="A407" t="s">
        <v>75</v>
      </c>
      <c r="B407" t="s">
        <v>90</v>
      </c>
      <c r="C407">
        <v>1537806</v>
      </c>
      <c r="D407" t="s">
        <v>225</v>
      </c>
      <c r="E407">
        <v>0.875</v>
      </c>
      <c r="F407" t="s">
        <v>6775</v>
      </c>
      <c r="G407" t="s">
        <v>6776</v>
      </c>
      <c r="H407" t="s">
        <v>4920</v>
      </c>
      <c r="I407" t="s">
        <v>96</v>
      </c>
      <c r="J407">
        <v>171</v>
      </c>
      <c r="K407" t="s">
        <v>160</v>
      </c>
    </row>
    <row r="408" spans="1:11" x14ac:dyDescent="0.25">
      <c r="A408" t="s">
        <v>75</v>
      </c>
      <c r="B408" t="s">
        <v>90</v>
      </c>
      <c r="C408">
        <v>1539827</v>
      </c>
      <c r="D408" t="s">
        <v>135</v>
      </c>
      <c r="E408">
        <v>0.84099999999999997</v>
      </c>
      <c r="F408" t="s">
        <v>212</v>
      </c>
      <c r="G408" t="s">
        <v>3692</v>
      </c>
      <c r="H408" t="s">
        <v>3693</v>
      </c>
      <c r="I408" t="s">
        <v>212</v>
      </c>
      <c r="J408" t="s">
        <v>82</v>
      </c>
    </row>
    <row r="409" spans="1:11" x14ac:dyDescent="0.25">
      <c r="A409" t="s">
        <v>75</v>
      </c>
      <c r="B409" t="s">
        <v>90</v>
      </c>
      <c r="C409">
        <v>1540526</v>
      </c>
      <c r="D409" t="s">
        <v>135</v>
      </c>
      <c r="E409">
        <v>6.8000000000000005E-2</v>
      </c>
      <c r="F409" t="s">
        <v>79</v>
      </c>
      <c r="G409" t="s">
        <v>9910</v>
      </c>
      <c r="H409" t="s">
        <v>9911</v>
      </c>
      <c r="I409" t="s">
        <v>79</v>
      </c>
      <c r="J409" t="s">
        <v>82</v>
      </c>
    </row>
    <row r="410" spans="1:11" x14ac:dyDescent="0.25">
      <c r="A410" t="s">
        <v>75</v>
      </c>
      <c r="B410" t="s">
        <v>90</v>
      </c>
      <c r="C410">
        <v>1548144</v>
      </c>
      <c r="D410" t="s">
        <v>120</v>
      </c>
      <c r="E410">
        <v>1</v>
      </c>
      <c r="F410" t="s">
        <v>79</v>
      </c>
      <c r="G410" t="s">
        <v>6783</v>
      </c>
      <c r="H410" t="s">
        <v>6784</v>
      </c>
      <c r="I410" t="s">
        <v>79</v>
      </c>
      <c r="J410" t="s">
        <v>82</v>
      </c>
    </row>
    <row r="411" spans="1:11" x14ac:dyDescent="0.25">
      <c r="A411" t="s">
        <v>75</v>
      </c>
      <c r="B411" t="s">
        <v>90</v>
      </c>
      <c r="C411">
        <v>1548216</v>
      </c>
      <c r="D411" t="s">
        <v>225</v>
      </c>
      <c r="E411">
        <v>0.83399999999999996</v>
      </c>
      <c r="F411" t="s">
        <v>79</v>
      </c>
      <c r="G411" t="s">
        <v>6783</v>
      </c>
      <c r="H411" t="s">
        <v>6784</v>
      </c>
      <c r="I411" t="s">
        <v>79</v>
      </c>
      <c r="J411" t="s">
        <v>82</v>
      </c>
    </row>
    <row r="412" spans="1:11" x14ac:dyDescent="0.25">
      <c r="A412" t="s">
        <v>75</v>
      </c>
      <c r="B412" t="s">
        <v>90</v>
      </c>
      <c r="C412">
        <v>1552629</v>
      </c>
      <c r="D412" t="s">
        <v>135</v>
      </c>
      <c r="E412">
        <v>0.92</v>
      </c>
      <c r="F412" t="s">
        <v>6785</v>
      </c>
      <c r="G412" t="s">
        <v>6786</v>
      </c>
      <c r="H412" t="s">
        <v>3703</v>
      </c>
      <c r="I412" t="s">
        <v>85</v>
      </c>
      <c r="J412">
        <v>216</v>
      </c>
      <c r="K412" t="s">
        <v>277</v>
      </c>
    </row>
    <row r="413" spans="1:11" x14ac:dyDescent="0.25">
      <c r="A413" t="s">
        <v>75</v>
      </c>
      <c r="B413" t="s">
        <v>90</v>
      </c>
      <c r="C413">
        <v>1554588</v>
      </c>
      <c r="D413" t="s">
        <v>120</v>
      </c>
      <c r="E413">
        <v>5.0999999999999997E-2</v>
      </c>
      <c r="F413" t="s">
        <v>9912</v>
      </c>
      <c r="G413" t="s">
        <v>9913</v>
      </c>
      <c r="H413" t="s">
        <v>9914</v>
      </c>
      <c r="I413" t="s">
        <v>204</v>
      </c>
      <c r="J413">
        <v>200</v>
      </c>
      <c r="K413" t="s">
        <v>105</v>
      </c>
    </row>
    <row r="414" spans="1:11" x14ac:dyDescent="0.25">
      <c r="A414" t="s">
        <v>75</v>
      </c>
      <c r="B414" t="s">
        <v>90</v>
      </c>
      <c r="C414">
        <v>1558685</v>
      </c>
      <c r="D414" t="s">
        <v>120</v>
      </c>
      <c r="E414">
        <v>0.88500000000000001</v>
      </c>
      <c r="F414" t="s">
        <v>6788</v>
      </c>
      <c r="G414" t="s">
        <v>6789</v>
      </c>
      <c r="H414" t="s">
        <v>6790</v>
      </c>
      <c r="I414" t="s">
        <v>124</v>
      </c>
      <c r="J414">
        <v>436</v>
      </c>
      <c r="K414" t="s">
        <v>140</v>
      </c>
    </row>
    <row r="415" spans="1:11" x14ac:dyDescent="0.25">
      <c r="A415" t="s">
        <v>75</v>
      </c>
      <c r="B415" t="s">
        <v>90</v>
      </c>
      <c r="C415">
        <v>1563276</v>
      </c>
      <c r="D415" t="s">
        <v>120</v>
      </c>
      <c r="E415">
        <v>1</v>
      </c>
      <c r="F415" t="s">
        <v>6792</v>
      </c>
      <c r="G415" t="s">
        <v>6793</v>
      </c>
      <c r="H415" t="s">
        <v>6794</v>
      </c>
      <c r="I415" t="s">
        <v>511</v>
      </c>
      <c r="J415">
        <v>491</v>
      </c>
      <c r="K415" t="s">
        <v>400</v>
      </c>
    </row>
    <row r="416" spans="1:11" x14ac:dyDescent="0.25">
      <c r="A416" t="s">
        <v>75</v>
      </c>
      <c r="B416" t="s">
        <v>90</v>
      </c>
      <c r="C416">
        <v>1565497</v>
      </c>
      <c r="D416" t="s">
        <v>151</v>
      </c>
      <c r="E416">
        <v>1</v>
      </c>
      <c r="F416" t="s">
        <v>6795</v>
      </c>
      <c r="G416" t="s">
        <v>6796</v>
      </c>
      <c r="H416" t="s">
        <v>6797</v>
      </c>
      <c r="I416" t="s">
        <v>140</v>
      </c>
      <c r="J416">
        <v>269</v>
      </c>
      <c r="K416" t="s">
        <v>96</v>
      </c>
    </row>
    <row r="417" spans="1:11" x14ac:dyDescent="0.25">
      <c r="A417" t="s">
        <v>75</v>
      </c>
      <c r="B417" t="s">
        <v>90</v>
      </c>
      <c r="C417">
        <v>1569502</v>
      </c>
      <c r="D417" t="s">
        <v>297</v>
      </c>
      <c r="E417">
        <v>0.88400000000000001</v>
      </c>
      <c r="F417" t="s">
        <v>79</v>
      </c>
      <c r="G417" t="s">
        <v>6799</v>
      </c>
      <c r="H417" t="s">
        <v>6800</v>
      </c>
      <c r="I417" t="s">
        <v>79</v>
      </c>
      <c r="J417" t="s">
        <v>82</v>
      </c>
    </row>
    <row r="418" spans="1:11" x14ac:dyDescent="0.25">
      <c r="A418" t="s">
        <v>75</v>
      </c>
      <c r="B418" t="s">
        <v>90</v>
      </c>
      <c r="C418">
        <v>1570428</v>
      </c>
      <c r="D418" t="s">
        <v>120</v>
      </c>
      <c r="E418">
        <v>0.88300000000000001</v>
      </c>
      <c r="F418" t="s">
        <v>6801</v>
      </c>
      <c r="G418" t="s">
        <v>6802</v>
      </c>
      <c r="H418" t="s">
        <v>6803</v>
      </c>
      <c r="I418" t="s">
        <v>172</v>
      </c>
      <c r="J418">
        <v>483</v>
      </c>
      <c r="K418" t="s">
        <v>172</v>
      </c>
    </row>
    <row r="419" spans="1:11" x14ac:dyDescent="0.25">
      <c r="A419" t="s">
        <v>75</v>
      </c>
      <c r="B419" t="s">
        <v>90</v>
      </c>
      <c r="C419">
        <v>1570826</v>
      </c>
      <c r="D419" t="s">
        <v>135</v>
      </c>
      <c r="E419">
        <v>0.89400000000000002</v>
      </c>
      <c r="F419" t="s">
        <v>6805</v>
      </c>
      <c r="G419" t="s">
        <v>6802</v>
      </c>
      <c r="H419" t="s">
        <v>6803</v>
      </c>
      <c r="I419" t="s">
        <v>85</v>
      </c>
      <c r="J419">
        <v>351</v>
      </c>
      <c r="K419" t="s">
        <v>277</v>
      </c>
    </row>
    <row r="420" spans="1:11" x14ac:dyDescent="0.25">
      <c r="A420" t="s">
        <v>75</v>
      </c>
      <c r="B420" t="s">
        <v>90</v>
      </c>
      <c r="C420">
        <v>1574523</v>
      </c>
      <c r="D420" t="s">
        <v>92</v>
      </c>
      <c r="E420">
        <v>0.85399999999999998</v>
      </c>
      <c r="F420" t="s">
        <v>6808</v>
      </c>
      <c r="G420" t="s">
        <v>2478</v>
      </c>
      <c r="H420" t="s">
        <v>2479</v>
      </c>
      <c r="I420" t="s">
        <v>96</v>
      </c>
      <c r="J420">
        <v>175</v>
      </c>
      <c r="K420" t="s">
        <v>253</v>
      </c>
    </row>
    <row r="421" spans="1:11" x14ac:dyDescent="0.25">
      <c r="A421" t="s">
        <v>75</v>
      </c>
      <c r="B421" t="s">
        <v>90</v>
      </c>
      <c r="C421">
        <v>1575339</v>
      </c>
      <c r="D421" t="s">
        <v>120</v>
      </c>
      <c r="E421">
        <v>1</v>
      </c>
      <c r="F421" t="s">
        <v>6809</v>
      </c>
      <c r="G421" t="s">
        <v>2483</v>
      </c>
      <c r="H421" t="s">
        <v>2484</v>
      </c>
      <c r="I421" t="s">
        <v>253</v>
      </c>
      <c r="J421">
        <v>481</v>
      </c>
      <c r="K421" t="s">
        <v>96</v>
      </c>
    </row>
    <row r="422" spans="1:11" x14ac:dyDescent="0.25">
      <c r="A422" t="s">
        <v>75</v>
      </c>
      <c r="B422" t="s">
        <v>90</v>
      </c>
      <c r="C422">
        <v>1576325</v>
      </c>
      <c r="D422" t="s">
        <v>92</v>
      </c>
      <c r="E422">
        <v>0.80599999999999905</v>
      </c>
      <c r="F422" t="s">
        <v>6811</v>
      </c>
      <c r="G422" t="s">
        <v>2483</v>
      </c>
      <c r="H422" t="s">
        <v>2484</v>
      </c>
      <c r="I422" t="s">
        <v>400</v>
      </c>
      <c r="J422">
        <v>153</v>
      </c>
      <c r="K422" t="s">
        <v>277</v>
      </c>
    </row>
    <row r="423" spans="1:11" x14ac:dyDescent="0.25">
      <c r="A423" t="s">
        <v>75</v>
      </c>
      <c r="B423" t="s">
        <v>90</v>
      </c>
      <c r="C423">
        <v>1580852</v>
      </c>
      <c r="D423" t="s">
        <v>135</v>
      </c>
      <c r="E423">
        <v>0.82</v>
      </c>
      <c r="F423" t="s">
        <v>79</v>
      </c>
      <c r="G423" t="s">
        <v>5037</v>
      </c>
      <c r="H423" t="s">
        <v>6813</v>
      </c>
      <c r="I423" t="s">
        <v>79</v>
      </c>
      <c r="J423" t="s">
        <v>82</v>
      </c>
    </row>
    <row r="424" spans="1:11" x14ac:dyDescent="0.25">
      <c r="A424" t="s">
        <v>75</v>
      </c>
      <c r="B424" t="s">
        <v>90</v>
      </c>
      <c r="C424">
        <v>1586871</v>
      </c>
      <c r="D424" t="s">
        <v>120</v>
      </c>
      <c r="E424">
        <v>0.89</v>
      </c>
      <c r="F424" t="s">
        <v>79</v>
      </c>
      <c r="G424" t="s">
        <v>5041</v>
      </c>
      <c r="H424" t="s">
        <v>5042</v>
      </c>
      <c r="I424" t="s">
        <v>79</v>
      </c>
      <c r="J424" t="s">
        <v>82</v>
      </c>
    </row>
    <row r="425" spans="1:11" x14ac:dyDescent="0.25">
      <c r="A425" t="s">
        <v>75</v>
      </c>
      <c r="B425" t="s">
        <v>90</v>
      </c>
      <c r="C425">
        <v>1590878</v>
      </c>
      <c r="D425" t="s">
        <v>225</v>
      </c>
      <c r="E425">
        <v>0.80700000000000005</v>
      </c>
      <c r="F425" t="s">
        <v>212</v>
      </c>
      <c r="G425" t="s">
        <v>3724</v>
      </c>
      <c r="H425" t="s">
        <v>3725</v>
      </c>
      <c r="I425" t="s">
        <v>212</v>
      </c>
      <c r="J425" t="s">
        <v>82</v>
      </c>
    </row>
    <row r="426" spans="1:11" x14ac:dyDescent="0.25">
      <c r="A426" t="s">
        <v>75</v>
      </c>
      <c r="B426" t="s">
        <v>90</v>
      </c>
      <c r="C426">
        <v>1591853</v>
      </c>
      <c r="D426" t="s">
        <v>135</v>
      </c>
      <c r="E426">
        <v>6.9000000000000006E-2</v>
      </c>
      <c r="F426" t="s">
        <v>212</v>
      </c>
      <c r="G426" t="s">
        <v>3724</v>
      </c>
      <c r="H426" t="s">
        <v>3725</v>
      </c>
      <c r="I426" t="s">
        <v>212</v>
      </c>
      <c r="J426" t="s">
        <v>82</v>
      </c>
    </row>
    <row r="427" spans="1:11" x14ac:dyDescent="0.25">
      <c r="A427" t="s">
        <v>75</v>
      </c>
      <c r="B427" t="s">
        <v>90</v>
      </c>
      <c r="C427">
        <v>1600589</v>
      </c>
      <c r="D427" t="s">
        <v>297</v>
      </c>
      <c r="E427">
        <v>6.2E-2</v>
      </c>
      <c r="F427" t="s">
        <v>9915</v>
      </c>
      <c r="G427" t="s">
        <v>9916</v>
      </c>
      <c r="H427" t="s">
        <v>9917</v>
      </c>
      <c r="I427" t="s">
        <v>96</v>
      </c>
      <c r="J427">
        <v>78</v>
      </c>
      <c r="K427" t="s">
        <v>124</v>
      </c>
    </row>
    <row r="428" spans="1:11" x14ac:dyDescent="0.25">
      <c r="A428" t="s">
        <v>75</v>
      </c>
      <c r="B428" t="s">
        <v>90</v>
      </c>
      <c r="C428">
        <v>1601871</v>
      </c>
      <c r="D428" t="s">
        <v>135</v>
      </c>
      <c r="E428">
        <v>0.10099999999999899</v>
      </c>
      <c r="F428" t="s">
        <v>6815</v>
      </c>
      <c r="G428" t="s">
        <v>862</v>
      </c>
      <c r="H428" t="s">
        <v>863</v>
      </c>
      <c r="I428" t="s">
        <v>131</v>
      </c>
      <c r="J428">
        <v>90</v>
      </c>
      <c r="K428" t="s">
        <v>98</v>
      </c>
    </row>
    <row r="429" spans="1:11" x14ac:dyDescent="0.25">
      <c r="A429" t="s">
        <v>75</v>
      </c>
      <c r="B429" t="s">
        <v>90</v>
      </c>
      <c r="C429">
        <v>1603413</v>
      </c>
      <c r="D429" t="s">
        <v>88</v>
      </c>
      <c r="E429">
        <v>6.7000000000000004E-2</v>
      </c>
      <c r="F429" t="s">
        <v>79</v>
      </c>
      <c r="G429" t="s">
        <v>6816</v>
      </c>
      <c r="H429" t="s">
        <v>6817</v>
      </c>
      <c r="I429" t="s">
        <v>79</v>
      </c>
      <c r="J429" t="s">
        <v>82</v>
      </c>
    </row>
    <row r="430" spans="1:11" x14ac:dyDescent="0.25">
      <c r="A430" t="s">
        <v>75</v>
      </c>
      <c r="B430" t="s">
        <v>90</v>
      </c>
      <c r="C430">
        <v>1603440</v>
      </c>
      <c r="D430" t="s">
        <v>151</v>
      </c>
      <c r="E430">
        <v>1</v>
      </c>
      <c r="F430" t="s">
        <v>79</v>
      </c>
      <c r="G430" t="s">
        <v>6816</v>
      </c>
      <c r="H430" t="s">
        <v>6817</v>
      </c>
      <c r="I430" t="s">
        <v>79</v>
      </c>
      <c r="J430" t="s">
        <v>82</v>
      </c>
    </row>
    <row r="431" spans="1:11" x14ac:dyDescent="0.25">
      <c r="A431" t="s">
        <v>75</v>
      </c>
      <c r="B431" t="s">
        <v>90</v>
      </c>
      <c r="C431">
        <v>1605105</v>
      </c>
      <c r="D431" t="s">
        <v>88</v>
      </c>
      <c r="E431">
        <v>6.6000000000000003E-2</v>
      </c>
      <c r="F431" t="s">
        <v>79</v>
      </c>
      <c r="G431" t="s">
        <v>867</v>
      </c>
      <c r="H431" t="s">
        <v>868</v>
      </c>
      <c r="I431" t="s">
        <v>79</v>
      </c>
      <c r="J431" t="s">
        <v>82</v>
      </c>
    </row>
    <row r="432" spans="1:11" x14ac:dyDescent="0.25">
      <c r="A432" t="s">
        <v>75</v>
      </c>
      <c r="B432" t="s">
        <v>90</v>
      </c>
      <c r="C432">
        <v>1614089</v>
      </c>
      <c r="D432" t="s">
        <v>120</v>
      </c>
      <c r="E432">
        <v>0.84499999999999997</v>
      </c>
      <c r="F432" t="s">
        <v>6821</v>
      </c>
      <c r="G432" t="s">
        <v>872</v>
      </c>
      <c r="H432" t="s">
        <v>873</v>
      </c>
      <c r="I432" t="s">
        <v>105</v>
      </c>
      <c r="J432">
        <v>87</v>
      </c>
      <c r="K432" t="s">
        <v>160</v>
      </c>
    </row>
    <row r="433" spans="1:11" x14ac:dyDescent="0.25">
      <c r="A433" t="s">
        <v>75</v>
      </c>
      <c r="B433" t="s">
        <v>90</v>
      </c>
      <c r="C433">
        <v>1620961</v>
      </c>
      <c r="D433" t="s">
        <v>297</v>
      </c>
      <c r="E433">
        <v>1</v>
      </c>
      <c r="F433" t="s">
        <v>6823</v>
      </c>
      <c r="G433" t="s">
        <v>882</v>
      </c>
      <c r="H433" t="s">
        <v>6824</v>
      </c>
      <c r="I433" t="s">
        <v>98</v>
      </c>
      <c r="J433">
        <v>226</v>
      </c>
      <c r="K433" t="s">
        <v>131</v>
      </c>
    </row>
    <row r="434" spans="1:11" x14ac:dyDescent="0.25">
      <c r="A434" t="s">
        <v>75</v>
      </c>
      <c r="B434" t="s">
        <v>90</v>
      </c>
      <c r="C434">
        <v>1628207</v>
      </c>
      <c r="D434" t="s">
        <v>151</v>
      </c>
      <c r="E434">
        <v>1</v>
      </c>
      <c r="F434" t="s">
        <v>6825</v>
      </c>
      <c r="G434" t="s">
        <v>3741</v>
      </c>
      <c r="H434" t="s">
        <v>3742</v>
      </c>
      <c r="I434" t="s">
        <v>146</v>
      </c>
      <c r="J434">
        <v>110</v>
      </c>
      <c r="K434" t="s">
        <v>105</v>
      </c>
    </row>
    <row r="435" spans="1:11" x14ac:dyDescent="0.25">
      <c r="A435" t="s">
        <v>75</v>
      </c>
      <c r="B435" t="s">
        <v>90</v>
      </c>
      <c r="C435">
        <v>1642135</v>
      </c>
      <c r="D435" t="s">
        <v>88</v>
      </c>
      <c r="E435">
        <v>0.85299999999999998</v>
      </c>
      <c r="F435" t="s">
        <v>79</v>
      </c>
      <c r="G435" t="s">
        <v>6832</v>
      </c>
      <c r="H435" t="s">
        <v>6834</v>
      </c>
      <c r="I435" t="s">
        <v>79</v>
      </c>
      <c r="J435" t="s">
        <v>82</v>
      </c>
    </row>
    <row r="436" spans="1:11" x14ac:dyDescent="0.25">
      <c r="A436" t="s">
        <v>75</v>
      </c>
      <c r="B436" t="s">
        <v>90</v>
      </c>
      <c r="C436">
        <v>1646372</v>
      </c>
      <c r="D436" t="s">
        <v>135</v>
      </c>
      <c r="E436">
        <v>0.81</v>
      </c>
      <c r="F436" t="s">
        <v>212</v>
      </c>
      <c r="G436" t="s">
        <v>5061</v>
      </c>
      <c r="H436" t="s">
        <v>5062</v>
      </c>
      <c r="I436" t="s">
        <v>212</v>
      </c>
      <c r="J436" t="s">
        <v>82</v>
      </c>
    </row>
    <row r="437" spans="1:11" x14ac:dyDescent="0.25">
      <c r="A437" t="s">
        <v>75</v>
      </c>
      <c r="B437" t="s">
        <v>90</v>
      </c>
      <c r="C437">
        <v>1661763</v>
      </c>
      <c r="D437" t="s">
        <v>135</v>
      </c>
      <c r="E437">
        <v>1</v>
      </c>
      <c r="F437" t="s">
        <v>6465</v>
      </c>
      <c r="G437" t="s">
        <v>6841</v>
      </c>
      <c r="H437" t="s">
        <v>6842</v>
      </c>
      <c r="I437" t="s">
        <v>131</v>
      </c>
      <c r="J437">
        <v>353</v>
      </c>
      <c r="K437" t="s">
        <v>131</v>
      </c>
    </row>
    <row r="438" spans="1:11" x14ac:dyDescent="0.25">
      <c r="A438" t="s">
        <v>75</v>
      </c>
      <c r="B438" t="s">
        <v>90</v>
      </c>
      <c r="C438">
        <v>1669592</v>
      </c>
      <c r="D438" t="s">
        <v>120</v>
      </c>
      <c r="E438">
        <v>0.874</v>
      </c>
      <c r="F438" t="s">
        <v>6844</v>
      </c>
      <c r="G438" t="s">
        <v>2535</v>
      </c>
      <c r="H438" t="s">
        <v>2536</v>
      </c>
      <c r="I438" t="s">
        <v>253</v>
      </c>
      <c r="J438">
        <v>342</v>
      </c>
      <c r="K438" t="s">
        <v>96</v>
      </c>
    </row>
    <row r="439" spans="1:11" x14ac:dyDescent="0.25">
      <c r="A439" t="s">
        <v>75</v>
      </c>
      <c r="B439" t="s">
        <v>90</v>
      </c>
      <c r="C439">
        <v>1680642</v>
      </c>
      <c r="D439" t="s">
        <v>135</v>
      </c>
      <c r="E439">
        <v>0.85799999999999998</v>
      </c>
      <c r="F439" t="s">
        <v>6847</v>
      </c>
      <c r="G439" t="s">
        <v>5079</v>
      </c>
      <c r="H439" t="s">
        <v>5080</v>
      </c>
      <c r="I439" t="s">
        <v>105</v>
      </c>
      <c r="J439">
        <v>68</v>
      </c>
      <c r="K439" t="s">
        <v>85</v>
      </c>
    </row>
    <row r="440" spans="1:11" x14ac:dyDescent="0.25">
      <c r="A440" t="s">
        <v>75</v>
      </c>
      <c r="B440" t="s">
        <v>90</v>
      </c>
      <c r="C440">
        <v>1684105</v>
      </c>
      <c r="D440" t="s">
        <v>135</v>
      </c>
      <c r="E440">
        <v>0.80299999999999905</v>
      </c>
      <c r="F440" t="s">
        <v>79</v>
      </c>
      <c r="G440" t="s">
        <v>897</v>
      </c>
      <c r="H440" t="s">
        <v>6848</v>
      </c>
      <c r="I440" t="s">
        <v>79</v>
      </c>
      <c r="J440" t="s">
        <v>82</v>
      </c>
    </row>
    <row r="441" spans="1:11" x14ac:dyDescent="0.25">
      <c r="A441" t="s">
        <v>75</v>
      </c>
      <c r="B441" t="s">
        <v>90</v>
      </c>
      <c r="C441">
        <v>1689180</v>
      </c>
      <c r="D441" t="s">
        <v>297</v>
      </c>
      <c r="E441">
        <v>0.92799999999999905</v>
      </c>
      <c r="F441" t="s">
        <v>6849</v>
      </c>
      <c r="G441" t="s">
        <v>908</v>
      </c>
      <c r="H441" t="s">
        <v>909</v>
      </c>
      <c r="I441" t="s">
        <v>105</v>
      </c>
      <c r="J441">
        <v>383</v>
      </c>
      <c r="K441" t="s">
        <v>85</v>
      </c>
    </row>
    <row r="442" spans="1:11" x14ac:dyDescent="0.25">
      <c r="A442" t="s">
        <v>75</v>
      </c>
      <c r="B442" t="s">
        <v>90</v>
      </c>
      <c r="C442">
        <v>1692573</v>
      </c>
      <c r="D442" t="s">
        <v>135</v>
      </c>
      <c r="E442">
        <v>0.93700000000000006</v>
      </c>
      <c r="F442" t="s">
        <v>6850</v>
      </c>
      <c r="G442" t="s">
        <v>6851</v>
      </c>
      <c r="H442" t="s">
        <v>6852</v>
      </c>
      <c r="I442" t="s">
        <v>85</v>
      </c>
      <c r="J442">
        <v>289</v>
      </c>
      <c r="K442" t="s">
        <v>277</v>
      </c>
    </row>
    <row r="443" spans="1:11" x14ac:dyDescent="0.25">
      <c r="A443" t="s">
        <v>75</v>
      </c>
      <c r="B443" t="s">
        <v>90</v>
      </c>
      <c r="C443">
        <v>1696612</v>
      </c>
      <c r="D443" t="s">
        <v>225</v>
      </c>
      <c r="E443">
        <v>1</v>
      </c>
      <c r="F443" t="s">
        <v>6854</v>
      </c>
      <c r="G443" t="s">
        <v>6855</v>
      </c>
      <c r="H443" t="s">
        <v>6856</v>
      </c>
      <c r="I443" t="s">
        <v>105</v>
      </c>
      <c r="J443">
        <v>41</v>
      </c>
      <c r="K443" t="s">
        <v>85</v>
      </c>
    </row>
    <row r="444" spans="1:11" x14ac:dyDescent="0.25">
      <c r="A444" t="s">
        <v>75</v>
      </c>
      <c r="B444" t="s">
        <v>90</v>
      </c>
      <c r="C444">
        <v>1698343</v>
      </c>
      <c r="D444" t="s">
        <v>135</v>
      </c>
      <c r="E444">
        <v>5.5999999999999897E-2</v>
      </c>
      <c r="F444" t="s">
        <v>6626</v>
      </c>
      <c r="G444" t="s">
        <v>9918</v>
      </c>
      <c r="H444" t="s">
        <v>123</v>
      </c>
      <c r="I444" t="s">
        <v>85</v>
      </c>
      <c r="J444">
        <v>75</v>
      </c>
      <c r="K444" t="s">
        <v>277</v>
      </c>
    </row>
    <row r="445" spans="1:11" x14ac:dyDescent="0.25">
      <c r="A445" t="s">
        <v>75</v>
      </c>
      <c r="B445" t="s">
        <v>90</v>
      </c>
      <c r="C445">
        <v>1699862</v>
      </c>
      <c r="D445" t="s">
        <v>92</v>
      </c>
      <c r="E445">
        <v>1</v>
      </c>
      <c r="F445" t="s">
        <v>6857</v>
      </c>
      <c r="G445" t="s">
        <v>913</v>
      </c>
      <c r="H445" t="s">
        <v>6858</v>
      </c>
      <c r="I445" t="s">
        <v>96</v>
      </c>
      <c r="J445">
        <v>119</v>
      </c>
      <c r="K445" t="s">
        <v>160</v>
      </c>
    </row>
    <row r="446" spans="1:11" x14ac:dyDescent="0.25">
      <c r="A446" t="s">
        <v>75</v>
      </c>
      <c r="B446" t="s">
        <v>90</v>
      </c>
      <c r="C446">
        <v>1703071</v>
      </c>
      <c r="D446" t="s">
        <v>225</v>
      </c>
      <c r="E446">
        <v>7.4999999999999997E-2</v>
      </c>
      <c r="F446" t="s">
        <v>9919</v>
      </c>
      <c r="G446" t="s">
        <v>9920</v>
      </c>
      <c r="H446" t="s">
        <v>9921</v>
      </c>
      <c r="I446" t="s">
        <v>204</v>
      </c>
      <c r="J446">
        <v>632</v>
      </c>
      <c r="K446" t="s">
        <v>204</v>
      </c>
    </row>
    <row r="447" spans="1:11" x14ac:dyDescent="0.25">
      <c r="A447" t="s">
        <v>75</v>
      </c>
      <c r="B447" t="s">
        <v>90</v>
      </c>
      <c r="C447">
        <v>1711397</v>
      </c>
      <c r="D447" t="s">
        <v>88</v>
      </c>
      <c r="E447">
        <v>1</v>
      </c>
      <c r="F447" t="s">
        <v>6863</v>
      </c>
      <c r="G447" t="s">
        <v>6861</v>
      </c>
      <c r="H447" t="s">
        <v>6862</v>
      </c>
      <c r="I447" t="s">
        <v>124</v>
      </c>
      <c r="J447">
        <v>28</v>
      </c>
      <c r="K447" t="s">
        <v>98</v>
      </c>
    </row>
    <row r="448" spans="1:11" x14ac:dyDescent="0.25">
      <c r="A448" t="s">
        <v>75</v>
      </c>
      <c r="B448" t="s">
        <v>90</v>
      </c>
      <c r="C448">
        <v>1714631</v>
      </c>
      <c r="D448" t="s">
        <v>101</v>
      </c>
      <c r="E448">
        <v>9.6000000000000002E-2</v>
      </c>
      <c r="F448" t="s">
        <v>79</v>
      </c>
      <c r="G448" t="s">
        <v>5105</v>
      </c>
      <c r="H448" t="s">
        <v>9922</v>
      </c>
      <c r="I448" t="s">
        <v>79</v>
      </c>
      <c r="J448" t="s">
        <v>82</v>
      </c>
    </row>
    <row r="449" spans="1:11" x14ac:dyDescent="0.25">
      <c r="A449" t="s">
        <v>75</v>
      </c>
      <c r="B449" t="s">
        <v>90</v>
      </c>
      <c r="C449">
        <v>1718636</v>
      </c>
      <c r="D449" t="s">
        <v>120</v>
      </c>
      <c r="E449">
        <v>5.1999999999999998E-2</v>
      </c>
      <c r="F449" t="s">
        <v>9923</v>
      </c>
      <c r="G449" t="s">
        <v>9924</v>
      </c>
      <c r="H449" t="s">
        <v>9925</v>
      </c>
      <c r="I449" t="s">
        <v>96</v>
      </c>
      <c r="J449">
        <v>93</v>
      </c>
      <c r="K449" t="s">
        <v>172</v>
      </c>
    </row>
    <row r="450" spans="1:11" x14ac:dyDescent="0.25">
      <c r="A450" t="s">
        <v>75</v>
      </c>
      <c r="B450" t="s">
        <v>90</v>
      </c>
      <c r="C450">
        <v>1723809</v>
      </c>
      <c r="D450" t="s">
        <v>120</v>
      </c>
      <c r="E450">
        <v>1</v>
      </c>
      <c r="F450" t="s">
        <v>2524</v>
      </c>
      <c r="G450" t="s">
        <v>6866</v>
      </c>
      <c r="H450" t="s">
        <v>6038</v>
      </c>
      <c r="I450" t="s">
        <v>105</v>
      </c>
      <c r="J450">
        <v>156</v>
      </c>
      <c r="K450" t="s">
        <v>160</v>
      </c>
    </row>
    <row r="451" spans="1:11" x14ac:dyDescent="0.25">
      <c r="A451" t="s">
        <v>75</v>
      </c>
      <c r="B451" t="s">
        <v>90</v>
      </c>
      <c r="C451">
        <v>1732758</v>
      </c>
      <c r="D451" t="s">
        <v>120</v>
      </c>
      <c r="E451">
        <v>6.8000000000000005E-2</v>
      </c>
      <c r="F451" t="s">
        <v>3031</v>
      </c>
      <c r="G451" t="s">
        <v>9926</v>
      </c>
      <c r="H451" t="s">
        <v>9927</v>
      </c>
      <c r="I451" t="s">
        <v>85</v>
      </c>
      <c r="J451">
        <v>220</v>
      </c>
      <c r="K451" t="s">
        <v>277</v>
      </c>
    </row>
    <row r="452" spans="1:11" x14ac:dyDescent="0.25">
      <c r="A452" t="s">
        <v>75</v>
      </c>
      <c r="B452" t="s">
        <v>90</v>
      </c>
      <c r="C452">
        <v>1753293</v>
      </c>
      <c r="D452" t="s">
        <v>120</v>
      </c>
      <c r="E452">
        <v>6.3E-2</v>
      </c>
      <c r="F452" t="s">
        <v>9928</v>
      </c>
      <c r="G452" t="s">
        <v>9929</v>
      </c>
      <c r="H452" t="s">
        <v>9930</v>
      </c>
      <c r="I452" t="s">
        <v>245</v>
      </c>
      <c r="J452">
        <v>85</v>
      </c>
      <c r="K452" t="s">
        <v>245</v>
      </c>
    </row>
    <row r="453" spans="1:11" x14ac:dyDescent="0.25">
      <c r="A453" t="s">
        <v>75</v>
      </c>
      <c r="B453" t="s">
        <v>90</v>
      </c>
      <c r="C453">
        <v>1754950</v>
      </c>
      <c r="D453" t="s">
        <v>92</v>
      </c>
      <c r="E453">
        <v>1</v>
      </c>
      <c r="F453" t="s">
        <v>6872</v>
      </c>
      <c r="G453" t="s">
        <v>6873</v>
      </c>
      <c r="H453" t="s">
        <v>6874</v>
      </c>
      <c r="I453" t="s">
        <v>172</v>
      </c>
      <c r="J453">
        <v>367</v>
      </c>
      <c r="K453" t="s">
        <v>253</v>
      </c>
    </row>
    <row r="454" spans="1:11" x14ac:dyDescent="0.25">
      <c r="A454" t="s">
        <v>75</v>
      </c>
      <c r="B454" t="s">
        <v>90</v>
      </c>
      <c r="C454">
        <v>1762848</v>
      </c>
      <c r="D454" t="s">
        <v>120</v>
      </c>
      <c r="E454">
        <v>5.1999999999999998E-2</v>
      </c>
      <c r="F454" t="s">
        <v>9931</v>
      </c>
      <c r="G454" t="s">
        <v>6876</v>
      </c>
      <c r="H454" t="s">
        <v>6877</v>
      </c>
      <c r="I454" t="s">
        <v>204</v>
      </c>
      <c r="J454">
        <v>32</v>
      </c>
      <c r="K454" t="s">
        <v>105</v>
      </c>
    </row>
    <row r="455" spans="1:11" x14ac:dyDescent="0.25">
      <c r="A455" t="s">
        <v>75</v>
      </c>
      <c r="B455" t="s">
        <v>90</v>
      </c>
      <c r="C455">
        <v>1764150</v>
      </c>
      <c r="D455" t="s">
        <v>120</v>
      </c>
      <c r="E455">
        <v>0.94899999999999995</v>
      </c>
      <c r="F455" t="s">
        <v>6882</v>
      </c>
      <c r="G455" t="s">
        <v>6880</v>
      </c>
      <c r="H455" t="s">
        <v>6881</v>
      </c>
      <c r="I455" t="s">
        <v>85</v>
      </c>
      <c r="J455">
        <v>274</v>
      </c>
      <c r="K455" t="s">
        <v>277</v>
      </c>
    </row>
    <row r="456" spans="1:11" x14ac:dyDescent="0.25">
      <c r="A456" t="s">
        <v>75</v>
      </c>
      <c r="B456" t="s">
        <v>90</v>
      </c>
      <c r="C456">
        <v>1768689</v>
      </c>
      <c r="D456" t="s">
        <v>135</v>
      </c>
      <c r="E456">
        <v>0.86899999999999999</v>
      </c>
      <c r="F456" t="s">
        <v>6883</v>
      </c>
      <c r="G456" t="s">
        <v>6884</v>
      </c>
      <c r="H456" t="s">
        <v>6885</v>
      </c>
      <c r="I456" t="s">
        <v>140</v>
      </c>
      <c r="J456">
        <v>215</v>
      </c>
      <c r="K456" t="s">
        <v>160</v>
      </c>
    </row>
    <row r="457" spans="1:11" x14ac:dyDescent="0.25">
      <c r="A457" t="s">
        <v>75</v>
      </c>
      <c r="B457" t="s">
        <v>90</v>
      </c>
      <c r="C457">
        <v>1769440</v>
      </c>
      <c r="D457" t="s">
        <v>135</v>
      </c>
      <c r="E457">
        <v>5.2999999999999999E-2</v>
      </c>
      <c r="F457" t="s">
        <v>9932</v>
      </c>
      <c r="G457" t="s">
        <v>6886</v>
      </c>
      <c r="H457" t="s">
        <v>9933</v>
      </c>
      <c r="I457" t="s">
        <v>204</v>
      </c>
      <c r="J457">
        <v>166</v>
      </c>
      <c r="K457" t="s">
        <v>204</v>
      </c>
    </row>
    <row r="458" spans="1:11" x14ac:dyDescent="0.25">
      <c r="A458" t="s">
        <v>75</v>
      </c>
      <c r="B458" t="s">
        <v>90</v>
      </c>
      <c r="C458">
        <v>1769763</v>
      </c>
      <c r="D458" t="s">
        <v>92</v>
      </c>
      <c r="E458">
        <v>0.79900000000000004</v>
      </c>
      <c r="F458" t="s">
        <v>79</v>
      </c>
      <c r="G458" t="s">
        <v>6886</v>
      </c>
      <c r="H458" t="s">
        <v>6887</v>
      </c>
      <c r="I458" t="s">
        <v>79</v>
      </c>
      <c r="J458" t="s">
        <v>82</v>
      </c>
    </row>
    <row r="459" spans="1:11" x14ac:dyDescent="0.25">
      <c r="A459" t="s">
        <v>75</v>
      </c>
      <c r="B459" t="s">
        <v>90</v>
      </c>
      <c r="C459">
        <v>1770281</v>
      </c>
      <c r="D459" t="s">
        <v>92</v>
      </c>
      <c r="E459">
        <v>1</v>
      </c>
      <c r="F459" t="s">
        <v>6888</v>
      </c>
      <c r="G459" t="s">
        <v>5138</v>
      </c>
      <c r="H459" t="s">
        <v>5139</v>
      </c>
      <c r="I459" t="s">
        <v>85</v>
      </c>
      <c r="J459">
        <v>146</v>
      </c>
      <c r="K459" t="s">
        <v>105</v>
      </c>
    </row>
    <row r="460" spans="1:11" x14ac:dyDescent="0.25">
      <c r="A460" t="s">
        <v>75</v>
      </c>
      <c r="B460" t="s">
        <v>90</v>
      </c>
      <c r="C460">
        <v>1774858</v>
      </c>
      <c r="D460" t="s">
        <v>88</v>
      </c>
      <c r="E460">
        <v>7.0000000000000007E-2</v>
      </c>
      <c r="F460" t="s">
        <v>9934</v>
      </c>
      <c r="G460" t="s">
        <v>9935</v>
      </c>
      <c r="H460" t="s">
        <v>9936</v>
      </c>
      <c r="I460" t="s">
        <v>277</v>
      </c>
      <c r="J460">
        <v>67</v>
      </c>
      <c r="K460" t="s">
        <v>277</v>
      </c>
    </row>
    <row r="461" spans="1:11" x14ac:dyDescent="0.25">
      <c r="A461" t="s">
        <v>75</v>
      </c>
      <c r="B461" t="s">
        <v>90</v>
      </c>
      <c r="C461">
        <v>1777451</v>
      </c>
      <c r="D461" t="s">
        <v>135</v>
      </c>
      <c r="E461">
        <v>0.89800000000000002</v>
      </c>
      <c r="F461" t="s">
        <v>6890</v>
      </c>
      <c r="G461" t="s">
        <v>6891</v>
      </c>
      <c r="H461" t="s">
        <v>6892</v>
      </c>
      <c r="I461" t="s">
        <v>204</v>
      </c>
      <c r="J461">
        <v>55</v>
      </c>
      <c r="K461" t="s">
        <v>105</v>
      </c>
    </row>
    <row r="462" spans="1:11" x14ac:dyDescent="0.25">
      <c r="A462" t="s">
        <v>75</v>
      </c>
      <c r="B462" t="s">
        <v>90</v>
      </c>
      <c r="C462">
        <v>1783091</v>
      </c>
      <c r="D462" t="s">
        <v>120</v>
      </c>
      <c r="E462">
        <v>0.86399999999999999</v>
      </c>
      <c r="F462" t="s">
        <v>6893</v>
      </c>
      <c r="G462" t="s">
        <v>6894</v>
      </c>
      <c r="H462" t="s">
        <v>6895</v>
      </c>
      <c r="I462" t="s">
        <v>105</v>
      </c>
      <c r="J462">
        <v>134</v>
      </c>
      <c r="K462" t="s">
        <v>160</v>
      </c>
    </row>
    <row r="463" spans="1:11" x14ac:dyDescent="0.25">
      <c r="A463" t="s">
        <v>75</v>
      </c>
      <c r="B463" t="s">
        <v>90</v>
      </c>
      <c r="C463">
        <v>1785349</v>
      </c>
      <c r="D463" t="s">
        <v>120</v>
      </c>
      <c r="E463">
        <v>6.7000000000000004E-2</v>
      </c>
      <c r="F463" t="s">
        <v>9937</v>
      </c>
      <c r="G463" t="s">
        <v>956</v>
      </c>
      <c r="H463" t="s">
        <v>957</v>
      </c>
      <c r="I463" t="s">
        <v>146</v>
      </c>
      <c r="J463">
        <v>51</v>
      </c>
      <c r="K463" t="s">
        <v>146</v>
      </c>
    </row>
    <row r="464" spans="1:11" x14ac:dyDescent="0.25">
      <c r="A464" t="s">
        <v>75</v>
      </c>
      <c r="B464" t="s">
        <v>90</v>
      </c>
      <c r="C464">
        <v>1791509</v>
      </c>
      <c r="D464" t="s">
        <v>135</v>
      </c>
      <c r="E464">
        <v>5.1999999999999998E-2</v>
      </c>
      <c r="F464" t="s">
        <v>9938</v>
      </c>
      <c r="G464" t="s">
        <v>6900</v>
      </c>
      <c r="H464" t="s">
        <v>6901</v>
      </c>
      <c r="I464" t="s">
        <v>131</v>
      </c>
      <c r="J464">
        <v>231</v>
      </c>
      <c r="K464" t="s">
        <v>131</v>
      </c>
    </row>
    <row r="465" spans="1:11" x14ac:dyDescent="0.25">
      <c r="A465" t="s">
        <v>75</v>
      </c>
      <c r="B465" t="s">
        <v>90</v>
      </c>
      <c r="C465">
        <v>1795267</v>
      </c>
      <c r="D465" t="s">
        <v>225</v>
      </c>
      <c r="E465">
        <v>5.0999999999999997E-2</v>
      </c>
      <c r="F465" t="s">
        <v>9939</v>
      </c>
      <c r="G465" t="s">
        <v>6903</v>
      </c>
      <c r="H465" t="s">
        <v>6904</v>
      </c>
      <c r="I465" t="s">
        <v>253</v>
      </c>
      <c r="J465">
        <v>521</v>
      </c>
      <c r="K465" t="s">
        <v>172</v>
      </c>
    </row>
    <row r="466" spans="1:11" x14ac:dyDescent="0.25">
      <c r="A466" t="s">
        <v>75</v>
      </c>
      <c r="B466" t="s">
        <v>90</v>
      </c>
      <c r="C466">
        <v>1796101</v>
      </c>
      <c r="D466" t="s">
        <v>135</v>
      </c>
      <c r="E466">
        <v>0.82</v>
      </c>
      <c r="F466" t="s">
        <v>6902</v>
      </c>
      <c r="G466" t="s">
        <v>6903</v>
      </c>
      <c r="H466" t="s">
        <v>6904</v>
      </c>
      <c r="I466" t="s">
        <v>85</v>
      </c>
      <c r="J466">
        <v>243</v>
      </c>
      <c r="K466" t="s">
        <v>277</v>
      </c>
    </row>
    <row r="467" spans="1:11" x14ac:dyDescent="0.25">
      <c r="A467" t="s">
        <v>75</v>
      </c>
      <c r="B467" t="s">
        <v>90</v>
      </c>
      <c r="C467">
        <v>1798234</v>
      </c>
      <c r="D467" t="s">
        <v>120</v>
      </c>
      <c r="E467">
        <v>6.0999999999999999E-2</v>
      </c>
      <c r="F467" t="s">
        <v>212</v>
      </c>
      <c r="G467" t="s">
        <v>2581</v>
      </c>
      <c r="H467" t="s">
        <v>2582</v>
      </c>
      <c r="I467" t="s">
        <v>212</v>
      </c>
      <c r="J467" t="s">
        <v>82</v>
      </c>
    </row>
    <row r="468" spans="1:11" x14ac:dyDescent="0.25">
      <c r="A468" t="s">
        <v>75</v>
      </c>
      <c r="B468" t="s">
        <v>90</v>
      </c>
      <c r="C468">
        <v>1800129</v>
      </c>
      <c r="D468" t="s">
        <v>88</v>
      </c>
      <c r="E468">
        <v>0.80599999999999905</v>
      </c>
      <c r="F468" t="s">
        <v>6908</v>
      </c>
      <c r="G468" t="s">
        <v>6906</v>
      </c>
      <c r="H468" t="s">
        <v>6907</v>
      </c>
      <c r="I468" t="s">
        <v>565</v>
      </c>
      <c r="J468">
        <v>71</v>
      </c>
      <c r="K468" t="s">
        <v>160</v>
      </c>
    </row>
    <row r="469" spans="1:11" x14ac:dyDescent="0.25">
      <c r="A469" t="s">
        <v>75</v>
      </c>
      <c r="B469" t="s">
        <v>90</v>
      </c>
      <c r="C469">
        <v>1802047</v>
      </c>
      <c r="D469" t="s">
        <v>151</v>
      </c>
      <c r="E469">
        <v>1</v>
      </c>
      <c r="F469" t="s">
        <v>79</v>
      </c>
      <c r="G469" t="s">
        <v>6909</v>
      </c>
      <c r="H469" t="s">
        <v>6910</v>
      </c>
      <c r="I469" t="s">
        <v>79</v>
      </c>
      <c r="J469" t="s">
        <v>82</v>
      </c>
    </row>
    <row r="470" spans="1:11" x14ac:dyDescent="0.25">
      <c r="A470" t="s">
        <v>75</v>
      </c>
      <c r="B470" t="s">
        <v>90</v>
      </c>
      <c r="C470">
        <v>1803109</v>
      </c>
      <c r="D470" t="s">
        <v>88</v>
      </c>
      <c r="E470">
        <v>0.93400000000000005</v>
      </c>
      <c r="F470" t="s">
        <v>6911</v>
      </c>
      <c r="G470" t="s">
        <v>6912</v>
      </c>
      <c r="H470" t="s">
        <v>5307</v>
      </c>
      <c r="I470" t="s">
        <v>204</v>
      </c>
      <c r="J470">
        <v>128</v>
      </c>
      <c r="K470" t="s">
        <v>174</v>
      </c>
    </row>
    <row r="471" spans="1:11" x14ac:dyDescent="0.25">
      <c r="A471" t="s">
        <v>75</v>
      </c>
      <c r="B471" t="s">
        <v>90</v>
      </c>
      <c r="C471">
        <v>1809799</v>
      </c>
      <c r="D471" t="s">
        <v>135</v>
      </c>
      <c r="E471">
        <v>5.1999999999999998E-2</v>
      </c>
      <c r="F471" t="s">
        <v>9940</v>
      </c>
      <c r="G471" t="s">
        <v>2591</v>
      </c>
      <c r="H471" t="s">
        <v>2592</v>
      </c>
      <c r="I471" t="s">
        <v>204</v>
      </c>
      <c r="J471">
        <v>559</v>
      </c>
      <c r="K471" t="s">
        <v>105</v>
      </c>
    </row>
    <row r="472" spans="1:11" x14ac:dyDescent="0.25">
      <c r="A472" t="s">
        <v>75</v>
      </c>
      <c r="B472" t="s">
        <v>90</v>
      </c>
      <c r="C472">
        <v>1809895</v>
      </c>
      <c r="D472" t="s">
        <v>225</v>
      </c>
      <c r="E472">
        <v>5.5E-2</v>
      </c>
      <c r="F472" t="s">
        <v>9941</v>
      </c>
      <c r="G472" t="s">
        <v>2591</v>
      </c>
      <c r="H472" t="s">
        <v>2592</v>
      </c>
      <c r="I472" t="s">
        <v>277</v>
      </c>
      <c r="J472">
        <v>591</v>
      </c>
      <c r="K472" t="s">
        <v>253</v>
      </c>
    </row>
    <row r="473" spans="1:11" x14ac:dyDescent="0.25">
      <c r="A473" t="s">
        <v>75</v>
      </c>
      <c r="B473" t="s">
        <v>90</v>
      </c>
      <c r="C473">
        <v>1810619</v>
      </c>
      <c r="D473" t="s">
        <v>120</v>
      </c>
      <c r="E473">
        <v>7.0999999999999994E-2</v>
      </c>
      <c r="F473" t="s">
        <v>79</v>
      </c>
      <c r="G473" t="s">
        <v>2591</v>
      </c>
      <c r="H473" t="s">
        <v>9942</v>
      </c>
      <c r="I473" t="s">
        <v>79</v>
      </c>
      <c r="J473" t="s">
        <v>82</v>
      </c>
    </row>
    <row r="474" spans="1:11" x14ac:dyDescent="0.25">
      <c r="A474" t="s">
        <v>75</v>
      </c>
      <c r="B474" t="s">
        <v>90</v>
      </c>
      <c r="C474">
        <v>1812514</v>
      </c>
      <c r="D474" t="s">
        <v>135</v>
      </c>
      <c r="E474">
        <v>0.83</v>
      </c>
      <c r="F474" t="s">
        <v>320</v>
      </c>
      <c r="G474" t="s">
        <v>6914</v>
      </c>
      <c r="H474" t="s">
        <v>6915</v>
      </c>
      <c r="I474" t="s">
        <v>85</v>
      </c>
      <c r="J474">
        <v>82</v>
      </c>
      <c r="K474" t="s">
        <v>277</v>
      </c>
    </row>
    <row r="475" spans="1:11" x14ac:dyDescent="0.25">
      <c r="A475" t="s">
        <v>75</v>
      </c>
      <c r="B475" t="s">
        <v>90</v>
      </c>
      <c r="C475">
        <v>1813263</v>
      </c>
      <c r="D475" t="s">
        <v>135</v>
      </c>
      <c r="E475">
        <v>5.1999999999999998E-2</v>
      </c>
      <c r="F475" t="s">
        <v>9943</v>
      </c>
      <c r="G475" t="s">
        <v>5158</v>
      </c>
      <c r="H475" t="s">
        <v>5159</v>
      </c>
      <c r="I475" t="s">
        <v>105</v>
      </c>
      <c r="J475">
        <v>148</v>
      </c>
      <c r="K475" t="s">
        <v>160</v>
      </c>
    </row>
    <row r="476" spans="1:11" x14ac:dyDescent="0.25">
      <c r="A476" t="s">
        <v>75</v>
      </c>
      <c r="B476" t="s">
        <v>90</v>
      </c>
      <c r="C476">
        <v>1820020</v>
      </c>
      <c r="D476" t="s">
        <v>135</v>
      </c>
      <c r="E476">
        <v>7.1999999999999995E-2</v>
      </c>
      <c r="F476" t="s">
        <v>79</v>
      </c>
      <c r="G476" t="s">
        <v>9944</v>
      </c>
      <c r="H476" t="s">
        <v>9945</v>
      </c>
      <c r="I476" t="s">
        <v>79</v>
      </c>
      <c r="J476" t="s">
        <v>82</v>
      </c>
    </row>
    <row r="477" spans="1:11" x14ac:dyDescent="0.25">
      <c r="A477" t="s">
        <v>75</v>
      </c>
      <c r="B477" t="s">
        <v>90</v>
      </c>
      <c r="C477">
        <v>1820888</v>
      </c>
      <c r="D477" t="s">
        <v>135</v>
      </c>
      <c r="E477">
        <v>0.84599999999999997</v>
      </c>
      <c r="F477" t="s">
        <v>6916</v>
      </c>
      <c r="G477" t="s">
        <v>6917</v>
      </c>
      <c r="H477" t="s">
        <v>6918</v>
      </c>
      <c r="I477" t="s">
        <v>148</v>
      </c>
      <c r="J477">
        <v>98</v>
      </c>
      <c r="K477" t="s">
        <v>253</v>
      </c>
    </row>
    <row r="478" spans="1:11" x14ac:dyDescent="0.25">
      <c r="A478" t="s">
        <v>75</v>
      </c>
      <c r="B478" t="s">
        <v>90</v>
      </c>
      <c r="C478">
        <v>1821696</v>
      </c>
      <c r="D478" t="s">
        <v>225</v>
      </c>
      <c r="E478">
        <v>0.92500000000000004</v>
      </c>
      <c r="F478" t="s">
        <v>6919</v>
      </c>
      <c r="G478" t="s">
        <v>6920</v>
      </c>
      <c r="H478" t="s">
        <v>6921</v>
      </c>
      <c r="I478" t="s">
        <v>96</v>
      </c>
      <c r="J478">
        <v>274</v>
      </c>
      <c r="K478" t="s">
        <v>98</v>
      </c>
    </row>
    <row r="479" spans="1:11" x14ac:dyDescent="0.25">
      <c r="A479" t="s">
        <v>75</v>
      </c>
      <c r="B479" t="s">
        <v>90</v>
      </c>
      <c r="C479">
        <v>1825763</v>
      </c>
      <c r="D479" t="s">
        <v>135</v>
      </c>
      <c r="E479">
        <v>1</v>
      </c>
      <c r="F479" t="s">
        <v>6925</v>
      </c>
      <c r="G479" t="s">
        <v>979</v>
      </c>
      <c r="H479" t="s">
        <v>6923</v>
      </c>
      <c r="I479" t="s">
        <v>204</v>
      </c>
      <c r="J479">
        <v>159</v>
      </c>
      <c r="K479" t="s">
        <v>204</v>
      </c>
    </row>
    <row r="480" spans="1:11" x14ac:dyDescent="0.25">
      <c r="A480" t="s">
        <v>75</v>
      </c>
      <c r="B480" t="s">
        <v>90</v>
      </c>
      <c r="C480">
        <v>1829319</v>
      </c>
      <c r="D480" t="s">
        <v>135</v>
      </c>
      <c r="E480">
        <v>0.81499999999999995</v>
      </c>
      <c r="F480" t="s">
        <v>6926</v>
      </c>
      <c r="G480" t="s">
        <v>6927</v>
      </c>
      <c r="H480" t="s">
        <v>6928</v>
      </c>
      <c r="I480" t="s">
        <v>172</v>
      </c>
      <c r="J480">
        <v>85</v>
      </c>
      <c r="K480" t="s">
        <v>172</v>
      </c>
    </row>
    <row r="481" spans="1:11" x14ac:dyDescent="0.25">
      <c r="A481" t="s">
        <v>75</v>
      </c>
      <c r="B481" t="s">
        <v>90</v>
      </c>
      <c r="C481">
        <v>1832413</v>
      </c>
      <c r="D481" t="s">
        <v>135</v>
      </c>
      <c r="E481">
        <v>1</v>
      </c>
      <c r="F481" t="s">
        <v>6929</v>
      </c>
      <c r="G481" t="s">
        <v>984</v>
      </c>
      <c r="H481" t="s">
        <v>985</v>
      </c>
      <c r="I481" t="s">
        <v>96</v>
      </c>
      <c r="J481">
        <v>315</v>
      </c>
      <c r="K481" t="s">
        <v>96</v>
      </c>
    </row>
    <row r="482" spans="1:11" x14ac:dyDescent="0.25">
      <c r="A482" t="s">
        <v>75</v>
      </c>
      <c r="B482" t="s">
        <v>90</v>
      </c>
      <c r="C482">
        <v>1833730</v>
      </c>
      <c r="D482" t="s">
        <v>135</v>
      </c>
      <c r="E482">
        <v>1</v>
      </c>
      <c r="F482" t="s">
        <v>6930</v>
      </c>
      <c r="G482" t="s">
        <v>5168</v>
      </c>
      <c r="H482" t="s">
        <v>5169</v>
      </c>
      <c r="I482" t="s">
        <v>124</v>
      </c>
      <c r="J482">
        <v>3</v>
      </c>
      <c r="K482" t="s">
        <v>140</v>
      </c>
    </row>
    <row r="483" spans="1:11" x14ac:dyDescent="0.25">
      <c r="A483" t="s">
        <v>75</v>
      </c>
      <c r="B483" t="s">
        <v>90</v>
      </c>
      <c r="C483">
        <v>1836192</v>
      </c>
      <c r="D483" t="s">
        <v>92</v>
      </c>
      <c r="E483">
        <v>0.81099999999999905</v>
      </c>
      <c r="F483" t="s">
        <v>6932</v>
      </c>
      <c r="G483" t="s">
        <v>990</v>
      </c>
      <c r="H483" t="s">
        <v>991</v>
      </c>
      <c r="I483" t="s">
        <v>172</v>
      </c>
      <c r="J483">
        <v>67</v>
      </c>
      <c r="K483" t="s">
        <v>172</v>
      </c>
    </row>
    <row r="484" spans="1:11" x14ac:dyDescent="0.25">
      <c r="A484" t="s">
        <v>75</v>
      </c>
      <c r="B484" t="s">
        <v>90</v>
      </c>
      <c r="C484">
        <v>1849550</v>
      </c>
      <c r="D484" t="s">
        <v>135</v>
      </c>
      <c r="E484">
        <v>5.3999999999999999E-2</v>
      </c>
      <c r="F484" t="s">
        <v>9946</v>
      </c>
      <c r="G484" t="s">
        <v>9947</v>
      </c>
      <c r="H484" t="s">
        <v>9948</v>
      </c>
      <c r="I484" t="s">
        <v>146</v>
      </c>
      <c r="J484">
        <v>227</v>
      </c>
      <c r="K484" t="s">
        <v>148</v>
      </c>
    </row>
    <row r="485" spans="1:11" x14ac:dyDescent="0.25">
      <c r="A485" t="s">
        <v>75</v>
      </c>
      <c r="B485" t="s">
        <v>90</v>
      </c>
      <c r="C485">
        <v>1850880</v>
      </c>
      <c r="D485" t="s">
        <v>135</v>
      </c>
      <c r="E485">
        <v>6.9000000000000006E-2</v>
      </c>
      <c r="F485" t="s">
        <v>9949</v>
      </c>
      <c r="G485" t="s">
        <v>9950</v>
      </c>
      <c r="H485" t="s">
        <v>9951</v>
      </c>
      <c r="I485" t="s">
        <v>245</v>
      </c>
      <c r="J485">
        <v>102</v>
      </c>
      <c r="K485" t="s">
        <v>245</v>
      </c>
    </row>
    <row r="486" spans="1:11" x14ac:dyDescent="0.25">
      <c r="A486" t="s">
        <v>75</v>
      </c>
      <c r="B486" t="s">
        <v>90</v>
      </c>
      <c r="C486">
        <v>1852274</v>
      </c>
      <c r="D486" t="s">
        <v>135</v>
      </c>
      <c r="E486">
        <v>0.89800000000000002</v>
      </c>
      <c r="F486" t="s">
        <v>6935</v>
      </c>
      <c r="G486" t="s">
        <v>2606</v>
      </c>
      <c r="H486" t="s">
        <v>2607</v>
      </c>
      <c r="I486" t="s">
        <v>85</v>
      </c>
      <c r="J486">
        <v>273</v>
      </c>
      <c r="K486" t="s">
        <v>277</v>
      </c>
    </row>
    <row r="487" spans="1:11" x14ac:dyDescent="0.25">
      <c r="A487" t="s">
        <v>75</v>
      </c>
      <c r="B487" t="s">
        <v>90</v>
      </c>
      <c r="C487">
        <v>1859132</v>
      </c>
      <c r="D487" t="s">
        <v>101</v>
      </c>
      <c r="E487">
        <v>0.81399999999999995</v>
      </c>
      <c r="F487" t="s">
        <v>6939</v>
      </c>
      <c r="G487" t="s">
        <v>6940</v>
      </c>
      <c r="H487" t="s">
        <v>6941</v>
      </c>
      <c r="I487" t="s">
        <v>204</v>
      </c>
      <c r="J487">
        <v>254</v>
      </c>
      <c r="K487" t="s">
        <v>204</v>
      </c>
    </row>
    <row r="488" spans="1:11" x14ac:dyDescent="0.25">
      <c r="A488" t="s">
        <v>75</v>
      </c>
      <c r="B488" t="s">
        <v>90</v>
      </c>
      <c r="C488">
        <v>1860183</v>
      </c>
      <c r="D488" t="s">
        <v>120</v>
      </c>
      <c r="E488">
        <v>0.88200000000000001</v>
      </c>
      <c r="F488" t="s">
        <v>6942</v>
      </c>
      <c r="G488" t="s">
        <v>6943</v>
      </c>
      <c r="H488" t="s">
        <v>6944</v>
      </c>
      <c r="I488" t="s">
        <v>124</v>
      </c>
      <c r="J488">
        <v>183</v>
      </c>
      <c r="K488" t="s">
        <v>140</v>
      </c>
    </row>
    <row r="489" spans="1:11" x14ac:dyDescent="0.25">
      <c r="A489" t="s">
        <v>75</v>
      </c>
      <c r="B489" t="s">
        <v>90</v>
      </c>
      <c r="C489">
        <v>1862404</v>
      </c>
      <c r="D489" t="s">
        <v>120</v>
      </c>
      <c r="E489">
        <v>0.06</v>
      </c>
      <c r="F489" t="s">
        <v>9952</v>
      </c>
      <c r="G489" t="s">
        <v>6946</v>
      </c>
      <c r="H489" t="s">
        <v>6947</v>
      </c>
      <c r="I489" t="s">
        <v>105</v>
      </c>
      <c r="J489">
        <v>414</v>
      </c>
      <c r="K489" t="s">
        <v>160</v>
      </c>
    </row>
    <row r="490" spans="1:11" x14ac:dyDescent="0.25">
      <c r="A490" t="s">
        <v>75</v>
      </c>
      <c r="B490" t="s">
        <v>90</v>
      </c>
      <c r="C490">
        <v>1864752</v>
      </c>
      <c r="D490" t="s">
        <v>135</v>
      </c>
      <c r="E490">
        <v>5.5E-2</v>
      </c>
      <c r="F490" t="s">
        <v>9953</v>
      </c>
      <c r="G490" t="s">
        <v>1016</v>
      </c>
      <c r="H490" t="s">
        <v>1017</v>
      </c>
      <c r="I490" t="s">
        <v>140</v>
      </c>
      <c r="J490">
        <v>37</v>
      </c>
      <c r="K490" t="s">
        <v>124</v>
      </c>
    </row>
    <row r="491" spans="1:11" x14ac:dyDescent="0.25">
      <c r="A491" t="s">
        <v>75</v>
      </c>
      <c r="B491" t="s">
        <v>90</v>
      </c>
      <c r="C491">
        <v>1865000</v>
      </c>
      <c r="D491" t="s">
        <v>135</v>
      </c>
      <c r="E491">
        <v>0.878</v>
      </c>
      <c r="F491" t="s">
        <v>6948</v>
      </c>
      <c r="G491" t="s">
        <v>1016</v>
      </c>
      <c r="H491" t="s">
        <v>1017</v>
      </c>
      <c r="I491" t="s">
        <v>131</v>
      </c>
      <c r="J491">
        <v>120</v>
      </c>
      <c r="K491" t="s">
        <v>98</v>
      </c>
    </row>
    <row r="492" spans="1:11" x14ac:dyDescent="0.25">
      <c r="A492" t="s">
        <v>75</v>
      </c>
      <c r="B492" t="s">
        <v>90</v>
      </c>
      <c r="C492">
        <v>1865422</v>
      </c>
      <c r="D492" t="s">
        <v>135</v>
      </c>
      <c r="E492">
        <v>1</v>
      </c>
      <c r="F492" t="s">
        <v>6949</v>
      </c>
      <c r="G492" t="s">
        <v>1016</v>
      </c>
      <c r="H492" t="s">
        <v>1017</v>
      </c>
      <c r="I492" t="s">
        <v>124</v>
      </c>
      <c r="J492">
        <v>261</v>
      </c>
      <c r="K492" t="s">
        <v>124</v>
      </c>
    </row>
    <row r="493" spans="1:11" x14ac:dyDescent="0.25">
      <c r="A493" t="s">
        <v>75</v>
      </c>
      <c r="B493" t="s">
        <v>90</v>
      </c>
      <c r="C493">
        <v>1870743</v>
      </c>
      <c r="D493" t="s">
        <v>135</v>
      </c>
      <c r="E493">
        <v>0.875999999999999</v>
      </c>
      <c r="F493" t="s">
        <v>6951</v>
      </c>
      <c r="G493" t="s">
        <v>6952</v>
      </c>
      <c r="H493" t="s">
        <v>554</v>
      </c>
      <c r="I493" t="s">
        <v>511</v>
      </c>
      <c r="J493">
        <v>272</v>
      </c>
      <c r="K493" t="s">
        <v>400</v>
      </c>
    </row>
    <row r="494" spans="1:11" x14ac:dyDescent="0.25">
      <c r="A494" t="s">
        <v>75</v>
      </c>
      <c r="B494" t="s">
        <v>90</v>
      </c>
      <c r="C494">
        <v>1872054</v>
      </c>
      <c r="D494" t="s">
        <v>225</v>
      </c>
      <c r="E494">
        <v>0.879</v>
      </c>
      <c r="F494" t="s">
        <v>6953</v>
      </c>
      <c r="G494" t="s">
        <v>1022</v>
      </c>
      <c r="H494" t="s">
        <v>1023</v>
      </c>
      <c r="I494" t="s">
        <v>105</v>
      </c>
      <c r="J494">
        <v>28</v>
      </c>
      <c r="K494" t="s">
        <v>245</v>
      </c>
    </row>
    <row r="495" spans="1:11" x14ac:dyDescent="0.25">
      <c r="A495" t="s">
        <v>75</v>
      </c>
      <c r="B495" t="s">
        <v>90</v>
      </c>
      <c r="C495">
        <v>1872520</v>
      </c>
      <c r="D495" t="s">
        <v>120</v>
      </c>
      <c r="E495">
        <v>1</v>
      </c>
      <c r="F495" t="s">
        <v>6954</v>
      </c>
      <c r="G495" t="s">
        <v>1022</v>
      </c>
      <c r="H495" t="s">
        <v>1023</v>
      </c>
      <c r="I495" t="s">
        <v>131</v>
      </c>
      <c r="J495">
        <v>183</v>
      </c>
      <c r="K495" t="s">
        <v>131</v>
      </c>
    </row>
    <row r="496" spans="1:11" x14ac:dyDescent="0.25">
      <c r="A496" t="s">
        <v>75</v>
      </c>
      <c r="B496" t="s">
        <v>90</v>
      </c>
      <c r="C496">
        <v>1874924</v>
      </c>
      <c r="D496" t="s">
        <v>92</v>
      </c>
      <c r="E496">
        <v>0.77800000000000002</v>
      </c>
      <c r="F496" t="s">
        <v>6958</v>
      </c>
      <c r="G496" t="s">
        <v>6956</v>
      </c>
      <c r="H496" t="s">
        <v>6957</v>
      </c>
      <c r="I496" t="s">
        <v>245</v>
      </c>
      <c r="J496">
        <v>31</v>
      </c>
      <c r="K496" t="s">
        <v>245</v>
      </c>
    </row>
    <row r="497" spans="1:11" x14ac:dyDescent="0.25">
      <c r="A497" t="s">
        <v>75</v>
      </c>
      <c r="B497" t="s">
        <v>90</v>
      </c>
      <c r="C497">
        <v>1875096</v>
      </c>
      <c r="D497" t="s">
        <v>120</v>
      </c>
      <c r="E497">
        <v>0.871</v>
      </c>
      <c r="F497" t="s">
        <v>79</v>
      </c>
      <c r="G497" t="s">
        <v>6956</v>
      </c>
      <c r="H497" t="s">
        <v>6959</v>
      </c>
      <c r="I497" t="s">
        <v>79</v>
      </c>
      <c r="J497" t="s">
        <v>82</v>
      </c>
    </row>
    <row r="498" spans="1:11" x14ac:dyDescent="0.25">
      <c r="A498" t="s">
        <v>75</v>
      </c>
      <c r="B498" t="s">
        <v>90</v>
      </c>
      <c r="C498">
        <v>1879386</v>
      </c>
      <c r="D498" t="s">
        <v>135</v>
      </c>
      <c r="E498">
        <v>5.2999999999999999E-2</v>
      </c>
      <c r="F498" t="s">
        <v>9954</v>
      </c>
      <c r="G498" t="s">
        <v>9955</v>
      </c>
      <c r="H498" t="s">
        <v>9956</v>
      </c>
      <c r="I498" t="s">
        <v>172</v>
      </c>
      <c r="J498">
        <v>155</v>
      </c>
      <c r="K498" t="s">
        <v>172</v>
      </c>
    </row>
    <row r="499" spans="1:11" x14ac:dyDescent="0.25">
      <c r="A499" t="s">
        <v>75</v>
      </c>
      <c r="B499" t="s">
        <v>90</v>
      </c>
      <c r="C499">
        <v>1881645</v>
      </c>
      <c r="D499" t="s">
        <v>135</v>
      </c>
      <c r="E499">
        <v>0.78299999999999903</v>
      </c>
      <c r="F499" t="s">
        <v>6960</v>
      </c>
      <c r="G499" t="s">
        <v>1032</v>
      </c>
      <c r="H499" t="s">
        <v>1033</v>
      </c>
      <c r="I499" t="s">
        <v>85</v>
      </c>
      <c r="J499">
        <v>202</v>
      </c>
      <c r="K499" t="s">
        <v>277</v>
      </c>
    </row>
    <row r="500" spans="1:11" x14ac:dyDescent="0.25">
      <c r="A500" t="s">
        <v>75</v>
      </c>
      <c r="B500" t="s">
        <v>90</v>
      </c>
      <c r="C500">
        <v>1885611</v>
      </c>
      <c r="D500" t="s">
        <v>120</v>
      </c>
      <c r="E500">
        <v>0.85099999999999998</v>
      </c>
      <c r="F500" t="s">
        <v>6961</v>
      </c>
      <c r="G500" t="s">
        <v>6962</v>
      </c>
      <c r="H500" t="s">
        <v>6963</v>
      </c>
      <c r="I500" t="s">
        <v>124</v>
      </c>
      <c r="J500">
        <v>628</v>
      </c>
      <c r="K500" t="s">
        <v>140</v>
      </c>
    </row>
    <row r="501" spans="1:11" x14ac:dyDescent="0.25">
      <c r="A501" t="s">
        <v>75</v>
      </c>
      <c r="B501" t="s">
        <v>90</v>
      </c>
      <c r="C501">
        <v>1886725</v>
      </c>
      <c r="D501" t="s">
        <v>120</v>
      </c>
      <c r="E501">
        <v>0.92200000000000004</v>
      </c>
      <c r="F501" t="s">
        <v>6965</v>
      </c>
      <c r="G501" t="s">
        <v>6962</v>
      </c>
      <c r="H501" t="s">
        <v>6963</v>
      </c>
      <c r="I501" t="s">
        <v>172</v>
      </c>
      <c r="J501">
        <v>256</v>
      </c>
      <c r="K501" t="s">
        <v>172</v>
      </c>
    </row>
    <row r="502" spans="1:11" x14ac:dyDescent="0.25">
      <c r="A502" t="s">
        <v>75</v>
      </c>
      <c r="B502" t="s">
        <v>90</v>
      </c>
      <c r="C502">
        <v>1902998</v>
      </c>
      <c r="D502" t="s">
        <v>101</v>
      </c>
      <c r="E502">
        <v>5.2999999999999999E-2</v>
      </c>
      <c r="F502" t="s">
        <v>9957</v>
      </c>
      <c r="G502" t="s">
        <v>9958</v>
      </c>
      <c r="H502" t="s">
        <v>9959</v>
      </c>
      <c r="I502" t="s">
        <v>96</v>
      </c>
      <c r="J502">
        <v>9</v>
      </c>
      <c r="K502" t="s">
        <v>124</v>
      </c>
    </row>
    <row r="503" spans="1:11" x14ac:dyDescent="0.25">
      <c r="A503" t="s">
        <v>75</v>
      </c>
      <c r="B503" t="s">
        <v>90</v>
      </c>
      <c r="C503">
        <v>1903779</v>
      </c>
      <c r="D503" t="s">
        <v>92</v>
      </c>
      <c r="E503">
        <v>7.1999999999999995E-2</v>
      </c>
      <c r="F503" t="s">
        <v>9960</v>
      </c>
      <c r="G503" t="s">
        <v>9961</v>
      </c>
      <c r="H503" t="s">
        <v>9962</v>
      </c>
      <c r="I503" t="s">
        <v>98</v>
      </c>
      <c r="J503">
        <v>193</v>
      </c>
      <c r="K503" t="s">
        <v>96</v>
      </c>
    </row>
    <row r="504" spans="1:11" x14ac:dyDescent="0.25">
      <c r="A504" t="s">
        <v>75</v>
      </c>
      <c r="B504" t="s">
        <v>90</v>
      </c>
      <c r="C504">
        <v>1909342</v>
      </c>
      <c r="D504" t="s">
        <v>92</v>
      </c>
      <c r="E504">
        <v>1</v>
      </c>
      <c r="F504" t="s">
        <v>6969</v>
      </c>
      <c r="G504" t="s">
        <v>6970</v>
      </c>
      <c r="H504" t="s">
        <v>6971</v>
      </c>
      <c r="I504" t="s">
        <v>105</v>
      </c>
      <c r="J504">
        <v>150</v>
      </c>
      <c r="K504" t="s">
        <v>85</v>
      </c>
    </row>
    <row r="505" spans="1:11" x14ac:dyDescent="0.25">
      <c r="A505" t="s">
        <v>75</v>
      </c>
      <c r="B505" t="s">
        <v>90</v>
      </c>
      <c r="C505">
        <v>1940498</v>
      </c>
      <c r="D505" t="s">
        <v>120</v>
      </c>
      <c r="E505">
        <v>0.85399999999999998</v>
      </c>
      <c r="F505" t="s">
        <v>79</v>
      </c>
      <c r="G505" t="s">
        <v>6977</v>
      </c>
      <c r="H505" t="s">
        <v>6978</v>
      </c>
      <c r="I505" t="s">
        <v>79</v>
      </c>
      <c r="J505" t="s">
        <v>82</v>
      </c>
    </row>
    <row r="506" spans="1:11" x14ac:dyDescent="0.25">
      <c r="A506" t="s">
        <v>75</v>
      </c>
      <c r="B506" t="s">
        <v>90</v>
      </c>
      <c r="C506">
        <v>1944177</v>
      </c>
      <c r="D506" t="s">
        <v>135</v>
      </c>
      <c r="E506">
        <v>1</v>
      </c>
      <c r="F506" t="s">
        <v>6979</v>
      </c>
      <c r="G506" t="s">
        <v>6980</v>
      </c>
      <c r="H506" t="s">
        <v>6981</v>
      </c>
      <c r="I506" t="s">
        <v>96</v>
      </c>
      <c r="J506">
        <v>201</v>
      </c>
      <c r="K506" t="s">
        <v>96</v>
      </c>
    </row>
    <row r="507" spans="1:11" x14ac:dyDescent="0.25">
      <c r="A507" t="s">
        <v>75</v>
      </c>
      <c r="B507" t="s">
        <v>90</v>
      </c>
      <c r="C507">
        <v>1946006</v>
      </c>
      <c r="D507" t="s">
        <v>120</v>
      </c>
      <c r="E507">
        <v>7.8E-2</v>
      </c>
      <c r="F507" t="s">
        <v>6520</v>
      </c>
      <c r="G507" t="s">
        <v>9963</v>
      </c>
      <c r="H507" t="s">
        <v>9964</v>
      </c>
      <c r="I507" t="s">
        <v>85</v>
      </c>
      <c r="J507">
        <v>119</v>
      </c>
      <c r="K507" t="s">
        <v>277</v>
      </c>
    </row>
    <row r="508" spans="1:11" x14ac:dyDescent="0.25">
      <c r="A508" t="s">
        <v>75</v>
      </c>
      <c r="B508" t="s">
        <v>90</v>
      </c>
      <c r="C508">
        <v>1948050</v>
      </c>
      <c r="D508" t="s">
        <v>135</v>
      </c>
      <c r="E508">
        <v>7.0000000000000007E-2</v>
      </c>
      <c r="F508" t="s">
        <v>9965</v>
      </c>
      <c r="G508" t="s">
        <v>9966</v>
      </c>
      <c r="H508" t="s">
        <v>9967</v>
      </c>
      <c r="I508" t="s">
        <v>96</v>
      </c>
      <c r="J508">
        <v>118</v>
      </c>
      <c r="K508" t="s">
        <v>172</v>
      </c>
    </row>
    <row r="509" spans="1:11" x14ac:dyDescent="0.25">
      <c r="A509" t="s">
        <v>75</v>
      </c>
      <c r="B509" t="s">
        <v>90</v>
      </c>
      <c r="C509">
        <v>1951334</v>
      </c>
      <c r="D509" t="s">
        <v>135</v>
      </c>
      <c r="E509">
        <v>0.748</v>
      </c>
      <c r="F509" t="s">
        <v>6982</v>
      </c>
      <c r="G509" t="s">
        <v>6983</v>
      </c>
      <c r="H509" t="s">
        <v>6984</v>
      </c>
      <c r="I509" t="s">
        <v>174</v>
      </c>
      <c r="J509">
        <v>352</v>
      </c>
      <c r="K509" t="s">
        <v>174</v>
      </c>
    </row>
    <row r="510" spans="1:11" x14ac:dyDescent="0.25">
      <c r="A510" t="s">
        <v>75</v>
      </c>
      <c r="B510" t="s">
        <v>90</v>
      </c>
      <c r="C510">
        <v>1953876</v>
      </c>
      <c r="D510" t="s">
        <v>135</v>
      </c>
      <c r="E510">
        <v>0.8</v>
      </c>
      <c r="F510" t="s">
        <v>6986</v>
      </c>
      <c r="G510" t="s">
        <v>6987</v>
      </c>
      <c r="H510" t="s">
        <v>6988</v>
      </c>
      <c r="I510" t="s">
        <v>131</v>
      </c>
      <c r="J510">
        <v>76</v>
      </c>
      <c r="K510" t="s">
        <v>131</v>
      </c>
    </row>
    <row r="511" spans="1:11" x14ac:dyDescent="0.25">
      <c r="A511" t="s">
        <v>75</v>
      </c>
      <c r="B511" t="s">
        <v>90</v>
      </c>
      <c r="C511">
        <v>1959915</v>
      </c>
      <c r="D511" t="s">
        <v>135</v>
      </c>
      <c r="E511">
        <v>0.89400000000000002</v>
      </c>
      <c r="F511" t="s">
        <v>6989</v>
      </c>
      <c r="G511" t="s">
        <v>6990</v>
      </c>
      <c r="H511" t="s">
        <v>6991</v>
      </c>
      <c r="I511" t="s">
        <v>131</v>
      </c>
      <c r="J511">
        <v>178</v>
      </c>
      <c r="K511" t="s">
        <v>131</v>
      </c>
    </row>
    <row r="512" spans="1:11" x14ac:dyDescent="0.25">
      <c r="A512" t="s">
        <v>75</v>
      </c>
      <c r="B512" t="s">
        <v>90</v>
      </c>
      <c r="C512">
        <v>1962923</v>
      </c>
      <c r="D512" t="s">
        <v>135</v>
      </c>
      <c r="E512">
        <v>0.84699999999999998</v>
      </c>
      <c r="F512" t="s">
        <v>6992</v>
      </c>
      <c r="G512" t="s">
        <v>1047</v>
      </c>
      <c r="H512" t="s">
        <v>6993</v>
      </c>
      <c r="I512" t="s">
        <v>197</v>
      </c>
      <c r="J512">
        <v>233</v>
      </c>
      <c r="K512" t="s">
        <v>172</v>
      </c>
    </row>
    <row r="513" spans="1:11" x14ac:dyDescent="0.25">
      <c r="A513" t="s">
        <v>75</v>
      </c>
      <c r="B513" t="s">
        <v>90</v>
      </c>
      <c r="C513">
        <v>1969291</v>
      </c>
      <c r="D513" t="s">
        <v>120</v>
      </c>
      <c r="E513">
        <v>1</v>
      </c>
      <c r="F513" t="s">
        <v>6994</v>
      </c>
      <c r="G513" t="s">
        <v>5189</v>
      </c>
      <c r="H513" t="s">
        <v>5190</v>
      </c>
      <c r="I513" t="s">
        <v>172</v>
      </c>
      <c r="J513">
        <v>97</v>
      </c>
      <c r="K513" t="s">
        <v>172</v>
      </c>
    </row>
    <row r="514" spans="1:11" x14ac:dyDescent="0.25">
      <c r="A514" t="s">
        <v>75</v>
      </c>
      <c r="B514" t="s">
        <v>90</v>
      </c>
      <c r="C514">
        <v>1970592</v>
      </c>
      <c r="D514" t="s">
        <v>135</v>
      </c>
      <c r="E514">
        <v>9.0999999999999998E-2</v>
      </c>
      <c r="F514" t="s">
        <v>9968</v>
      </c>
      <c r="G514" t="s">
        <v>9969</v>
      </c>
      <c r="H514" t="s">
        <v>9970</v>
      </c>
      <c r="I514" t="s">
        <v>105</v>
      </c>
      <c r="J514">
        <v>269</v>
      </c>
      <c r="K514" t="s">
        <v>160</v>
      </c>
    </row>
    <row r="515" spans="1:11" x14ac:dyDescent="0.25">
      <c r="A515" t="s">
        <v>75</v>
      </c>
      <c r="B515" t="s">
        <v>90</v>
      </c>
      <c r="C515">
        <v>1984478</v>
      </c>
      <c r="D515" t="s">
        <v>120</v>
      </c>
      <c r="E515">
        <v>5.1999999999999998E-2</v>
      </c>
      <c r="F515" t="s">
        <v>9971</v>
      </c>
      <c r="G515" t="s">
        <v>6999</v>
      </c>
      <c r="H515" t="s">
        <v>7000</v>
      </c>
      <c r="I515" t="s">
        <v>131</v>
      </c>
      <c r="J515">
        <v>208</v>
      </c>
      <c r="K515" t="s">
        <v>98</v>
      </c>
    </row>
    <row r="516" spans="1:11" x14ac:dyDescent="0.25">
      <c r="A516" t="s">
        <v>75</v>
      </c>
      <c r="B516" t="s">
        <v>90</v>
      </c>
      <c r="C516">
        <v>1984987</v>
      </c>
      <c r="D516" t="s">
        <v>135</v>
      </c>
      <c r="E516">
        <v>0.90799999999999903</v>
      </c>
      <c r="F516" t="s">
        <v>6998</v>
      </c>
      <c r="G516" t="s">
        <v>6999</v>
      </c>
      <c r="H516" t="s">
        <v>7000</v>
      </c>
      <c r="I516" t="s">
        <v>174</v>
      </c>
      <c r="J516">
        <v>38</v>
      </c>
      <c r="K516" t="s">
        <v>174</v>
      </c>
    </row>
    <row r="517" spans="1:11" x14ac:dyDescent="0.25">
      <c r="A517" t="s">
        <v>75</v>
      </c>
      <c r="B517" t="s">
        <v>90</v>
      </c>
      <c r="C517">
        <v>1986289</v>
      </c>
      <c r="D517" t="s">
        <v>92</v>
      </c>
      <c r="E517">
        <v>1</v>
      </c>
      <c r="F517" t="s">
        <v>7001</v>
      </c>
      <c r="G517" t="s">
        <v>7002</v>
      </c>
      <c r="H517" t="s">
        <v>7003</v>
      </c>
      <c r="I517" t="s">
        <v>400</v>
      </c>
      <c r="J517">
        <v>4</v>
      </c>
      <c r="K517" t="s">
        <v>277</v>
      </c>
    </row>
    <row r="518" spans="1:11" x14ac:dyDescent="0.25">
      <c r="A518" t="s">
        <v>75</v>
      </c>
      <c r="B518" t="s">
        <v>90</v>
      </c>
      <c r="C518">
        <v>1990606</v>
      </c>
      <c r="D518" t="s">
        <v>135</v>
      </c>
      <c r="E518">
        <v>5.2999999999999999E-2</v>
      </c>
      <c r="F518" t="s">
        <v>9972</v>
      </c>
      <c r="G518" t="s">
        <v>9973</v>
      </c>
      <c r="H518" t="s">
        <v>2131</v>
      </c>
      <c r="I518" t="s">
        <v>204</v>
      </c>
      <c r="J518">
        <v>230</v>
      </c>
      <c r="K518" t="s">
        <v>204</v>
      </c>
    </row>
    <row r="519" spans="1:11" x14ac:dyDescent="0.25">
      <c r="A519" t="s">
        <v>75</v>
      </c>
      <c r="B519" t="s">
        <v>90</v>
      </c>
      <c r="C519">
        <v>1993530</v>
      </c>
      <c r="D519" t="s">
        <v>135</v>
      </c>
      <c r="E519">
        <v>0.86599999999999999</v>
      </c>
      <c r="F519" t="s">
        <v>7004</v>
      </c>
      <c r="G519" t="s">
        <v>7005</v>
      </c>
      <c r="H519" t="s">
        <v>7006</v>
      </c>
      <c r="I519" t="s">
        <v>105</v>
      </c>
      <c r="J519">
        <v>113</v>
      </c>
      <c r="K519" t="s">
        <v>160</v>
      </c>
    </row>
    <row r="520" spans="1:11" x14ac:dyDescent="0.25">
      <c r="A520" t="s">
        <v>75</v>
      </c>
      <c r="B520" t="s">
        <v>90</v>
      </c>
      <c r="C520">
        <v>1997314</v>
      </c>
      <c r="D520" t="s">
        <v>120</v>
      </c>
      <c r="E520">
        <v>1</v>
      </c>
      <c r="F520" t="s">
        <v>79</v>
      </c>
      <c r="G520" t="s">
        <v>7007</v>
      </c>
      <c r="H520" t="s">
        <v>7008</v>
      </c>
      <c r="I520" t="s">
        <v>79</v>
      </c>
      <c r="J520" t="s">
        <v>82</v>
      </c>
    </row>
    <row r="521" spans="1:11" x14ac:dyDescent="0.25">
      <c r="A521" t="s">
        <v>75</v>
      </c>
      <c r="B521" t="s">
        <v>90</v>
      </c>
      <c r="C521">
        <v>1999632</v>
      </c>
      <c r="D521" t="s">
        <v>120</v>
      </c>
      <c r="E521">
        <v>1</v>
      </c>
      <c r="F521" t="s">
        <v>79</v>
      </c>
      <c r="G521" t="s">
        <v>7009</v>
      </c>
      <c r="H521" t="s">
        <v>7010</v>
      </c>
      <c r="I521" t="s">
        <v>79</v>
      </c>
      <c r="J521" t="s">
        <v>82</v>
      </c>
    </row>
    <row r="522" spans="1:11" x14ac:dyDescent="0.25">
      <c r="A522" t="s">
        <v>75</v>
      </c>
      <c r="B522" t="s">
        <v>90</v>
      </c>
      <c r="C522">
        <v>2002354</v>
      </c>
      <c r="D522" t="s">
        <v>135</v>
      </c>
      <c r="E522">
        <v>0.85</v>
      </c>
      <c r="F522" t="s">
        <v>7014</v>
      </c>
      <c r="G522" t="s">
        <v>7015</v>
      </c>
      <c r="H522" t="s">
        <v>7016</v>
      </c>
      <c r="I522" t="s">
        <v>96</v>
      </c>
      <c r="J522">
        <v>199</v>
      </c>
      <c r="K522" t="s">
        <v>96</v>
      </c>
    </row>
    <row r="523" spans="1:11" x14ac:dyDescent="0.25">
      <c r="A523" t="s">
        <v>75</v>
      </c>
      <c r="B523" t="s">
        <v>90</v>
      </c>
      <c r="C523">
        <v>2004533</v>
      </c>
      <c r="D523" t="s">
        <v>120</v>
      </c>
      <c r="E523">
        <v>0.85899999999999999</v>
      </c>
      <c r="F523" t="s">
        <v>7017</v>
      </c>
      <c r="G523" t="s">
        <v>7018</v>
      </c>
      <c r="H523" t="s">
        <v>7019</v>
      </c>
      <c r="I523" t="s">
        <v>174</v>
      </c>
      <c r="J523">
        <v>151</v>
      </c>
      <c r="K523" t="s">
        <v>174</v>
      </c>
    </row>
    <row r="524" spans="1:11" x14ac:dyDescent="0.25">
      <c r="A524" t="s">
        <v>75</v>
      </c>
      <c r="B524" t="s">
        <v>90</v>
      </c>
      <c r="C524">
        <v>2005913</v>
      </c>
      <c r="D524" t="s">
        <v>92</v>
      </c>
      <c r="E524">
        <v>5.7999999999999899E-2</v>
      </c>
      <c r="F524" t="s">
        <v>79</v>
      </c>
      <c r="G524" t="s">
        <v>1063</v>
      </c>
      <c r="H524" t="s">
        <v>9974</v>
      </c>
      <c r="I524" t="s">
        <v>79</v>
      </c>
      <c r="J524" t="s">
        <v>82</v>
      </c>
    </row>
    <row r="525" spans="1:11" x14ac:dyDescent="0.25">
      <c r="A525" t="s">
        <v>75</v>
      </c>
      <c r="B525" t="s">
        <v>90</v>
      </c>
      <c r="C525">
        <v>2015451</v>
      </c>
      <c r="D525" t="s">
        <v>92</v>
      </c>
      <c r="E525">
        <v>5.2999999999999999E-2</v>
      </c>
      <c r="F525" t="s">
        <v>9975</v>
      </c>
      <c r="G525" t="s">
        <v>9976</v>
      </c>
      <c r="H525" t="s">
        <v>9977</v>
      </c>
      <c r="I525" t="s">
        <v>146</v>
      </c>
      <c r="J525">
        <v>34</v>
      </c>
      <c r="K525" t="s">
        <v>146</v>
      </c>
    </row>
    <row r="526" spans="1:11" x14ac:dyDescent="0.25">
      <c r="A526" t="s">
        <v>75</v>
      </c>
      <c r="B526" t="s">
        <v>90</v>
      </c>
      <c r="C526">
        <v>2020166</v>
      </c>
      <c r="D526" t="s">
        <v>135</v>
      </c>
      <c r="E526">
        <v>1</v>
      </c>
      <c r="F526" t="s">
        <v>6143</v>
      </c>
      <c r="G526" t="s">
        <v>7027</v>
      </c>
      <c r="H526" t="s">
        <v>1017</v>
      </c>
      <c r="I526" t="s">
        <v>85</v>
      </c>
      <c r="J526">
        <v>445</v>
      </c>
      <c r="K526" t="s">
        <v>277</v>
      </c>
    </row>
    <row r="527" spans="1:11" x14ac:dyDescent="0.25">
      <c r="A527" t="s">
        <v>75</v>
      </c>
      <c r="B527" t="s">
        <v>90</v>
      </c>
      <c r="C527">
        <v>2023279</v>
      </c>
      <c r="D527" t="s">
        <v>135</v>
      </c>
      <c r="E527">
        <v>6.2E-2</v>
      </c>
      <c r="F527" t="s">
        <v>9978</v>
      </c>
      <c r="G527" t="s">
        <v>9979</v>
      </c>
      <c r="H527" t="s">
        <v>9980</v>
      </c>
      <c r="I527" t="s">
        <v>174</v>
      </c>
      <c r="J527">
        <v>87</v>
      </c>
      <c r="K527" t="s">
        <v>428</v>
      </c>
    </row>
    <row r="528" spans="1:11" x14ac:dyDescent="0.25">
      <c r="A528" t="s">
        <v>75</v>
      </c>
      <c r="B528" t="s">
        <v>90</v>
      </c>
      <c r="C528">
        <v>2035090</v>
      </c>
      <c r="D528" t="s">
        <v>135</v>
      </c>
      <c r="E528">
        <v>1</v>
      </c>
      <c r="F528" t="s">
        <v>7028</v>
      </c>
      <c r="G528" t="s">
        <v>7029</v>
      </c>
      <c r="H528" t="s">
        <v>7030</v>
      </c>
      <c r="I528" t="s">
        <v>98</v>
      </c>
      <c r="J528">
        <v>79</v>
      </c>
      <c r="K528" t="s">
        <v>428</v>
      </c>
    </row>
    <row r="529" spans="1:11" x14ac:dyDescent="0.25">
      <c r="A529" t="s">
        <v>75</v>
      </c>
      <c r="B529" t="s">
        <v>90</v>
      </c>
      <c r="C529">
        <v>2041346</v>
      </c>
      <c r="D529" t="s">
        <v>135</v>
      </c>
      <c r="E529">
        <v>0.77599999999999902</v>
      </c>
      <c r="F529" t="s">
        <v>7034</v>
      </c>
      <c r="G529" t="s">
        <v>1080</v>
      </c>
      <c r="H529" t="s">
        <v>1081</v>
      </c>
      <c r="I529" t="s">
        <v>172</v>
      </c>
      <c r="J529">
        <v>976</v>
      </c>
      <c r="K529" t="s">
        <v>172</v>
      </c>
    </row>
    <row r="530" spans="1:11" x14ac:dyDescent="0.25">
      <c r="A530" t="s">
        <v>75</v>
      </c>
      <c r="B530" t="s">
        <v>90</v>
      </c>
      <c r="C530">
        <v>2046529</v>
      </c>
      <c r="D530" t="s">
        <v>225</v>
      </c>
      <c r="E530">
        <v>8.1999999999999906E-2</v>
      </c>
      <c r="F530" t="s">
        <v>212</v>
      </c>
      <c r="G530" t="s">
        <v>1085</v>
      </c>
      <c r="H530" t="s">
        <v>7036</v>
      </c>
      <c r="I530" t="s">
        <v>212</v>
      </c>
      <c r="J530" t="s">
        <v>82</v>
      </c>
    </row>
    <row r="531" spans="1:11" x14ac:dyDescent="0.25">
      <c r="A531" t="s">
        <v>75</v>
      </c>
      <c r="B531" t="s">
        <v>90</v>
      </c>
      <c r="C531">
        <v>2046600</v>
      </c>
      <c r="D531" t="s">
        <v>120</v>
      </c>
      <c r="E531">
        <v>0.88400000000000001</v>
      </c>
      <c r="F531" t="s">
        <v>212</v>
      </c>
      <c r="G531" t="s">
        <v>1085</v>
      </c>
      <c r="H531" t="s">
        <v>7036</v>
      </c>
      <c r="I531" t="s">
        <v>212</v>
      </c>
      <c r="J531" t="s">
        <v>82</v>
      </c>
    </row>
    <row r="532" spans="1:11" x14ac:dyDescent="0.25">
      <c r="A532" t="s">
        <v>75</v>
      </c>
      <c r="B532" t="s">
        <v>90</v>
      </c>
      <c r="C532">
        <v>2049111</v>
      </c>
      <c r="D532" t="s">
        <v>135</v>
      </c>
      <c r="E532">
        <v>0.80500000000000005</v>
      </c>
      <c r="F532" t="s">
        <v>7037</v>
      </c>
      <c r="G532" t="s">
        <v>5208</v>
      </c>
      <c r="H532" t="s">
        <v>5209</v>
      </c>
      <c r="I532" t="s">
        <v>174</v>
      </c>
      <c r="J532">
        <v>190</v>
      </c>
      <c r="K532" t="s">
        <v>174</v>
      </c>
    </row>
    <row r="533" spans="1:11" x14ac:dyDescent="0.25">
      <c r="A533" t="s">
        <v>75</v>
      </c>
      <c r="B533" t="s">
        <v>90</v>
      </c>
      <c r="C533">
        <v>2051849</v>
      </c>
      <c r="D533" t="s">
        <v>92</v>
      </c>
      <c r="E533">
        <v>5.1999999999999998E-2</v>
      </c>
      <c r="F533" t="s">
        <v>9981</v>
      </c>
      <c r="G533" t="s">
        <v>2649</v>
      </c>
      <c r="H533" t="s">
        <v>2650</v>
      </c>
      <c r="I533" t="s">
        <v>146</v>
      </c>
      <c r="J533">
        <v>441</v>
      </c>
      <c r="K533" t="s">
        <v>146</v>
      </c>
    </row>
    <row r="534" spans="1:11" x14ac:dyDescent="0.25">
      <c r="A534" t="s">
        <v>75</v>
      </c>
      <c r="B534" t="s">
        <v>90</v>
      </c>
      <c r="C534">
        <v>2074680</v>
      </c>
      <c r="D534" t="s">
        <v>225</v>
      </c>
      <c r="E534">
        <v>1</v>
      </c>
      <c r="F534" t="s">
        <v>7040</v>
      </c>
      <c r="G534" t="s">
        <v>7041</v>
      </c>
      <c r="H534" t="s">
        <v>7042</v>
      </c>
      <c r="I534" t="s">
        <v>565</v>
      </c>
      <c r="J534">
        <v>22</v>
      </c>
      <c r="K534" t="s">
        <v>124</v>
      </c>
    </row>
    <row r="535" spans="1:11" x14ac:dyDescent="0.25">
      <c r="A535" t="s">
        <v>75</v>
      </c>
      <c r="B535" t="s">
        <v>90</v>
      </c>
      <c r="C535">
        <v>2077212</v>
      </c>
      <c r="D535" t="s">
        <v>225</v>
      </c>
      <c r="E535">
        <v>0.91099999999999903</v>
      </c>
      <c r="F535" t="s">
        <v>7043</v>
      </c>
      <c r="G535" t="s">
        <v>7044</v>
      </c>
      <c r="H535" t="s">
        <v>7045</v>
      </c>
      <c r="I535" t="s">
        <v>400</v>
      </c>
      <c r="J535">
        <v>326</v>
      </c>
      <c r="K535" t="s">
        <v>277</v>
      </c>
    </row>
    <row r="536" spans="1:11" x14ac:dyDescent="0.25">
      <c r="A536" t="s">
        <v>5358</v>
      </c>
      <c r="B536" t="s">
        <v>90</v>
      </c>
      <c r="C536">
        <v>2080274</v>
      </c>
      <c r="D536" t="s">
        <v>6716</v>
      </c>
      <c r="E536">
        <v>0.82399999999999995</v>
      </c>
      <c r="F536" t="s">
        <v>6000</v>
      </c>
      <c r="G536" t="s">
        <v>7046</v>
      </c>
      <c r="H536" t="s">
        <v>7047</v>
      </c>
      <c r="I536" t="s">
        <v>6003</v>
      </c>
      <c r="J536" t="s">
        <v>82</v>
      </c>
    </row>
    <row r="537" spans="1:11" x14ac:dyDescent="0.25">
      <c r="A537" t="s">
        <v>75</v>
      </c>
      <c r="B537" t="s">
        <v>90</v>
      </c>
      <c r="C537">
        <v>2082332</v>
      </c>
      <c r="D537" t="s">
        <v>92</v>
      </c>
      <c r="E537">
        <v>5.7999999999999899E-2</v>
      </c>
      <c r="F537" t="s">
        <v>9982</v>
      </c>
      <c r="G537" t="s">
        <v>9983</v>
      </c>
      <c r="H537" t="s">
        <v>4473</v>
      </c>
      <c r="I537" t="s">
        <v>98</v>
      </c>
      <c r="J537">
        <v>93</v>
      </c>
      <c r="K537" t="s">
        <v>96</v>
      </c>
    </row>
    <row r="538" spans="1:11" x14ac:dyDescent="0.25">
      <c r="A538" t="s">
        <v>75</v>
      </c>
      <c r="B538" t="s">
        <v>90</v>
      </c>
      <c r="C538">
        <v>2086004</v>
      </c>
      <c r="D538" t="s">
        <v>135</v>
      </c>
      <c r="E538">
        <v>0.86</v>
      </c>
      <c r="F538" t="s">
        <v>7048</v>
      </c>
      <c r="G538" t="s">
        <v>7049</v>
      </c>
      <c r="H538" t="s">
        <v>7050</v>
      </c>
      <c r="I538" t="s">
        <v>204</v>
      </c>
      <c r="J538">
        <v>42</v>
      </c>
      <c r="K538" t="s">
        <v>204</v>
      </c>
    </row>
    <row r="539" spans="1:11" x14ac:dyDescent="0.25">
      <c r="A539" t="s">
        <v>75</v>
      </c>
      <c r="B539" t="s">
        <v>90</v>
      </c>
      <c r="C539">
        <v>2098995</v>
      </c>
      <c r="D539" t="s">
        <v>135</v>
      </c>
      <c r="E539">
        <v>1</v>
      </c>
      <c r="F539" t="s">
        <v>7054</v>
      </c>
      <c r="G539" t="s">
        <v>1114</v>
      </c>
      <c r="H539" t="s">
        <v>1115</v>
      </c>
      <c r="I539" t="s">
        <v>146</v>
      </c>
      <c r="J539">
        <v>182</v>
      </c>
      <c r="K539" t="s">
        <v>160</v>
      </c>
    </row>
    <row r="540" spans="1:11" x14ac:dyDescent="0.25">
      <c r="A540" t="s">
        <v>75</v>
      </c>
      <c r="B540" t="s">
        <v>90</v>
      </c>
      <c r="C540">
        <v>2101912</v>
      </c>
      <c r="D540" t="s">
        <v>297</v>
      </c>
      <c r="E540">
        <v>0.78500000000000003</v>
      </c>
      <c r="F540" t="s">
        <v>7055</v>
      </c>
      <c r="G540" t="s">
        <v>7056</v>
      </c>
      <c r="H540" t="s">
        <v>7057</v>
      </c>
      <c r="I540" t="s">
        <v>105</v>
      </c>
      <c r="J540">
        <v>385</v>
      </c>
      <c r="K540" t="s">
        <v>204</v>
      </c>
    </row>
    <row r="541" spans="1:11" x14ac:dyDescent="0.25">
      <c r="A541" t="s">
        <v>75</v>
      </c>
      <c r="B541" t="s">
        <v>90</v>
      </c>
      <c r="C541" t="s">
        <v>9984</v>
      </c>
      <c r="D541" t="e" cm="1">
        <f t="array" ref="D541">+A</f>
        <v>#NAME?</v>
      </c>
      <c r="E541">
        <v>1</v>
      </c>
      <c r="F541" t="s">
        <v>6000</v>
      </c>
      <c r="G541" t="s">
        <v>7063</v>
      </c>
      <c r="H541" t="s">
        <v>7064</v>
      </c>
      <c r="I541" t="s">
        <v>6003</v>
      </c>
      <c r="J541" t="s">
        <v>82</v>
      </c>
    </row>
    <row r="542" spans="1:11" x14ac:dyDescent="0.25">
      <c r="A542" t="s">
        <v>75</v>
      </c>
      <c r="B542" t="s">
        <v>90</v>
      </c>
      <c r="C542">
        <v>2110346</v>
      </c>
      <c r="D542" t="s">
        <v>151</v>
      </c>
      <c r="E542">
        <v>1</v>
      </c>
      <c r="F542" t="s">
        <v>7065</v>
      </c>
      <c r="G542" t="s">
        <v>7066</v>
      </c>
      <c r="H542" t="s">
        <v>1133</v>
      </c>
      <c r="I542" t="s">
        <v>174</v>
      </c>
      <c r="J542">
        <v>88</v>
      </c>
      <c r="K542" t="s">
        <v>172</v>
      </c>
    </row>
    <row r="543" spans="1:11" x14ac:dyDescent="0.25">
      <c r="A543" t="s">
        <v>75</v>
      </c>
      <c r="B543" t="s">
        <v>90</v>
      </c>
      <c r="C543">
        <v>2114911</v>
      </c>
      <c r="D543" t="s">
        <v>225</v>
      </c>
      <c r="E543">
        <v>1</v>
      </c>
      <c r="F543" t="s">
        <v>7067</v>
      </c>
      <c r="G543" t="s">
        <v>7068</v>
      </c>
      <c r="H543" t="s">
        <v>7069</v>
      </c>
      <c r="I543" t="s">
        <v>96</v>
      </c>
      <c r="J543">
        <v>42</v>
      </c>
      <c r="K543" t="s">
        <v>98</v>
      </c>
    </row>
    <row r="544" spans="1:11" x14ac:dyDescent="0.25">
      <c r="A544" t="s">
        <v>75</v>
      </c>
      <c r="B544" t="s">
        <v>90</v>
      </c>
      <c r="C544">
        <v>2117098</v>
      </c>
      <c r="D544" t="s">
        <v>88</v>
      </c>
      <c r="E544">
        <v>0.06</v>
      </c>
      <c r="F544" t="s">
        <v>9985</v>
      </c>
      <c r="G544" t="s">
        <v>9986</v>
      </c>
      <c r="H544" t="s">
        <v>9987</v>
      </c>
      <c r="I544" t="s">
        <v>85</v>
      </c>
      <c r="J544">
        <v>302</v>
      </c>
      <c r="K544" t="s">
        <v>400</v>
      </c>
    </row>
    <row r="545" spans="1:11" x14ac:dyDescent="0.25">
      <c r="A545" t="s">
        <v>75</v>
      </c>
      <c r="B545" t="s">
        <v>90</v>
      </c>
      <c r="C545">
        <v>2117326</v>
      </c>
      <c r="D545" t="s">
        <v>135</v>
      </c>
      <c r="E545">
        <v>5.1999999999999998E-2</v>
      </c>
      <c r="F545" t="s">
        <v>9988</v>
      </c>
      <c r="G545" t="s">
        <v>9986</v>
      </c>
      <c r="H545" t="s">
        <v>9987</v>
      </c>
      <c r="I545" t="s">
        <v>85</v>
      </c>
      <c r="J545">
        <v>226</v>
      </c>
      <c r="K545" t="s">
        <v>277</v>
      </c>
    </row>
    <row r="546" spans="1:11" x14ac:dyDescent="0.25">
      <c r="A546" t="s">
        <v>75</v>
      </c>
      <c r="B546" t="s">
        <v>90</v>
      </c>
      <c r="C546">
        <v>2121246</v>
      </c>
      <c r="D546" t="s">
        <v>120</v>
      </c>
      <c r="E546">
        <v>6.0999999999999999E-2</v>
      </c>
      <c r="F546" t="s">
        <v>9989</v>
      </c>
      <c r="G546" t="s">
        <v>9990</v>
      </c>
      <c r="H546" t="s">
        <v>9991</v>
      </c>
      <c r="I546" t="s">
        <v>96</v>
      </c>
      <c r="J546">
        <v>184</v>
      </c>
      <c r="K546" t="s">
        <v>172</v>
      </c>
    </row>
    <row r="547" spans="1:11" x14ac:dyDescent="0.25">
      <c r="A547" t="s">
        <v>75</v>
      </c>
      <c r="B547" t="s">
        <v>90</v>
      </c>
      <c r="C547">
        <v>2122013</v>
      </c>
      <c r="D547" t="s">
        <v>120</v>
      </c>
      <c r="E547">
        <v>0.79700000000000004</v>
      </c>
      <c r="F547" t="s">
        <v>7073</v>
      </c>
      <c r="G547" t="s">
        <v>7074</v>
      </c>
      <c r="H547" t="s">
        <v>7019</v>
      </c>
      <c r="I547" t="s">
        <v>174</v>
      </c>
      <c r="J547">
        <v>119</v>
      </c>
      <c r="K547" t="s">
        <v>174</v>
      </c>
    </row>
    <row r="548" spans="1:11" x14ac:dyDescent="0.25">
      <c r="A548" t="s">
        <v>75</v>
      </c>
      <c r="B548" t="s">
        <v>90</v>
      </c>
      <c r="C548">
        <v>2122266</v>
      </c>
      <c r="D548" t="s">
        <v>120</v>
      </c>
      <c r="E548">
        <v>0.85299999999999998</v>
      </c>
      <c r="F548" t="s">
        <v>7075</v>
      </c>
      <c r="G548" t="s">
        <v>7074</v>
      </c>
      <c r="H548" t="s">
        <v>7019</v>
      </c>
      <c r="I548" t="s">
        <v>140</v>
      </c>
      <c r="J548">
        <v>35</v>
      </c>
      <c r="K548" t="s">
        <v>160</v>
      </c>
    </row>
    <row r="549" spans="1:11" x14ac:dyDescent="0.25">
      <c r="A549" t="s">
        <v>75</v>
      </c>
      <c r="B549" t="s">
        <v>90</v>
      </c>
      <c r="C549">
        <v>2122453</v>
      </c>
      <c r="D549" t="s">
        <v>88</v>
      </c>
      <c r="E549">
        <v>0.82599999999999996</v>
      </c>
      <c r="F549" t="s">
        <v>7076</v>
      </c>
      <c r="G549" t="s">
        <v>1132</v>
      </c>
      <c r="H549" t="s">
        <v>1133</v>
      </c>
      <c r="I549" t="s">
        <v>204</v>
      </c>
      <c r="J549">
        <v>227</v>
      </c>
      <c r="K549" t="s">
        <v>174</v>
      </c>
    </row>
    <row r="550" spans="1:11" x14ac:dyDescent="0.25">
      <c r="A550" t="s">
        <v>75</v>
      </c>
      <c r="B550" t="s">
        <v>90</v>
      </c>
      <c r="C550">
        <v>2122653</v>
      </c>
      <c r="D550" t="s">
        <v>88</v>
      </c>
      <c r="E550">
        <v>0.83</v>
      </c>
      <c r="F550" t="s">
        <v>7078</v>
      </c>
      <c r="G550" t="s">
        <v>1132</v>
      </c>
      <c r="H550" t="s">
        <v>1133</v>
      </c>
      <c r="I550" t="s">
        <v>565</v>
      </c>
      <c r="J550">
        <v>160</v>
      </c>
      <c r="K550" t="s">
        <v>160</v>
      </c>
    </row>
    <row r="551" spans="1:11" x14ac:dyDescent="0.25">
      <c r="A551" t="s">
        <v>75</v>
      </c>
      <c r="B551" t="s">
        <v>90</v>
      </c>
      <c r="C551">
        <v>2127560</v>
      </c>
      <c r="D551" t="s">
        <v>297</v>
      </c>
      <c r="E551">
        <v>6.2E-2</v>
      </c>
      <c r="F551" t="s">
        <v>9992</v>
      </c>
      <c r="G551" t="s">
        <v>1142</v>
      </c>
      <c r="H551" t="s">
        <v>1143</v>
      </c>
      <c r="I551" t="s">
        <v>98</v>
      </c>
      <c r="J551">
        <v>525</v>
      </c>
      <c r="K551" t="s">
        <v>131</v>
      </c>
    </row>
    <row r="552" spans="1:11" x14ac:dyDescent="0.25">
      <c r="A552" t="s">
        <v>75</v>
      </c>
      <c r="B552" t="s">
        <v>90</v>
      </c>
      <c r="C552">
        <v>2128128</v>
      </c>
      <c r="D552" t="s">
        <v>92</v>
      </c>
      <c r="E552">
        <v>0.79799999999999904</v>
      </c>
      <c r="F552" t="s">
        <v>7079</v>
      </c>
      <c r="G552" t="s">
        <v>1142</v>
      </c>
      <c r="H552" t="s">
        <v>1143</v>
      </c>
      <c r="I552" t="s">
        <v>428</v>
      </c>
      <c r="J552">
        <v>336</v>
      </c>
      <c r="K552" t="s">
        <v>160</v>
      </c>
    </row>
    <row r="553" spans="1:11" x14ac:dyDescent="0.25">
      <c r="A553" t="s">
        <v>75</v>
      </c>
      <c r="B553" t="s">
        <v>90</v>
      </c>
      <c r="C553">
        <v>2139910</v>
      </c>
      <c r="D553" t="s">
        <v>120</v>
      </c>
      <c r="E553">
        <v>1</v>
      </c>
      <c r="F553" t="s">
        <v>7083</v>
      </c>
      <c r="G553" t="s">
        <v>1147</v>
      </c>
      <c r="H553" t="s">
        <v>1148</v>
      </c>
      <c r="I553" t="s">
        <v>124</v>
      </c>
      <c r="J553">
        <v>1055</v>
      </c>
      <c r="K553" t="s">
        <v>96</v>
      </c>
    </row>
    <row r="554" spans="1:11" x14ac:dyDescent="0.25">
      <c r="A554" t="s">
        <v>75</v>
      </c>
      <c r="B554" t="s">
        <v>90</v>
      </c>
      <c r="C554">
        <v>2144474</v>
      </c>
      <c r="D554" t="s">
        <v>135</v>
      </c>
      <c r="E554">
        <v>1</v>
      </c>
      <c r="F554" t="s">
        <v>79</v>
      </c>
      <c r="G554" t="s">
        <v>7086</v>
      </c>
      <c r="H554" t="s">
        <v>7087</v>
      </c>
      <c r="I554" t="s">
        <v>79</v>
      </c>
      <c r="J554" t="s">
        <v>82</v>
      </c>
    </row>
    <row r="555" spans="1:11" x14ac:dyDescent="0.25">
      <c r="A555" t="s">
        <v>6212</v>
      </c>
      <c r="B555" t="s">
        <v>90</v>
      </c>
      <c r="C555">
        <v>2147523</v>
      </c>
      <c r="D555" t="e" cm="1">
        <f t="array" ref="D555">+GTAATC</f>
        <v>#NAME?</v>
      </c>
      <c r="E555">
        <v>8.8999999999999996E-2</v>
      </c>
      <c r="F555" t="s">
        <v>6000</v>
      </c>
      <c r="G555" t="s">
        <v>7088</v>
      </c>
      <c r="H555" t="s">
        <v>7089</v>
      </c>
      <c r="I555" t="s">
        <v>6003</v>
      </c>
      <c r="J555" t="s">
        <v>82</v>
      </c>
    </row>
    <row r="556" spans="1:11" x14ac:dyDescent="0.25">
      <c r="A556" t="s">
        <v>75</v>
      </c>
      <c r="B556" t="s">
        <v>90</v>
      </c>
      <c r="C556">
        <v>2149603</v>
      </c>
      <c r="D556" t="s">
        <v>225</v>
      </c>
      <c r="E556">
        <v>1</v>
      </c>
      <c r="F556" t="s">
        <v>7090</v>
      </c>
      <c r="G556" t="s">
        <v>3891</v>
      </c>
      <c r="H556" t="s">
        <v>3892</v>
      </c>
      <c r="I556" t="s">
        <v>105</v>
      </c>
      <c r="J556">
        <v>287</v>
      </c>
      <c r="K556" t="s">
        <v>245</v>
      </c>
    </row>
    <row r="557" spans="1:11" x14ac:dyDescent="0.25">
      <c r="A557" t="s">
        <v>75</v>
      </c>
      <c r="B557" t="s">
        <v>90</v>
      </c>
      <c r="C557">
        <v>2152444</v>
      </c>
      <c r="D557" t="s">
        <v>135</v>
      </c>
      <c r="E557">
        <v>0.85499999999999998</v>
      </c>
      <c r="F557" t="s">
        <v>7091</v>
      </c>
      <c r="G557" t="s">
        <v>2665</v>
      </c>
      <c r="H557" t="s">
        <v>2666</v>
      </c>
      <c r="I557" t="s">
        <v>204</v>
      </c>
      <c r="J557">
        <v>193</v>
      </c>
      <c r="K557" t="s">
        <v>105</v>
      </c>
    </row>
    <row r="558" spans="1:11" x14ac:dyDescent="0.25">
      <c r="A558" t="s">
        <v>75</v>
      </c>
      <c r="B558" t="s">
        <v>90</v>
      </c>
      <c r="C558">
        <v>2154581</v>
      </c>
      <c r="D558" t="s">
        <v>135</v>
      </c>
      <c r="E558">
        <v>6.5000000000000002E-2</v>
      </c>
      <c r="F558" t="s">
        <v>9993</v>
      </c>
      <c r="G558" t="s">
        <v>2665</v>
      </c>
      <c r="H558" t="s">
        <v>2666</v>
      </c>
      <c r="I558" t="s">
        <v>172</v>
      </c>
      <c r="J558">
        <v>905</v>
      </c>
      <c r="K558" t="s">
        <v>172</v>
      </c>
    </row>
    <row r="559" spans="1:11" x14ac:dyDescent="0.25">
      <c r="A559" t="s">
        <v>75</v>
      </c>
      <c r="B559" t="s">
        <v>90</v>
      </c>
      <c r="C559">
        <v>2157455</v>
      </c>
      <c r="D559" t="s">
        <v>135</v>
      </c>
      <c r="E559">
        <v>5.5999999999999897E-2</v>
      </c>
      <c r="F559" t="s">
        <v>9994</v>
      </c>
      <c r="G559" t="s">
        <v>9995</v>
      </c>
      <c r="H559" t="s">
        <v>9996</v>
      </c>
      <c r="I559" t="s">
        <v>124</v>
      </c>
      <c r="J559">
        <v>367</v>
      </c>
      <c r="K559" t="s">
        <v>140</v>
      </c>
    </row>
    <row r="560" spans="1:11" x14ac:dyDescent="0.25">
      <c r="A560" t="s">
        <v>75</v>
      </c>
      <c r="B560" t="s">
        <v>90</v>
      </c>
      <c r="C560">
        <v>2168487</v>
      </c>
      <c r="D560" t="s">
        <v>225</v>
      </c>
      <c r="E560">
        <v>5.1999999999999998E-2</v>
      </c>
      <c r="F560" t="s">
        <v>9997</v>
      </c>
      <c r="G560" t="s">
        <v>9998</v>
      </c>
      <c r="H560" t="s">
        <v>9999</v>
      </c>
      <c r="I560" t="s">
        <v>85</v>
      </c>
      <c r="J560">
        <v>14</v>
      </c>
      <c r="K560" t="s">
        <v>105</v>
      </c>
    </row>
    <row r="561" spans="1:11" x14ac:dyDescent="0.25">
      <c r="A561" t="s">
        <v>75</v>
      </c>
      <c r="B561" t="s">
        <v>90</v>
      </c>
      <c r="C561">
        <v>2168795</v>
      </c>
      <c r="D561" t="s">
        <v>135</v>
      </c>
      <c r="E561">
        <v>1</v>
      </c>
      <c r="F561" t="s">
        <v>7098</v>
      </c>
      <c r="G561" t="s">
        <v>5231</v>
      </c>
      <c r="H561" t="s">
        <v>5232</v>
      </c>
      <c r="I561" t="s">
        <v>85</v>
      </c>
      <c r="J561">
        <v>336</v>
      </c>
      <c r="K561" t="s">
        <v>277</v>
      </c>
    </row>
    <row r="562" spans="1:11" x14ac:dyDescent="0.25">
      <c r="A562" t="s">
        <v>75</v>
      </c>
      <c r="B562" t="s">
        <v>90</v>
      </c>
      <c r="C562">
        <v>2170713</v>
      </c>
      <c r="D562" t="s">
        <v>135</v>
      </c>
      <c r="E562">
        <v>9.9000000000000005E-2</v>
      </c>
      <c r="F562" t="s">
        <v>79</v>
      </c>
      <c r="G562" t="s">
        <v>7100</v>
      </c>
      <c r="H562" t="s">
        <v>10000</v>
      </c>
      <c r="I562" t="s">
        <v>79</v>
      </c>
      <c r="J562" t="s">
        <v>82</v>
      </c>
    </row>
    <row r="563" spans="1:11" x14ac:dyDescent="0.25">
      <c r="A563" t="s">
        <v>75</v>
      </c>
      <c r="B563" t="s">
        <v>90</v>
      </c>
      <c r="C563">
        <v>2170724</v>
      </c>
      <c r="D563" t="s">
        <v>120</v>
      </c>
      <c r="E563">
        <v>9.2999999999999999E-2</v>
      </c>
      <c r="F563" t="s">
        <v>79</v>
      </c>
      <c r="G563" t="s">
        <v>7100</v>
      </c>
      <c r="H563" t="s">
        <v>10000</v>
      </c>
      <c r="I563" t="s">
        <v>79</v>
      </c>
      <c r="J563" t="s">
        <v>82</v>
      </c>
    </row>
    <row r="564" spans="1:11" x14ac:dyDescent="0.25">
      <c r="A564" t="s">
        <v>75</v>
      </c>
      <c r="B564" t="s">
        <v>90</v>
      </c>
      <c r="C564">
        <v>2177743</v>
      </c>
      <c r="D564" t="s">
        <v>135</v>
      </c>
      <c r="E564">
        <v>6.3E-2</v>
      </c>
      <c r="F564" t="s">
        <v>10001</v>
      </c>
      <c r="G564" t="s">
        <v>10002</v>
      </c>
      <c r="H564" t="s">
        <v>10003</v>
      </c>
      <c r="I564" t="s">
        <v>85</v>
      </c>
      <c r="J564">
        <v>85</v>
      </c>
      <c r="K564" t="s">
        <v>277</v>
      </c>
    </row>
    <row r="565" spans="1:11" x14ac:dyDescent="0.25">
      <c r="A565" t="s">
        <v>75</v>
      </c>
      <c r="B565" t="s">
        <v>90</v>
      </c>
      <c r="C565">
        <v>2178987</v>
      </c>
      <c r="D565" t="s">
        <v>135</v>
      </c>
      <c r="E565">
        <v>5.1999999999999998E-2</v>
      </c>
      <c r="F565" t="s">
        <v>79</v>
      </c>
      <c r="G565" t="s">
        <v>10004</v>
      </c>
      <c r="H565" t="s">
        <v>10005</v>
      </c>
      <c r="I565" t="s">
        <v>79</v>
      </c>
      <c r="J565" t="s">
        <v>82</v>
      </c>
    </row>
    <row r="566" spans="1:11" x14ac:dyDescent="0.25">
      <c r="A566" t="s">
        <v>75</v>
      </c>
      <c r="B566" t="s">
        <v>90</v>
      </c>
      <c r="C566">
        <v>2179205</v>
      </c>
      <c r="D566" t="s">
        <v>120</v>
      </c>
      <c r="E566">
        <v>1</v>
      </c>
      <c r="F566" t="s">
        <v>7102</v>
      </c>
      <c r="G566" t="s">
        <v>1152</v>
      </c>
      <c r="H566" t="s">
        <v>7103</v>
      </c>
      <c r="I566" t="s">
        <v>204</v>
      </c>
      <c r="J566">
        <v>24</v>
      </c>
      <c r="K566" t="s">
        <v>105</v>
      </c>
    </row>
    <row r="567" spans="1:11" x14ac:dyDescent="0.25">
      <c r="A567" t="s">
        <v>75</v>
      </c>
      <c r="B567" t="s">
        <v>90</v>
      </c>
      <c r="C567">
        <v>2179950</v>
      </c>
      <c r="D567" t="s">
        <v>88</v>
      </c>
      <c r="E567">
        <v>9.5000000000000001E-2</v>
      </c>
      <c r="F567" t="s">
        <v>7462</v>
      </c>
      <c r="G567" t="s">
        <v>10006</v>
      </c>
      <c r="H567" t="s">
        <v>10007</v>
      </c>
      <c r="I567" t="s">
        <v>172</v>
      </c>
      <c r="J567">
        <v>185</v>
      </c>
      <c r="K567" t="s">
        <v>172</v>
      </c>
    </row>
    <row r="568" spans="1:11" x14ac:dyDescent="0.25">
      <c r="A568" t="s">
        <v>75</v>
      </c>
      <c r="B568" t="s">
        <v>90</v>
      </c>
      <c r="C568">
        <v>2181645</v>
      </c>
      <c r="D568" t="s">
        <v>78</v>
      </c>
      <c r="E568">
        <v>1</v>
      </c>
      <c r="F568" t="s">
        <v>7104</v>
      </c>
      <c r="G568" t="s">
        <v>7105</v>
      </c>
      <c r="H568" t="s">
        <v>2140</v>
      </c>
      <c r="I568" t="s">
        <v>400</v>
      </c>
      <c r="J568">
        <v>83</v>
      </c>
      <c r="K568" t="s">
        <v>400</v>
      </c>
    </row>
    <row r="569" spans="1:11" x14ac:dyDescent="0.25">
      <c r="A569" t="s">
        <v>75</v>
      </c>
      <c r="B569" t="s">
        <v>90</v>
      </c>
      <c r="C569">
        <v>2185704</v>
      </c>
      <c r="D569" t="s">
        <v>92</v>
      </c>
      <c r="E569">
        <v>5.8999999999999997E-2</v>
      </c>
      <c r="F569" t="s">
        <v>79</v>
      </c>
      <c r="G569" t="s">
        <v>10008</v>
      </c>
      <c r="H569" t="s">
        <v>10009</v>
      </c>
      <c r="I569" t="s">
        <v>79</v>
      </c>
      <c r="J569" t="s">
        <v>82</v>
      </c>
    </row>
    <row r="570" spans="1:11" x14ac:dyDescent="0.25">
      <c r="A570" t="s">
        <v>75</v>
      </c>
      <c r="B570" t="s">
        <v>90</v>
      </c>
      <c r="C570">
        <v>2189138</v>
      </c>
      <c r="D570" t="s">
        <v>135</v>
      </c>
      <c r="E570">
        <v>5.7999999999999899E-2</v>
      </c>
      <c r="F570" t="s">
        <v>10010</v>
      </c>
      <c r="G570" t="s">
        <v>5235</v>
      </c>
      <c r="H570" t="s">
        <v>10011</v>
      </c>
      <c r="I570" t="s">
        <v>124</v>
      </c>
      <c r="J570">
        <v>454</v>
      </c>
      <c r="K570" t="s">
        <v>140</v>
      </c>
    </row>
    <row r="571" spans="1:11" x14ac:dyDescent="0.25">
      <c r="A571" t="s">
        <v>75</v>
      </c>
      <c r="B571" t="s">
        <v>90</v>
      </c>
      <c r="C571">
        <v>2194695</v>
      </c>
      <c r="D571" t="s">
        <v>92</v>
      </c>
      <c r="E571">
        <v>1</v>
      </c>
      <c r="F571" t="s">
        <v>7106</v>
      </c>
      <c r="G571" t="s">
        <v>7107</v>
      </c>
      <c r="H571" t="s">
        <v>7108</v>
      </c>
      <c r="I571" t="s">
        <v>96</v>
      </c>
      <c r="J571">
        <v>313</v>
      </c>
      <c r="K571" t="s">
        <v>98</v>
      </c>
    </row>
    <row r="572" spans="1:11" x14ac:dyDescent="0.25">
      <c r="A572" t="s">
        <v>75</v>
      </c>
      <c r="B572" t="s">
        <v>90</v>
      </c>
      <c r="C572">
        <v>2195449</v>
      </c>
      <c r="D572" t="s">
        <v>225</v>
      </c>
      <c r="E572">
        <v>1</v>
      </c>
      <c r="F572" t="s">
        <v>7109</v>
      </c>
      <c r="G572" t="s">
        <v>7107</v>
      </c>
      <c r="H572" t="s">
        <v>7108</v>
      </c>
      <c r="I572" t="s">
        <v>105</v>
      </c>
      <c r="J572">
        <v>564</v>
      </c>
      <c r="K572" t="s">
        <v>85</v>
      </c>
    </row>
    <row r="573" spans="1:11" x14ac:dyDescent="0.25">
      <c r="A573" t="s">
        <v>75</v>
      </c>
      <c r="B573" t="s">
        <v>90</v>
      </c>
      <c r="C573">
        <v>2197797</v>
      </c>
      <c r="D573" t="s">
        <v>225</v>
      </c>
      <c r="E573">
        <v>5.5999999999999897E-2</v>
      </c>
      <c r="F573" t="s">
        <v>79</v>
      </c>
      <c r="G573" t="s">
        <v>10012</v>
      </c>
      <c r="H573" t="s">
        <v>10013</v>
      </c>
      <c r="I573" t="s">
        <v>79</v>
      </c>
      <c r="J573" t="s">
        <v>82</v>
      </c>
    </row>
    <row r="574" spans="1:11" x14ac:dyDescent="0.25">
      <c r="A574" t="s">
        <v>75</v>
      </c>
      <c r="B574" t="s">
        <v>90</v>
      </c>
      <c r="C574">
        <v>2198343</v>
      </c>
      <c r="D574" t="s">
        <v>135</v>
      </c>
      <c r="E574">
        <v>0.78200000000000003</v>
      </c>
      <c r="F574" t="s">
        <v>7111</v>
      </c>
      <c r="G574" t="s">
        <v>7112</v>
      </c>
      <c r="H574" t="s">
        <v>2131</v>
      </c>
      <c r="I574" t="s">
        <v>140</v>
      </c>
      <c r="J574">
        <v>90</v>
      </c>
      <c r="K574" t="s">
        <v>277</v>
      </c>
    </row>
    <row r="575" spans="1:11" x14ac:dyDescent="0.25">
      <c r="A575" t="s">
        <v>75</v>
      </c>
      <c r="B575" t="s">
        <v>90</v>
      </c>
      <c r="C575">
        <v>2205916</v>
      </c>
      <c r="D575" t="s">
        <v>135</v>
      </c>
      <c r="E575">
        <v>0.06</v>
      </c>
      <c r="F575" t="s">
        <v>3232</v>
      </c>
      <c r="G575" t="s">
        <v>10014</v>
      </c>
      <c r="H575" t="s">
        <v>10015</v>
      </c>
      <c r="I575" t="s">
        <v>105</v>
      </c>
      <c r="J575">
        <v>176</v>
      </c>
      <c r="K575" t="s">
        <v>160</v>
      </c>
    </row>
    <row r="576" spans="1:11" x14ac:dyDescent="0.25">
      <c r="A576" t="s">
        <v>75</v>
      </c>
      <c r="B576" t="s">
        <v>90</v>
      </c>
      <c r="C576">
        <v>2209162</v>
      </c>
      <c r="D576" t="s">
        <v>135</v>
      </c>
      <c r="E576">
        <v>0.91500000000000004</v>
      </c>
      <c r="F576" t="s">
        <v>7114</v>
      </c>
      <c r="G576" t="s">
        <v>7115</v>
      </c>
      <c r="H576" t="s">
        <v>6407</v>
      </c>
      <c r="I576" t="s">
        <v>172</v>
      </c>
      <c r="J576">
        <v>9</v>
      </c>
      <c r="K576" t="s">
        <v>172</v>
      </c>
    </row>
    <row r="577" spans="1:11" x14ac:dyDescent="0.25">
      <c r="A577" t="s">
        <v>75</v>
      </c>
      <c r="B577" t="s">
        <v>90</v>
      </c>
      <c r="C577">
        <v>2216296</v>
      </c>
      <c r="D577" t="s">
        <v>135</v>
      </c>
      <c r="E577">
        <v>1</v>
      </c>
      <c r="F577" t="s">
        <v>7118</v>
      </c>
      <c r="G577" t="s">
        <v>7119</v>
      </c>
      <c r="H577" t="s">
        <v>7120</v>
      </c>
      <c r="I577" t="s">
        <v>172</v>
      </c>
      <c r="J577">
        <v>211</v>
      </c>
      <c r="K577" t="s">
        <v>172</v>
      </c>
    </row>
    <row r="578" spans="1:11" x14ac:dyDescent="0.25">
      <c r="A578" t="s">
        <v>75</v>
      </c>
      <c r="B578" t="s">
        <v>90</v>
      </c>
      <c r="C578">
        <v>2218022</v>
      </c>
      <c r="D578" t="s">
        <v>135</v>
      </c>
      <c r="E578">
        <v>0.76</v>
      </c>
      <c r="F578" t="s">
        <v>7121</v>
      </c>
      <c r="G578" t="s">
        <v>7122</v>
      </c>
      <c r="H578" t="s">
        <v>7123</v>
      </c>
      <c r="I578" t="s">
        <v>105</v>
      </c>
      <c r="J578">
        <v>110</v>
      </c>
      <c r="K578" t="s">
        <v>160</v>
      </c>
    </row>
    <row r="579" spans="1:11" x14ac:dyDescent="0.25">
      <c r="A579" t="s">
        <v>75</v>
      </c>
      <c r="B579" t="s">
        <v>90</v>
      </c>
      <c r="C579">
        <v>2220503</v>
      </c>
      <c r="D579" t="s">
        <v>88</v>
      </c>
      <c r="E579">
        <v>7.1999999999999995E-2</v>
      </c>
      <c r="F579" t="s">
        <v>10016</v>
      </c>
      <c r="G579" t="s">
        <v>10017</v>
      </c>
      <c r="H579" t="s">
        <v>123</v>
      </c>
      <c r="I579" t="s">
        <v>245</v>
      </c>
      <c r="J579">
        <v>83</v>
      </c>
      <c r="K579" t="s">
        <v>197</v>
      </c>
    </row>
    <row r="580" spans="1:11" x14ac:dyDescent="0.25">
      <c r="A580" t="s">
        <v>75</v>
      </c>
      <c r="B580" t="s">
        <v>90</v>
      </c>
      <c r="C580">
        <v>2222970</v>
      </c>
      <c r="D580" t="s">
        <v>92</v>
      </c>
      <c r="E580">
        <v>0.85399999999999998</v>
      </c>
      <c r="F580" t="s">
        <v>7124</v>
      </c>
      <c r="G580" t="s">
        <v>1183</v>
      </c>
      <c r="H580" t="s">
        <v>7125</v>
      </c>
      <c r="I580" t="s">
        <v>400</v>
      </c>
      <c r="J580">
        <v>299</v>
      </c>
      <c r="K580" t="s">
        <v>277</v>
      </c>
    </row>
    <row r="581" spans="1:11" x14ac:dyDescent="0.25">
      <c r="A581" t="s">
        <v>75</v>
      </c>
      <c r="B581" t="s">
        <v>90</v>
      </c>
      <c r="C581">
        <v>2223247</v>
      </c>
      <c r="D581" t="s">
        <v>88</v>
      </c>
      <c r="E581">
        <v>0.93700000000000006</v>
      </c>
      <c r="F581" t="s">
        <v>7126</v>
      </c>
      <c r="G581" t="s">
        <v>1183</v>
      </c>
      <c r="H581" t="s">
        <v>7125</v>
      </c>
      <c r="I581" t="s">
        <v>565</v>
      </c>
      <c r="J581">
        <v>206</v>
      </c>
      <c r="K581" t="s">
        <v>160</v>
      </c>
    </row>
    <row r="582" spans="1:11" x14ac:dyDescent="0.25">
      <c r="A582" t="s">
        <v>75</v>
      </c>
      <c r="B582" t="s">
        <v>90</v>
      </c>
      <c r="C582">
        <v>2225190</v>
      </c>
      <c r="D582" t="s">
        <v>88</v>
      </c>
      <c r="E582">
        <v>1</v>
      </c>
      <c r="F582" t="s">
        <v>7127</v>
      </c>
      <c r="G582" t="s">
        <v>7128</v>
      </c>
      <c r="H582" t="s">
        <v>7129</v>
      </c>
      <c r="I582" t="s">
        <v>146</v>
      </c>
      <c r="J582">
        <v>231</v>
      </c>
      <c r="K582" t="s">
        <v>146</v>
      </c>
    </row>
    <row r="583" spans="1:11" x14ac:dyDescent="0.25">
      <c r="A583" t="s">
        <v>75</v>
      </c>
      <c r="B583" t="s">
        <v>90</v>
      </c>
      <c r="C583">
        <v>2234532</v>
      </c>
      <c r="D583" t="s">
        <v>135</v>
      </c>
      <c r="E583">
        <v>0.88599999999999901</v>
      </c>
      <c r="F583" t="s">
        <v>1314</v>
      </c>
      <c r="G583" t="s">
        <v>7133</v>
      </c>
      <c r="H583" t="s">
        <v>7134</v>
      </c>
      <c r="I583" t="s">
        <v>85</v>
      </c>
      <c r="J583">
        <v>206</v>
      </c>
      <c r="K583" t="s">
        <v>277</v>
      </c>
    </row>
    <row r="584" spans="1:11" x14ac:dyDescent="0.25">
      <c r="A584" t="s">
        <v>75</v>
      </c>
      <c r="B584" t="s">
        <v>90</v>
      </c>
      <c r="C584">
        <v>2237098</v>
      </c>
      <c r="D584" t="s">
        <v>120</v>
      </c>
      <c r="E584">
        <v>1</v>
      </c>
      <c r="F584" t="s">
        <v>7135</v>
      </c>
      <c r="G584" t="s">
        <v>2689</v>
      </c>
      <c r="H584" t="s">
        <v>2690</v>
      </c>
      <c r="I584" t="s">
        <v>511</v>
      </c>
      <c r="J584">
        <v>12</v>
      </c>
      <c r="K584" t="s">
        <v>400</v>
      </c>
    </row>
    <row r="585" spans="1:11" x14ac:dyDescent="0.25">
      <c r="A585" t="s">
        <v>75</v>
      </c>
      <c r="B585" t="s">
        <v>90</v>
      </c>
      <c r="C585">
        <v>2241222</v>
      </c>
      <c r="D585" t="s">
        <v>297</v>
      </c>
      <c r="E585">
        <v>0.88599999999999901</v>
      </c>
      <c r="F585" t="s">
        <v>7136</v>
      </c>
      <c r="G585" t="s">
        <v>1198</v>
      </c>
      <c r="H585" t="s">
        <v>1199</v>
      </c>
      <c r="I585" t="s">
        <v>172</v>
      </c>
      <c r="J585">
        <v>264</v>
      </c>
      <c r="K585" t="s">
        <v>96</v>
      </c>
    </row>
    <row r="586" spans="1:11" x14ac:dyDescent="0.25">
      <c r="A586" t="s">
        <v>75</v>
      </c>
      <c r="B586" t="s">
        <v>90</v>
      </c>
      <c r="C586">
        <v>2248009</v>
      </c>
      <c r="D586" t="s">
        <v>120</v>
      </c>
      <c r="E586">
        <v>6.2E-2</v>
      </c>
      <c r="F586" t="s">
        <v>10018</v>
      </c>
      <c r="G586" t="s">
        <v>7142</v>
      </c>
      <c r="H586" t="s">
        <v>7143</v>
      </c>
      <c r="I586" t="s">
        <v>172</v>
      </c>
      <c r="J586">
        <v>219</v>
      </c>
      <c r="K586" t="s">
        <v>172</v>
      </c>
    </row>
    <row r="587" spans="1:11" x14ac:dyDescent="0.25">
      <c r="A587" t="s">
        <v>75</v>
      </c>
      <c r="B587" t="s">
        <v>90</v>
      </c>
      <c r="C587">
        <v>2248657</v>
      </c>
      <c r="D587" t="s">
        <v>135</v>
      </c>
      <c r="E587">
        <v>0.88700000000000001</v>
      </c>
      <c r="F587" t="s">
        <v>7141</v>
      </c>
      <c r="G587" t="s">
        <v>7142</v>
      </c>
      <c r="H587" t="s">
        <v>7143</v>
      </c>
      <c r="I587" t="s">
        <v>428</v>
      </c>
      <c r="J587">
        <v>3</v>
      </c>
      <c r="K587" t="s">
        <v>400</v>
      </c>
    </row>
    <row r="588" spans="1:11" x14ac:dyDescent="0.25">
      <c r="A588" t="s">
        <v>75</v>
      </c>
      <c r="B588" t="s">
        <v>90</v>
      </c>
      <c r="C588">
        <v>2263137</v>
      </c>
      <c r="D588" t="s">
        <v>135</v>
      </c>
      <c r="E588">
        <v>0.92200000000000004</v>
      </c>
      <c r="F588" t="s">
        <v>79</v>
      </c>
      <c r="G588" t="s">
        <v>7147</v>
      </c>
      <c r="H588" t="s">
        <v>7148</v>
      </c>
      <c r="I588" t="s">
        <v>79</v>
      </c>
      <c r="J588" t="s">
        <v>82</v>
      </c>
    </row>
    <row r="589" spans="1:11" x14ac:dyDescent="0.25">
      <c r="A589" t="s">
        <v>75</v>
      </c>
      <c r="B589" t="s">
        <v>90</v>
      </c>
      <c r="C589">
        <v>2264143</v>
      </c>
      <c r="D589" t="s">
        <v>151</v>
      </c>
      <c r="E589">
        <v>1</v>
      </c>
      <c r="F589" t="s">
        <v>79</v>
      </c>
      <c r="G589" t="s">
        <v>2706</v>
      </c>
      <c r="H589" t="s">
        <v>7149</v>
      </c>
      <c r="I589" t="s">
        <v>79</v>
      </c>
      <c r="J589" t="s">
        <v>82</v>
      </c>
    </row>
    <row r="590" spans="1:11" x14ac:dyDescent="0.25">
      <c r="A590" t="s">
        <v>75</v>
      </c>
      <c r="B590" t="s">
        <v>90</v>
      </c>
      <c r="C590">
        <v>2270338</v>
      </c>
      <c r="D590" t="s">
        <v>92</v>
      </c>
      <c r="E590">
        <v>5.5999999999999897E-2</v>
      </c>
      <c r="F590" t="s">
        <v>10019</v>
      </c>
      <c r="G590" t="s">
        <v>1204</v>
      </c>
      <c r="H590" t="s">
        <v>1205</v>
      </c>
      <c r="I590" t="s">
        <v>96</v>
      </c>
      <c r="J590">
        <v>187</v>
      </c>
      <c r="K590" t="s">
        <v>98</v>
      </c>
    </row>
    <row r="591" spans="1:11" x14ac:dyDescent="0.25">
      <c r="A591" t="s">
        <v>75</v>
      </c>
      <c r="B591" t="s">
        <v>90</v>
      </c>
      <c r="C591">
        <v>2286053</v>
      </c>
      <c r="D591" t="s">
        <v>135</v>
      </c>
      <c r="E591">
        <v>5.0999999999999997E-2</v>
      </c>
      <c r="F591" t="s">
        <v>7421</v>
      </c>
      <c r="G591" t="s">
        <v>10020</v>
      </c>
      <c r="H591" t="s">
        <v>10021</v>
      </c>
      <c r="I591" t="s">
        <v>85</v>
      </c>
      <c r="J591">
        <v>131</v>
      </c>
      <c r="K591" t="s">
        <v>277</v>
      </c>
    </row>
    <row r="592" spans="1:11" x14ac:dyDescent="0.25">
      <c r="A592" t="s">
        <v>75</v>
      </c>
      <c r="B592" t="s">
        <v>90</v>
      </c>
      <c r="C592">
        <v>2287829</v>
      </c>
      <c r="D592" t="s">
        <v>135</v>
      </c>
      <c r="E592">
        <v>0.91599999999999904</v>
      </c>
      <c r="F592" t="s">
        <v>7150</v>
      </c>
      <c r="G592" t="s">
        <v>7151</v>
      </c>
      <c r="H592" t="s">
        <v>7152</v>
      </c>
      <c r="I592" t="s">
        <v>140</v>
      </c>
      <c r="J592">
        <v>185</v>
      </c>
      <c r="K592" t="s">
        <v>140</v>
      </c>
    </row>
    <row r="593" spans="1:11" x14ac:dyDescent="0.25">
      <c r="A593" t="s">
        <v>75</v>
      </c>
      <c r="B593" t="s">
        <v>90</v>
      </c>
      <c r="C593">
        <v>2289043</v>
      </c>
      <c r="D593" t="s">
        <v>135</v>
      </c>
      <c r="E593">
        <v>0.93700000000000006</v>
      </c>
      <c r="F593" t="s">
        <v>7153</v>
      </c>
      <c r="G593" t="s">
        <v>7154</v>
      </c>
      <c r="H593" t="s">
        <v>7155</v>
      </c>
      <c r="I593" t="s">
        <v>565</v>
      </c>
      <c r="J593">
        <v>8</v>
      </c>
      <c r="K593" t="s">
        <v>96</v>
      </c>
    </row>
    <row r="594" spans="1:11" x14ac:dyDescent="0.25">
      <c r="A594" t="s">
        <v>75</v>
      </c>
      <c r="B594" t="s">
        <v>90</v>
      </c>
      <c r="C594">
        <v>2289374</v>
      </c>
      <c r="D594" t="s">
        <v>135</v>
      </c>
      <c r="E594">
        <v>1</v>
      </c>
      <c r="F594" t="s">
        <v>7156</v>
      </c>
      <c r="G594" t="s">
        <v>5255</v>
      </c>
      <c r="H594" t="s">
        <v>5256</v>
      </c>
      <c r="I594" t="s">
        <v>245</v>
      </c>
      <c r="J594">
        <v>142</v>
      </c>
      <c r="K594" t="s">
        <v>245</v>
      </c>
    </row>
    <row r="595" spans="1:11" x14ac:dyDescent="0.25">
      <c r="A595" t="s">
        <v>75</v>
      </c>
      <c r="B595" t="s">
        <v>90</v>
      </c>
      <c r="C595">
        <v>2298159</v>
      </c>
      <c r="D595" t="s">
        <v>115</v>
      </c>
      <c r="E595">
        <v>0.06</v>
      </c>
      <c r="F595" t="s">
        <v>79</v>
      </c>
      <c r="G595" t="s">
        <v>2721</v>
      </c>
      <c r="H595" t="s">
        <v>2722</v>
      </c>
      <c r="I595" t="s">
        <v>79</v>
      </c>
      <c r="J595" t="s">
        <v>82</v>
      </c>
    </row>
    <row r="596" spans="1:11" x14ac:dyDescent="0.25">
      <c r="A596" t="s">
        <v>75</v>
      </c>
      <c r="B596" t="s">
        <v>90</v>
      </c>
      <c r="C596">
        <v>2303070</v>
      </c>
      <c r="D596" t="s">
        <v>297</v>
      </c>
      <c r="E596">
        <v>1</v>
      </c>
      <c r="F596" t="s">
        <v>7159</v>
      </c>
      <c r="G596" t="s">
        <v>7160</v>
      </c>
      <c r="H596" t="s">
        <v>7161</v>
      </c>
      <c r="I596" t="s">
        <v>98</v>
      </c>
      <c r="J596">
        <v>272</v>
      </c>
      <c r="K596" t="s">
        <v>131</v>
      </c>
    </row>
    <row r="597" spans="1:11" x14ac:dyDescent="0.25">
      <c r="A597" t="s">
        <v>75</v>
      </c>
      <c r="B597" t="s">
        <v>90</v>
      </c>
      <c r="C597">
        <v>2303607</v>
      </c>
      <c r="D597" t="s">
        <v>101</v>
      </c>
      <c r="E597">
        <v>8.7999999999999995E-2</v>
      </c>
      <c r="F597" t="s">
        <v>10022</v>
      </c>
      <c r="G597" t="s">
        <v>7160</v>
      </c>
      <c r="H597" t="s">
        <v>7161</v>
      </c>
      <c r="I597" t="s">
        <v>96</v>
      </c>
      <c r="J597">
        <v>93</v>
      </c>
      <c r="K597" t="s">
        <v>124</v>
      </c>
    </row>
    <row r="598" spans="1:11" x14ac:dyDescent="0.25">
      <c r="A598" t="s">
        <v>75</v>
      </c>
      <c r="B598" t="s">
        <v>90</v>
      </c>
      <c r="C598">
        <v>2305116</v>
      </c>
      <c r="D598" t="s">
        <v>135</v>
      </c>
      <c r="E598">
        <v>1</v>
      </c>
      <c r="F598" t="s">
        <v>79</v>
      </c>
      <c r="G598" t="s">
        <v>7162</v>
      </c>
      <c r="H598" t="s">
        <v>7163</v>
      </c>
      <c r="I598" t="s">
        <v>79</v>
      </c>
      <c r="J598" t="s">
        <v>82</v>
      </c>
    </row>
    <row r="599" spans="1:11" x14ac:dyDescent="0.25">
      <c r="A599" t="s">
        <v>75</v>
      </c>
      <c r="B599" t="s">
        <v>90</v>
      </c>
      <c r="C599">
        <v>2305135</v>
      </c>
      <c r="D599" t="s">
        <v>115</v>
      </c>
      <c r="E599">
        <v>1</v>
      </c>
      <c r="F599" t="s">
        <v>7164</v>
      </c>
      <c r="G599" t="s">
        <v>7165</v>
      </c>
      <c r="H599" t="s">
        <v>7166</v>
      </c>
      <c r="I599" t="s">
        <v>277</v>
      </c>
      <c r="J599">
        <v>365</v>
      </c>
      <c r="K599" t="s">
        <v>148</v>
      </c>
    </row>
    <row r="600" spans="1:11" x14ac:dyDescent="0.25">
      <c r="A600" t="s">
        <v>75</v>
      </c>
      <c r="B600" t="s">
        <v>90</v>
      </c>
      <c r="C600">
        <v>2318825</v>
      </c>
      <c r="D600" t="s">
        <v>120</v>
      </c>
      <c r="E600">
        <v>0.83799999999999997</v>
      </c>
      <c r="F600" t="s">
        <v>7172</v>
      </c>
      <c r="G600" t="s">
        <v>7173</v>
      </c>
      <c r="H600" t="s">
        <v>7174</v>
      </c>
      <c r="I600" t="s">
        <v>245</v>
      </c>
      <c r="J600">
        <v>197</v>
      </c>
      <c r="K600" t="s">
        <v>245</v>
      </c>
    </row>
    <row r="601" spans="1:11" x14ac:dyDescent="0.25">
      <c r="A601" t="s">
        <v>75</v>
      </c>
      <c r="B601" t="s">
        <v>90</v>
      </c>
      <c r="C601">
        <v>2319752</v>
      </c>
      <c r="D601" t="s">
        <v>135</v>
      </c>
      <c r="E601">
        <v>0.80700000000000005</v>
      </c>
      <c r="F601" t="s">
        <v>7175</v>
      </c>
      <c r="G601" t="s">
        <v>3927</v>
      </c>
      <c r="H601" t="s">
        <v>3928</v>
      </c>
      <c r="I601" t="s">
        <v>400</v>
      </c>
      <c r="J601">
        <v>55</v>
      </c>
      <c r="K601" t="s">
        <v>428</v>
      </c>
    </row>
    <row r="602" spans="1:11" x14ac:dyDescent="0.25">
      <c r="A602" t="s">
        <v>75</v>
      </c>
      <c r="B602" t="s">
        <v>90</v>
      </c>
      <c r="C602">
        <v>2322609</v>
      </c>
      <c r="D602" t="s">
        <v>135</v>
      </c>
      <c r="E602">
        <v>0.86599999999999999</v>
      </c>
      <c r="F602" t="s">
        <v>7176</v>
      </c>
      <c r="G602" t="s">
        <v>7177</v>
      </c>
      <c r="H602" t="s">
        <v>7178</v>
      </c>
      <c r="I602" t="s">
        <v>565</v>
      </c>
      <c r="J602">
        <v>223</v>
      </c>
      <c r="K602" t="s">
        <v>96</v>
      </c>
    </row>
    <row r="603" spans="1:11" x14ac:dyDescent="0.25">
      <c r="A603" t="s">
        <v>75</v>
      </c>
      <c r="B603" t="s">
        <v>90</v>
      </c>
      <c r="C603">
        <v>2330502</v>
      </c>
      <c r="D603" t="s">
        <v>135</v>
      </c>
      <c r="E603">
        <v>1</v>
      </c>
      <c r="F603" t="s">
        <v>7179</v>
      </c>
      <c r="G603" t="s">
        <v>7180</v>
      </c>
      <c r="H603" t="s">
        <v>7181</v>
      </c>
      <c r="I603" t="s">
        <v>85</v>
      </c>
      <c r="J603">
        <v>800</v>
      </c>
      <c r="K603" t="s">
        <v>277</v>
      </c>
    </row>
    <row r="604" spans="1:11" x14ac:dyDescent="0.25">
      <c r="A604" t="s">
        <v>75</v>
      </c>
      <c r="B604" t="s">
        <v>90</v>
      </c>
      <c r="C604">
        <v>2342897</v>
      </c>
      <c r="D604" t="s">
        <v>135</v>
      </c>
      <c r="E604">
        <v>0.85099999999999998</v>
      </c>
      <c r="F604" t="s">
        <v>2148</v>
      </c>
      <c r="G604" t="s">
        <v>7183</v>
      </c>
      <c r="H604" t="s">
        <v>7184</v>
      </c>
      <c r="I604" t="s">
        <v>85</v>
      </c>
      <c r="J604">
        <v>19</v>
      </c>
      <c r="K604" t="s">
        <v>277</v>
      </c>
    </row>
    <row r="605" spans="1:11" x14ac:dyDescent="0.25">
      <c r="A605" t="s">
        <v>75</v>
      </c>
      <c r="B605" t="s">
        <v>90</v>
      </c>
      <c r="C605">
        <v>2348894</v>
      </c>
      <c r="D605" t="s">
        <v>92</v>
      </c>
      <c r="E605">
        <v>0.872</v>
      </c>
      <c r="F605" t="s">
        <v>7185</v>
      </c>
      <c r="G605" t="s">
        <v>7186</v>
      </c>
      <c r="H605" t="s">
        <v>7187</v>
      </c>
      <c r="I605" t="s">
        <v>245</v>
      </c>
      <c r="J605">
        <v>384</v>
      </c>
      <c r="K605" t="s">
        <v>105</v>
      </c>
    </row>
    <row r="606" spans="1:11" x14ac:dyDescent="0.25">
      <c r="A606" t="s">
        <v>75</v>
      </c>
      <c r="B606" t="s">
        <v>90</v>
      </c>
      <c r="C606">
        <v>2352573</v>
      </c>
      <c r="D606" t="s">
        <v>135</v>
      </c>
      <c r="E606">
        <v>1</v>
      </c>
      <c r="F606" t="s">
        <v>6465</v>
      </c>
      <c r="G606" t="s">
        <v>2734</v>
      </c>
      <c r="H606" t="s">
        <v>2735</v>
      </c>
      <c r="I606" t="s">
        <v>131</v>
      </c>
      <c r="J606">
        <v>353</v>
      </c>
      <c r="K606" t="s">
        <v>131</v>
      </c>
    </row>
    <row r="607" spans="1:11" x14ac:dyDescent="0.25">
      <c r="A607" t="s">
        <v>75</v>
      </c>
      <c r="B607" t="s">
        <v>90</v>
      </c>
      <c r="C607">
        <v>2353889</v>
      </c>
      <c r="D607" t="s">
        <v>135</v>
      </c>
      <c r="E607">
        <v>5.8999999999999997E-2</v>
      </c>
      <c r="F607" t="s">
        <v>10023</v>
      </c>
      <c r="G607" t="s">
        <v>10024</v>
      </c>
      <c r="H607" t="s">
        <v>10025</v>
      </c>
      <c r="I607" t="s">
        <v>245</v>
      </c>
      <c r="J607">
        <v>335</v>
      </c>
      <c r="K607" t="s">
        <v>245</v>
      </c>
    </row>
    <row r="608" spans="1:11" x14ac:dyDescent="0.25">
      <c r="A608" t="s">
        <v>75</v>
      </c>
      <c r="B608" t="s">
        <v>90</v>
      </c>
      <c r="C608">
        <v>2358641</v>
      </c>
      <c r="D608" t="s">
        <v>120</v>
      </c>
      <c r="E608">
        <v>0.76700000000000002</v>
      </c>
      <c r="F608" t="s">
        <v>7190</v>
      </c>
      <c r="G608" t="s">
        <v>5275</v>
      </c>
      <c r="H608" t="s">
        <v>7191</v>
      </c>
      <c r="I608" t="s">
        <v>172</v>
      </c>
      <c r="J608">
        <v>153</v>
      </c>
      <c r="K608" t="s">
        <v>172</v>
      </c>
    </row>
    <row r="609" spans="1:11" x14ac:dyDescent="0.25">
      <c r="A609" t="s">
        <v>75</v>
      </c>
      <c r="B609" t="s">
        <v>90</v>
      </c>
      <c r="C609">
        <v>2359673</v>
      </c>
      <c r="D609" t="s">
        <v>120</v>
      </c>
      <c r="E609">
        <v>1</v>
      </c>
      <c r="F609" t="s">
        <v>7192</v>
      </c>
      <c r="G609" t="s">
        <v>1227</v>
      </c>
      <c r="H609" t="s">
        <v>1228</v>
      </c>
      <c r="I609" t="s">
        <v>197</v>
      </c>
      <c r="J609">
        <v>89</v>
      </c>
      <c r="K609" t="s">
        <v>172</v>
      </c>
    </row>
    <row r="610" spans="1:11" x14ac:dyDescent="0.25">
      <c r="A610" t="s">
        <v>75</v>
      </c>
      <c r="B610" t="s">
        <v>90</v>
      </c>
      <c r="C610">
        <v>2362338</v>
      </c>
      <c r="D610" t="s">
        <v>92</v>
      </c>
      <c r="E610">
        <v>1</v>
      </c>
      <c r="F610" t="s">
        <v>6919</v>
      </c>
      <c r="G610" t="s">
        <v>3950</v>
      </c>
      <c r="H610" t="s">
        <v>3951</v>
      </c>
      <c r="I610" t="s">
        <v>96</v>
      </c>
      <c r="J610">
        <v>274</v>
      </c>
      <c r="K610" t="s">
        <v>98</v>
      </c>
    </row>
    <row r="611" spans="1:11" x14ac:dyDescent="0.25">
      <c r="A611" t="s">
        <v>75</v>
      </c>
      <c r="B611" t="s">
        <v>90</v>
      </c>
      <c r="C611">
        <v>2364394</v>
      </c>
      <c r="D611" t="s">
        <v>135</v>
      </c>
      <c r="E611">
        <v>5.7000000000000002E-2</v>
      </c>
      <c r="F611" t="s">
        <v>10026</v>
      </c>
      <c r="G611" t="s">
        <v>2751</v>
      </c>
      <c r="H611" t="s">
        <v>2752</v>
      </c>
      <c r="I611" t="s">
        <v>140</v>
      </c>
      <c r="J611">
        <v>3</v>
      </c>
      <c r="K611" t="s">
        <v>160</v>
      </c>
    </row>
    <row r="612" spans="1:11" x14ac:dyDescent="0.25">
      <c r="A612" t="s">
        <v>75</v>
      </c>
      <c r="B612" t="s">
        <v>90</v>
      </c>
      <c r="C612" t="s">
        <v>10027</v>
      </c>
      <c r="D612" t="e" cm="1">
        <f t="array" ref="D612">+G</f>
        <v>#NAME?</v>
      </c>
      <c r="E612">
        <v>1</v>
      </c>
      <c r="F612" t="s">
        <v>6000</v>
      </c>
      <c r="G612" t="s">
        <v>3955</v>
      </c>
      <c r="H612" t="s">
        <v>3956</v>
      </c>
      <c r="I612" t="s">
        <v>6003</v>
      </c>
      <c r="J612" t="s">
        <v>82</v>
      </c>
    </row>
    <row r="613" spans="1:11" x14ac:dyDescent="0.25">
      <c r="A613" t="s">
        <v>75</v>
      </c>
      <c r="B613" t="s">
        <v>90</v>
      </c>
      <c r="C613">
        <v>2370837</v>
      </c>
      <c r="D613" t="s">
        <v>2936</v>
      </c>
      <c r="E613">
        <v>5.1999999999999998E-2</v>
      </c>
      <c r="F613" t="s">
        <v>6000</v>
      </c>
      <c r="G613" t="s">
        <v>3955</v>
      </c>
      <c r="H613" t="s">
        <v>3956</v>
      </c>
      <c r="I613" t="s">
        <v>6003</v>
      </c>
      <c r="J613" t="s">
        <v>82</v>
      </c>
    </row>
    <row r="614" spans="1:11" x14ac:dyDescent="0.25">
      <c r="A614" t="s">
        <v>75</v>
      </c>
      <c r="B614" t="s">
        <v>90</v>
      </c>
      <c r="C614">
        <v>2370987</v>
      </c>
      <c r="D614" t="s">
        <v>135</v>
      </c>
      <c r="E614">
        <v>1</v>
      </c>
      <c r="F614" t="s">
        <v>5145</v>
      </c>
      <c r="G614" t="s">
        <v>3955</v>
      </c>
      <c r="H614" t="s">
        <v>3956</v>
      </c>
      <c r="I614" t="s">
        <v>105</v>
      </c>
      <c r="J614">
        <v>29</v>
      </c>
      <c r="K614" t="s">
        <v>160</v>
      </c>
    </row>
    <row r="615" spans="1:11" x14ac:dyDescent="0.25">
      <c r="A615" t="s">
        <v>75</v>
      </c>
      <c r="B615" t="s">
        <v>90</v>
      </c>
      <c r="C615">
        <v>2376959</v>
      </c>
      <c r="D615" t="s">
        <v>88</v>
      </c>
      <c r="E615">
        <v>0.871</v>
      </c>
      <c r="F615" t="s">
        <v>7196</v>
      </c>
      <c r="G615" t="s">
        <v>1238</v>
      </c>
      <c r="H615" t="s">
        <v>1239</v>
      </c>
      <c r="I615" t="s">
        <v>400</v>
      </c>
      <c r="J615">
        <v>256</v>
      </c>
      <c r="K615" t="s">
        <v>400</v>
      </c>
    </row>
    <row r="616" spans="1:11" x14ac:dyDescent="0.25">
      <c r="A616" t="s">
        <v>75</v>
      </c>
      <c r="B616" t="s">
        <v>90</v>
      </c>
      <c r="C616">
        <v>2380078</v>
      </c>
      <c r="D616" t="s">
        <v>88</v>
      </c>
      <c r="E616">
        <v>0.91299999999999903</v>
      </c>
      <c r="F616" t="s">
        <v>7197</v>
      </c>
      <c r="G616" t="s">
        <v>5286</v>
      </c>
      <c r="H616" t="s">
        <v>3665</v>
      </c>
      <c r="I616" t="s">
        <v>140</v>
      </c>
      <c r="J616">
        <v>247</v>
      </c>
      <c r="K616" t="s">
        <v>253</v>
      </c>
    </row>
    <row r="617" spans="1:11" x14ac:dyDescent="0.25">
      <c r="A617" t="s">
        <v>75</v>
      </c>
      <c r="B617" t="s">
        <v>90</v>
      </c>
      <c r="C617">
        <v>2383886</v>
      </c>
      <c r="D617" t="s">
        <v>225</v>
      </c>
      <c r="E617">
        <v>7.1999999999999995E-2</v>
      </c>
      <c r="F617" t="s">
        <v>10028</v>
      </c>
      <c r="G617" t="s">
        <v>7199</v>
      </c>
      <c r="H617" t="s">
        <v>7200</v>
      </c>
      <c r="I617" t="s">
        <v>565</v>
      </c>
      <c r="J617">
        <v>367</v>
      </c>
      <c r="K617" t="s">
        <v>124</v>
      </c>
    </row>
    <row r="618" spans="1:11" x14ac:dyDescent="0.25">
      <c r="A618" t="s">
        <v>75</v>
      </c>
      <c r="B618" t="s">
        <v>90</v>
      </c>
      <c r="C618">
        <v>2383897</v>
      </c>
      <c r="D618" t="s">
        <v>135</v>
      </c>
      <c r="E618">
        <v>0.92400000000000004</v>
      </c>
      <c r="F618" t="s">
        <v>7198</v>
      </c>
      <c r="G618" t="s">
        <v>7199</v>
      </c>
      <c r="H618" t="s">
        <v>7200</v>
      </c>
      <c r="I618" t="s">
        <v>124</v>
      </c>
      <c r="J618">
        <v>363</v>
      </c>
      <c r="K618" t="s">
        <v>96</v>
      </c>
    </row>
    <row r="619" spans="1:11" x14ac:dyDescent="0.25">
      <c r="A619" t="s">
        <v>75</v>
      </c>
      <c r="B619" t="s">
        <v>90</v>
      </c>
      <c r="C619">
        <v>2399210</v>
      </c>
      <c r="D619" t="s">
        <v>120</v>
      </c>
      <c r="E619">
        <v>1</v>
      </c>
      <c r="F619" t="s">
        <v>7205</v>
      </c>
      <c r="G619" t="s">
        <v>1246</v>
      </c>
      <c r="H619" t="s">
        <v>7206</v>
      </c>
      <c r="I619" t="s">
        <v>140</v>
      </c>
      <c r="J619">
        <v>304</v>
      </c>
      <c r="K619" t="s">
        <v>160</v>
      </c>
    </row>
    <row r="620" spans="1:11" x14ac:dyDescent="0.25">
      <c r="A620" t="s">
        <v>75</v>
      </c>
      <c r="B620" t="s">
        <v>90</v>
      </c>
      <c r="C620">
        <v>2400858</v>
      </c>
      <c r="D620" t="s">
        <v>135</v>
      </c>
      <c r="E620">
        <v>0.85199999999999998</v>
      </c>
      <c r="F620" t="s">
        <v>79</v>
      </c>
      <c r="G620" t="s">
        <v>1246</v>
      </c>
      <c r="H620" t="s">
        <v>1247</v>
      </c>
      <c r="I620" t="s">
        <v>79</v>
      </c>
      <c r="J620" t="s">
        <v>82</v>
      </c>
    </row>
    <row r="621" spans="1:11" x14ac:dyDescent="0.25">
      <c r="A621" t="s">
        <v>75</v>
      </c>
      <c r="B621" t="s">
        <v>90</v>
      </c>
      <c r="C621">
        <v>2404772</v>
      </c>
      <c r="D621" t="s">
        <v>135</v>
      </c>
      <c r="E621">
        <v>0.81200000000000006</v>
      </c>
      <c r="F621" t="s">
        <v>7211</v>
      </c>
      <c r="G621" t="s">
        <v>7212</v>
      </c>
      <c r="H621" t="s">
        <v>554</v>
      </c>
      <c r="I621" t="s">
        <v>204</v>
      </c>
      <c r="J621">
        <v>20</v>
      </c>
      <c r="K621" t="s">
        <v>204</v>
      </c>
    </row>
    <row r="622" spans="1:11" x14ac:dyDescent="0.25">
      <c r="A622" t="s">
        <v>75</v>
      </c>
      <c r="B622" t="s">
        <v>90</v>
      </c>
      <c r="C622">
        <v>2405946</v>
      </c>
      <c r="D622" t="s">
        <v>297</v>
      </c>
      <c r="E622">
        <v>1</v>
      </c>
      <c r="F622" t="s">
        <v>7213</v>
      </c>
      <c r="G622" t="s">
        <v>7214</v>
      </c>
      <c r="H622" t="s">
        <v>7215</v>
      </c>
      <c r="I622" t="s">
        <v>98</v>
      </c>
      <c r="J622">
        <v>43</v>
      </c>
      <c r="K622" t="s">
        <v>131</v>
      </c>
    </row>
    <row r="623" spans="1:11" x14ac:dyDescent="0.25">
      <c r="A623" t="s">
        <v>75</v>
      </c>
      <c r="B623" t="s">
        <v>90</v>
      </c>
      <c r="C623">
        <v>2412205</v>
      </c>
      <c r="D623" t="s">
        <v>135</v>
      </c>
      <c r="E623">
        <v>0.92500000000000004</v>
      </c>
      <c r="F623" t="s">
        <v>1524</v>
      </c>
      <c r="G623" t="s">
        <v>7217</v>
      </c>
      <c r="H623" t="s">
        <v>7218</v>
      </c>
      <c r="I623" t="s">
        <v>85</v>
      </c>
      <c r="J623">
        <v>151</v>
      </c>
      <c r="K623" t="s">
        <v>277</v>
      </c>
    </row>
    <row r="624" spans="1:11" x14ac:dyDescent="0.25">
      <c r="A624" t="s">
        <v>75</v>
      </c>
      <c r="B624" t="s">
        <v>90</v>
      </c>
      <c r="C624">
        <v>2416101</v>
      </c>
      <c r="D624" t="s">
        <v>135</v>
      </c>
      <c r="E624">
        <v>1</v>
      </c>
      <c r="F624" t="s">
        <v>79</v>
      </c>
      <c r="G624" t="s">
        <v>7220</v>
      </c>
      <c r="H624" t="s">
        <v>7222</v>
      </c>
      <c r="I624" t="s">
        <v>79</v>
      </c>
      <c r="J624" t="s">
        <v>82</v>
      </c>
    </row>
    <row r="625" spans="1:11" x14ac:dyDescent="0.25">
      <c r="A625" t="s">
        <v>75</v>
      </c>
      <c r="B625" t="s">
        <v>90</v>
      </c>
      <c r="C625">
        <v>2422841</v>
      </c>
      <c r="D625" t="s">
        <v>135</v>
      </c>
      <c r="E625">
        <v>1</v>
      </c>
      <c r="F625" t="s">
        <v>7223</v>
      </c>
      <c r="G625" t="s">
        <v>2770</v>
      </c>
      <c r="H625" t="s">
        <v>2771</v>
      </c>
      <c r="I625" t="s">
        <v>85</v>
      </c>
      <c r="J625">
        <v>293</v>
      </c>
      <c r="K625" t="s">
        <v>277</v>
      </c>
    </row>
    <row r="626" spans="1:11" x14ac:dyDescent="0.25">
      <c r="A626" t="s">
        <v>75</v>
      </c>
      <c r="B626" t="s">
        <v>90</v>
      </c>
      <c r="C626">
        <v>2423034</v>
      </c>
      <c r="D626" t="s">
        <v>120</v>
      </c>
      <c r="E626">
        <v>5.5E-2</v>
      </c>
      <c r="F626" t="s">
        <v>10029</v>
      </c>
      <c r="G626" t="s">
        <v>2770</v>
      </c>
      <c r="H626" t="s">
        <v>2771</v>
      </c>
      <c r="I626" t="s">
        <v>146</v>
      </c>
      <c r="J626">
        <v>228</v>
      </c>
      <c r="K626" t="s">
        <v>146</v>
      </c>
    </row>
    <row r="627" spans="1:11" x14ac:dyDescent="0.25">
      <c r="A627" t="s">
        <v>75</v>
      </c>
      <c r="B627" t="s">
        <v>90</v>
      </c>
      <c r="C627">
        <v>2424074</v>
      </c>
      <c r="D627" t="s">
        <v>88</v>
      </c>
      <c r="E627">
        <v>1</v>
      </c>
      <c r="F627" t="s">
        <v>7225</v>
      </c>
      <c r="G627" t="s">
        <v>1262</v>
      </c>
      <c r="H627" t="s">
        <v>7226</v>
      </c>
      <c r="I627" t="s">
        <v>85</v>
      </c>
      <c r="J627">
        <v>57</v>
      </c>
      <c r="K627" t="s">
        <v>400</v>
      </c>
    </row>
    <row r="628" spans="1:11" x14ac:dyDescent="0.25">
      <c r="A628" t="s">
        <v>75</v>
      </c>
      <c r="B628" t="s">
        <v>90</v>
      </c>
      <c r="C628">
        <v>2426731</v>
      </c>
      <c r="D628" t="s">
        <v>120</v>
      </c>
      <c r="E628">
        <v>6.3E-2</v>
      </c>
      <c r="F628" t="s">
        <v>10030</v>
      </c>
      <c r="G628" t="s">
        <v>7228</v>
      </c>
      <c r="H628" t="s">
        <v>7229</v>
      </c>
      <c r="I628" t="s">
        <v>172</v>
      </c>
      <c r="J628">
        <v>225</v>
      </c>
      <c r="K628" t="s">
        <v>172</v>
      </c>
    </row>
    <row r="629" spans="1:11" x14ac:dyDescent="0.25">
      <c r="A629" t="s">
        <v>75</v>
      </c>
      <c r="B629" t="s">
        <v>90</v>
      </c>
      <c r="C629">
        <v>2438410</v>
      </c>
      <c r="D629" t="s">
        <v>135</v>
      </c>
      <c r="E629">
        <v>0.05</v>
      </c>
      <c r="F629" t="s">
        <v>10031</v>
      </c>
      <c r="G629" t="s">
        <v>10032</v>
      </c>
      <c r="H629" t="s">
        <v>10033</v>
      </c>
      <c r="I629" t="s">
        <v>204</v>
      </c>
      <c r="J629">
        <v>210</v>
      </c>
      <c r="K629" t="s">
        <v>204</v>
      </c>
    </row>
    <row r="630" spans="1:11" x14ac:dyDescent="0.25">
      <c r="A630" t="s">
        <v>75</v>
      </c>
      <c r="B630" t="s">
        <v>90</v>
      </c>
      <c r="C630">
        <v>2442790</v>
      </c>
      <c r="D630" t="s">
        <v>135</v>
      </c>
      <c r="E630">
        <v>0.05</v>
      </c>
      <c r="F630" t="s">
        <v>10034</v>
      </c>
      <c r="G630" t="s">
        <v>3969</v>
      </c>
      <c r="H630" t="s">
        <v>3970</v>
      </c>
      <c r="I630" t="s">
        <v>85</v>
      </c>
      <c r="J630">
        <v>247</v>
      </c>
      <c r="K630" t="s">
        <v>277</v>
      </c>
    </row>
    <row r="631" spans="1:11" x14ac:dyDescent="0.25">
      <c r="A631" t="s">
        <v>75</v>
      </c>
      <c r="B631" t="s">
        <v>90</v>
      </c>
      <c r="C631">
        <v>2450335</v>
      </c>
      <c r="D631" t="s">
        <v>88</v>
      </c>
      <c r="E631">
        <v>1</v>
      </c>
      <c r="F631" t="s">
        <v>79</v>
      </c>
      <c r="G631" t="s">
        <v>7233</v>
      </c>
      <c r="H631" t="s">
        <v>7234</v>
      </c>
      <c r="I631" t="s">
        <v>79</v>
      </c>
      <c r="J631" t="s">
        <v>82</v>
      </c>
    </row>
    <row r="632" spans="1:11" x14ac:dyDescent="0.25">
      <c r="A632" t="s">
        <v>75</v>
      </c>
      <c r="B632" t="s">
        <v>90</v>
      </c>
      <c r="C632">
        <v>2450346</v>
      </c>
      <c r="D632" t="s">
        <v>120</v>
      </c>
      <c r="E632">
        <v>1</v>
      </c>
      <c r="F632" t="s">
        <v>79</v>
      </c>
      <c r="G632" t="s">
        <v>7233</v>
      </c>
      <c r="H632" t="s">
        <v>7234</v>
      </c>
      <c r="I632" t="s">
        <v>79</v>
      </c>
      <c r="J632" t="s">
        <v>82</v>
      </c>
    </row>
    <row r="633" spans="1:11" x14ac:dyDescent="0.25">
      <c r="A633" t="s">
        <v>75</v>
      </c>
      <c r="B633" t="s">
        <v>90</v>
      </c>
      <c r="C633">
        <v>2451229</v>
      </c>
      <c r="D633" t="s">
        <v>120</v>
      </c>
      <c r="E633">
        <v>5.0999999999999997E-2</v>
      </c>
      <c r="F633" t="s">
        <v>10035</v>
      </c>
      <c r="G633" t="s">
        <v>7236</v>
      </c>
      <c r="H633" t="s">
        <v>7237</v>
      </c>
      <c r="I633" t="s">
        <v>172</v>
      </c>
      <c r="J633">
        <v>470</v>
      </c>
      <c r="K633" t="s">
        <v>172</v>
      </c>
    </row>
    <row r="634" spans="1:11" x14ac:dyDescent="0.25">
      <c r="A634" t="s">
        <v>75</v>
      </c>
      <c r="B634" t="s">
        <v>90</v>
      </c>
      <c r="C634">
        <v>2452454</v>
      </c>
      <c r="D634" t="s">
        <v>120</v>
      </c>
      <c r="E634">
        <v>1</v>
      </c>
      <c r="F634" t="s">
        <v>7235</v>
      </c>
      <c r="G634" t="s">
        <v>7236</v>
      </c>
      <c r="H634" t="s">
        <v>7237</v>
      </c>
      <c r="I634" t="s">
        <v>131</v>
      </c>
      <c r="J634">
        <v>62</v>
      </c>
      <c r="K634" t="s">
        <v>98</v>
      </c>
    </row>
    <row r="635" spans="1:11" x14ac:dyDescent="0.25">
      <c r="A635" t="s">
        <v>75</v>
      </c>
      <c r="B635" t="s">
        <v>90</v>
      </c>
      <c r="C635">
        <v>2454297</v>
      </c>
      <c r="D635" t="s">
        <v>297</v>
      </c>
      <c r="E635">
        <v>1</v>
      </c>
      <c r="F635" t="s">
        <v>7238</v>
      </c>
      <c r="G635" t="s">
        <v>7239</v>
      </c>
      <c r="H635" t="s">
        <v>7240</v>
      </c>
      <c r="I635" t="s">
        <v>105</v>
      </c>
      <c r="J635">
        <v>39</v>
      </c>
      <c r="K635" t="s">
        <v>85</v>
      </c>
    </row>
    <row r="636" spans="1:11" x14ac:dyDescent="0.25">
      <c r="A636" t="s">
        <v>75</v>
      </c>
      <c r="B636" t="s">
        <v>90</v>
      </c>
      <c r="C636">
        <v>2456508</v>
      </c>
      <c r="D636" t="s">
        <v>225</v>
      </c>
      <c r="E636">
        <v>6.9000000000000006E-2</v>
      </c>
      <c r="F636" t="s">
        <v>10036</v>
      </c>
      <c r="G636" t="s">
        <v>7242</v>
      </c>
      <c r="H636" t="s">
        <v>687</v>
      </c>
      <c r="I636" t="s">
        <v>140</v>
      </c>
      <c r="J636">
        <v>6</v>
      </c>
      <c r="K636" t="s">
        <v>140</v>
      </c>
    </row>
    <row r="637" spans="1:11" x14ac:dyDescent="0.25">
      <c r="A637" t="s">
        <v>75</v>
      </c>
      <c r="B637" t="s">
        <v>90</v>
      </c>
      <c r="C637">
        <v>2456705</v>
      </c>
      <c r="D637" t="s">
        <v>135</v>
      </c>
      <c r="E637">
        <v>0.84799999999999998</v>
      </c>
      <c r="F637" t="s">
        <v>7241</v>
      </c>
      <c r="G637" t="s">
        <v>7242</v>
      </c>
      <c r="H637" t="s">
        <v>687</v>
      </c>
      <c r="I637" t="s">
        <v>140</v>
      </c>
      <c r="J637">
        <v>72</v>
      </c>
      <c r="K637" t="s">
        <v>277</v>
      </c>
    </row>
    <row r="638" spans="1:11" x14ac:dyDescent="0.25">
      <c r="A638" t="s">
        <v>75</v>
      </c>
      <c r="B638" t="s">
        <v>90</v>
      </c>
      <c r="C638">
        <v>2459976</v>
      </c>
      <c r="D638" t="s">
        <v>120</v>
      </c>
      <c r="E638">
        <v>0.81499999999999995</v>
      </c>
      <c r="F638" t="s">
        <v>79</v>
      </c>
      <c r="G638" t="s">
        <v>7244</v>
      </c>
      <c r="H638" t="s">
        <v>7245</v>
      </c>
      <c r="I638" t="s">
        <v>79</v>
      </c>
      <c r="J638" t="s">
        <v>82</v>
      </c>
    </row>
    <row r="639" spans="1:11" x14ac:dyDescent="0.25">
      <c r="A639" t="s">
        <v>75</v>
      </c>
      <c r="B639" t="s">
        <v>90</v>
      </c>
      <c r="C639">
        <v>2463760</v>
      </c>
      <c r="D639" t="s">
        <v>92</v>
      </c>
      <c r="E639">
        <v>5.1999999999999998E-2</v>
      </c>
      <c r="F639" t="s">
        <v>7185</v>
      </c>
      <c r="G639" t="s">
        <v>1267</v>
      </c>
      <c r="H639" t="s">
        <v>1268</v>
      </c>
      <c r="I639" t="s">
        <v>245</v>
      </c>
      <c r="J639">
        <v>384</v>
      </c>
      <c r="K639" t="s">
        <v>105</v>
      </c>
    </row>
    <row r="640" spans="1:11" x14ac:dyDescent="0.25">
      <c r="A640" t="s">
        <v>75</v>
      </c>
      <c r="B640" t="s">
        <v>90</v>
      </c>
      <c r="C640">
        <v>2472897</v>
      </c>
      <c r="D640" t="s">
        <v>225</v>
      </c>
      <c r="E640">
        <v>5.7999999999999899E-2</v>
      </c>
      <c r="F640" t="s">
        <v>10037</v>
      </c>
      <c r="G640" t="s">
        <v>10038</v>
      </c>
      <c r="H640" t="s">
        <v>10039</v>
      </c>
      <c r="I640" t="s">
        <v>174</v>
      </c>
      <c r="J640">
        <v>73</v>
      </c>
      <c r="K640" t="s">
        <v>140</v>
      </c>
    </row>
    <row r="641" spans="1:11" x14ac:dyDescent="0.25">
      <c r="A641" t="s">
        <v>75</v>
      </c>
      <c r="B641" t="s">
        <v>90</v>
      </c>
      <c r="C641">
        <v>2474353</v>
      </c>
      <c r="D641" t="s">
        <v>120</v>
      </c>
      <c r="E641">
        <v>0.88</v>
      </c>
      <c r="F641" t="s">
        <v>7246</v>
      </c>
      <c r="G641" t="s">
        <v>1283</v>
      </c>
      <c r="H641" t="s">
        <v>1284</v>
      </c>
      <c r="I641" t="s">
        <v>98</v>
      </c>
      <c r="J641">
        <v>435</v>
      </c>
      <c r="K641" t="s">
        <v>428</v>
      </c>
    </row>
    <row r="642" spans="1:11" x14ac:dyDescent="0.25">
      <c r="A642" t="s">
        <v>75</v>
      </c>
      <c r="B642" t="s">
        <v>90</v>
      </c>
      <c r="C642">
        <v>2474418</v>
      </c>
      <c r="D642" t="s">
        <v>120</v>
      </c>
      <c r="E642">
        <v>1</v>
      </c>
      <c r="F642" t="s">
        <v>7247</v>
      </c>
      <c r="G642" t="s">
        <v>1283</v>
      </c>
      <c r="H642" t="s">
        <v>1284</v>
      </c>
      <c r="I642" t="s">
        <v>140</v>
      </c>
      <c r="J642">
        <v>413</v>
      </c>
      <c r="K642" t="s">
        <v>160</v>
      </c>
    </row>
    <row r="643" spans="1:11" x14ac:dyDescent="0.25">
      <c r="A643" t="s">
        <v>75</v>
      </c>
      <c r="B643" t="s">
        <v>90</v>
      </c>
      <c r="C643">
        <v>2476524</v>
      </c>
      <c r="D643" t="s">
        <v>92</v>
      </c>
      <c r="E643">
        <v>0.82199999999999995</v>
      </c>
      <c r="F643" t="s">
        <v>1837</v>
      </c>
      <c r="G643" t="s">
        <v>7249</v>
      </c>
      <c r="H643" t="s">
        <v>7250</v>
      </c>
      <c r="I643" t="s">
        <v>400</v>
      </c>
      <c r="J643">
        <v>99</v>
      </c>
      <c r="K643" t="s">
        <v>277</v>
      </c>
    </row>
    <row r="644" spans="1:11" x14ac:dyDescent="0.25">
      <c r="A644" t="s">
        <v>75</v>
      </c>
      <c r="B644" t="s">
        <v>90</v>
      </c>
      <c r="C644">
        <v>2481974</v>
      </c>
      <c r="D644" t="s">
        <v>120</v>
      </c>
      <c r="E644">
        <v>0.85299999999999998</v>
      </c>
      <c r="F644" t="s">
        <v>7252</v>
      </c>
      <c r="G644" t="s">
        <v>7253</v>
      </c>
      <c r="H644" t="s">
        <v>7254</v>
      </c>
      <c r="I644" t="s">
        <v>140</v>
      </c>
      <c r="J644">
        <v>225</v>
      </c>
      <c r="K644" t="s">
        <v>160</v>
      </c>
    </row>
    <row r="645" spans="1:11" x14ac:dyDescent="0.25">
      <c r="A645" t="s">
        <v>75</v>
      </c>
      <c r="B645" t="s">
        <v>90</v>
      </c>
      <c r="C645">
        <v>2484320</v>
      </c>
      <c r="D645" t="s">
        <v>92</v>
      </c>
      <c r="E645">
        <v>5.1999999999999998E-2</v>
      </c>
      <c r="F645" t="s">
        <v>10040</v>
      </c>
      <c r="G645" t="s">
        <v>10041</v>
      </c>
      <c r="H645" t="s">
        <v>10042</v>
      </c>
      <c r="I645" t="s">
        <v>96</v>
      </c>
      <c r="J645">
        <v>370</v>
      </c>
      <c r="K645" t="s">
        <v>253</v>
      </c>
    </row>
    <row r="646" spans="1:11" x14ac:dyDescent="0.25">
      <c r="A646" t="s">
        <v>75</v>
      </c>
      <c r="B646" t="s">
        <v>90</v>
      </c>
      <c r="C646">
        <v>2488416</v>
      </c>
      <c r="D646" t="s">
        <v>120</v>
      </c>
      <c r="E646">
        <v>0.77</v>
      </c>
      <c r="F646" t="s">
        <v>7255</v>
      </c>
      <c r="G646" t="s">
        <v>7256</v>
      </c>
      <c r="H646" t="s">
        <v>7257</v>
      </c>
      <c r="I646" t="s">
        <v>131</v>
      </c>
      <c r="J646">
        <v>80</v>
      </c>
      <c r="K646" t="s">
        <v>131</v>
      </c>
    </row>
    <row r="647" spans="1:11" x14ac:dyDescent="0.25">
      <c r="A647" t="s">
        <v>75</v>
      </c>
      <c r="B647" t="s">
        <v>90</v>
      </c>
      <c r="C647">
        <v>2497946</v>
      </c>
      <c r="D647" t="s">
        <v>120</v>
      </c>
      <c r="E647">
        <v>0.83299999999999996</v>
      </c>
      <c r="F647" t="s">
        <v>7260</v>
      </c>
      <c r="G647" t="s">
        <v>3991</v>
      </c>
      <c r="H647" t="s">
        <v>3992</v>
      </c>
      <c r="I647" t="s">
        <v>96</v>
      </c>
      <c r="J647">
        <v>7</v>
      </c>
      <c r="K647" t="s">
        <v>172</v>
      </c>
    </row>
    <row r="648" spans="1:11" x14ac:dyDescent="0.25">
      <c r="A648" t="s">
        <v>75</v>
      </c>
      <c r="B648" t="s">
        <v>90</v>
      </c>
      <c r="C648">
        <v>2499568</v>
      </c>
      <c r="D648" t="s">
        <v>135</v>
      </c>
      <c r="E648">
        <v>0.81200000000000006</v>
      </c>
      <c r="F648" t="s">
        <v>7261</v>
      </c>
      <c r="G648" t="s">
        <v>1297</v>
      </c>
      <c r="H648" t="s">
        <v>1298</v>
      </c>
      <c r="I648" t="s">
        <v>85</v>
      </c>
      <c r="J648">
        <v>182</v>
      </c>
      <c r="K648" t="s">
        <v>277</v>
      </c>
    </row>
    <row r="649" spans="1:11" x14ac:dyDescent="0.25">
      <c r="A649" t="s">
        <v>75</v>
      </c>
      <c r="B649" t="s">
        <v>90</v>
      </c>
      <c r="C649">
        <v>2504065</v>
      </c>
      <c r="D649" t="s">
        <v>88</v>
      </c>
      <c r="E649">
        <v>5.5E-2</v>
      </c>
      <c r="F649" t="s">
        <v>10043</v>
      </c>
      <c r="G649" t="s">
        <v>10044</v>
      </c>
      <c r="H649" t="s">
        <v>10045</v>
      </c>
      <c r="I649" t="s">
        <v>146</v>
      </c>
      <c r="J649">
        <v>319</v>
      </c>
      <c r="K649" t="s">
        <v>146</v>
      </c>
    </row>
    <row r="650" spans="1:11" x14ac:dyDescent="0.25">
      <c r="A650" t="s">
        <v>75</v>
      </c>
      <c r="B650" t="s">
        <v>90</v>
      </c>
      <c r="C650">
        <v>2520652</v>
      </c>
      <c r="D650" t="s">
        <v>135</v>
      </c>
      <c r="E650">
        <v>1</v>
      </c>
      <c r="F650" t="s">
        <v>7266</v>
      </c>
      <c r="G650" t="s">
        <v>7267</v>
      </c>
      <c r="H650" t="s">
        <v>7268</v>
      </c>
      <c r="I650" t="s">
        <v>172</v>
      </c>
      <c r="J650">
        <v>116</v>
      </c>
      <c r="K650" t="s">
        <v>172</v>
      </c>
    </row>
    <row r="651" spans="1:11" x14ac:dyDescent="0.25">
      <c r="A651" t="s">
        <v>75</v>
      </c>
      <c r="B651" t="s">
        <v>90</v>
      </c>
      <c r="C651">
        <v>2522624</v>
      </c>
      <c r="D651" t="s">
        <v>135</v>
      </c>
      <c r="E651">
        <v>6.9000000000000006E-2</v>
      </c>
      <c r="F651" t="s">
        <v>10046</v>
      </c>
      <c r="G651" t="s">
        <v>10047</v>
      </c>
      <c r="H651" t="s">
        <v>4328</v>
      </c>
      <c r="I651" t="s">
        <v>204</v>
      </c>
      <c r="J651">
        <v>304</v>
      </c>
      <c r="K651" t="s">
        <v>204</v>
      </c>
    </row>
    <row r="652" spans="1:11" x14ac:dyDescent="0.25">
      <c r="A652" t="s">
        <v>75</v>
      </c>
      <c r="B652" t="s">
        <v>90</v>
      </c>
      <c r="C652">
        <v>2524056</v>
      </c>
      <c r="D652" t="s">
        <v>135</v>
      </c>
      <c r="E652">
        <v>0.79400000000000004</v>
      </c>
      <c r="F652" t="s">
        <v>7269</v>
      </c>
      <c r="G652" t="s">
        <v>7270</v>
      </c>
      <c r="H652" t="s">
        <v>6002</v>
      </c>
      <c r="I652" t="s">
        <v>204</v>
      </c>
      <c r="J652">
        <v>179</v>
      </c>
      <c r="K652" t="s">
        <v>204</v>
      </c>
    </row>
    <row r="653" spans="1:11" x14ac:dyDescent="0.25">
      <c r="A653" t="s">
        <v>75</v>
      </c>
      <c r="B653" t="s">
        <v>90</v>
      </c>
      <c r="C653">
        <v>2526794</v>
      </c>
      <c r="D653" t="s">
        <v>88</v>
      </c>
      <c r="E653">
        <v>0.89200000000000002</v>
      </c>
      <c r="F653" t="s">
        <v>79</v>
      </c>
      <c r="G653" t="s">
        <v>2787</v>
      </c>
      <c r="H653" t="s">
        <v>2788</v>
      </c>
      <c r="I653" t="s">
        <v>79</v>
      </c>
      <c r="J653" t="s">
        <v>82</v>
      </c>
    </row>
    <row r="654" spans="1:11" x14ac:dyDescent="0.25">
      <c r="A654" t="s">
        <v>75</v>
      </c>
      <c r="B654" t="s">
        <v>90</v>
      </c>
      <c r="C654">
        <v>2534363</v>
      </c>
      <c r="D654" t="s">
        <v>135</v>
      </c>
      <c r="E654">
        <v>7.4999999999999997E-2</v>
      </c>
      <c r="F654" t="s">
        <v>10048</v>
      </c>
      <c r="G654" t="s">
        <v>10049</v>
      </c>
      <c r="H654" t="s">
        <v>10050</v>
      </c>
      <c r="I654" t="s">
        <v>146</v>
      </c>
      <c r="J654">
        <v>226</v>
      </c>
      <c r="K654" t="s">
        <v>148</v>
      </c>
    </row>
    <row r="655" spans="1:11" x14ac:dyDescent="0.25">
      <c r="A655" t="s">
        <v>75</v>
      </c>
      <c r="B655" t="s">
        <v>90</v>
      </c>
      <c r="C655">
        <v>2538333</v>
      </c>
      <c r="D655" t="s">
        <v>135</v>
      </c>
      <c r="E655">
        <v>0.1</v>
      </c>
      <c r="F655" t="s">
        <v>10051</v>
      </c>
      <c r="G655" t="s">
        <v>7272</v>
      </c>
      <c r="H655" t="s">
        <v>7273</v>
      </c>
      <c r="I655" t="s">
        <v>245</v>
      </c>
      <c r="J655">
        <v>212</v>
      </c>
      <c r="K655" t="s">
        <v>245</v>
      </c>
    </row>
    <row r="656" spans="1:11" x14ac:dyDescent="0.25">
      <c r="A656" t="s">
        <v>75</v>
      </c>
      <c r="B656" t="s">
        <v>90</v>
      </c>
      <c r="C656">
        <v>2542627</v>
      </c>
      <c r="D656" t="s">
        <v>297</v>
      </c>
      <c r="E656">
        <v>1</v>
      </c>
      <c r="F656" t="s">
        <v>7274</v>
      </c>
      <c r="G656" t="s">
        <v>1303</v>
      </c>
      <c r="H656" t="s">
        <v>1304</v>
      </c>
      <c r="I656" t="s">
        <v>172</v>
      </c>
      <c r="J656">
        <v>389</v>
      </c>
      <c r="K656" t="s">
        <v>197</v>
      </c>
    </row>
    <row r="657" spans="1:11" x14ac:dyDescent="0.25">
      <c r="A657" t="s">
        <v>75</v>
      </c>
      <c r="B657" t="s">
        <v>90</v>
      </c>
      <c r="C657">
        <v>2545086</v>
      </c>
      <c r="D657" t="s">
        <v>135</v>
      </c>
      <c r="E657">
        <v>6.8000000000000005E-2</v>
      </c>
      <c r="F657" t="s">
        <v>10052</v>
      </c>
      <c r="G657" t="s">
        <v>7276</v>
      </c>
      <c r="H657" t="s">
        <v>2154</v>
      </c>
      <c r="I657" t="s">
        <v>85</v>
      </c>
      <c r="J657">
        <v>138</v>
      </c>
      <c r="K657" t="s">
        <v>277</v>
      </c>
    </row>
    <row r="658" spans="1:11" x14ac:dyDescent="0.25">
      <c r="A658" t="s">
        <v>75</v>
      </c>
      <c r="B658" t="s">
        <v>90</v>
      </c>
      <c r="C658">
        <v>2549676</v>
      </c>
      <c r="D658" t="s">
        <v>135</v>
      </c>
      <c r="E658">
        <v>1</v>
      </c>
      <c r="F658" t="s">
        <v>7277</v>
      </c>
      <c r="G658" t="s">
        <v>1315</v>
      </c>
      <c r="H658" t="s">
        <v>1316</v>
      </c>
      <c r="I658" t="s">
        <v>96</v>
      </c>
      <c r="J658">
        <v>28</v>
      </c>
      <c r="K658" t="s">
        <v>96</v>
      </c>
    </row>
    <row r="659" spans="1:11" x14ac:dyDescent="0.25">
      <c r="A659" t="s">
        <v>75</v>
      </c>
      <c r="B659" t="s">
        <v>90</v>
      </c>
      <c r="C659">
        <v>2556786</v>
      </c>
      <c r="D659" t="s">
        <v>120</v>
      </c>
      <c r="E659">
        <v>0.80799999999999905</v>
      </c>
      <c r="F659" t="s">
        <v>79</v>
      </c>
      <c r="G659" t="s">
        <v>4000</v>
      </c>
      <c r="H659" t="s">
        <v>4001</v>
      </c>
      <c r="I659" t="s">
        <v>79</v>
      </c>
      <c r="J659" t="s">
        <v>82</v>
      </c>
    </row>
    <row r="660" spans="1:11" x14ac:dyDescent="0.25">
      <c r="A660" t="s">
        <v>75</v>
      </c>
      <c r="B660" t="s">
        <v>90</v>
      </c>
      <c r="C660">
        <v>2567211</v>
      </c>
      <c r="D660" t="s">
        <v>135</v>
      </c>
      <c r="E660">
        <v>0.82699999999999996</v>
      </c>
      <c r="F660" t="s">
        <v>2699</v>
      </c>
      <c r="G660" t="s">
        <v>7280</v>
      </c>
      <c r="H660" t="s">
        <v>7281</v>
      </c>
      <c r="I660" t="s">
        <v>85</v>
      </c>
      <c r="J660">
        <v>152</v>
      </c>
      <c r="K660" t="s">
        <v>277</v>
      </c>
    </row>
    <row r="661" spans="1:11" x14ac:dyDescent="0.25">
      <c r="A661" t="s">
        <v>75</v>
      </c>
      <c r="B661" t="s">
        <v>90</v>
      </c>
      <c r="C661">
        <v>2568720</v>
      </c>
      <c r="D661" t="s">
        <v>88</v>
      </c>
      <c r="E661">
        <v>1</v>
      </c>
      <c r="F661" t="s">
        <v>7285</v>
      </c>
      <c r="G661" t="s">
        <v>7286</v>
      </c>
      <c r="H661" t="s">
        <v>7287</v>
      </c>
      <c r="I661" t="s">
        <v>204</v>
      </c>
      <c r="J661">
        <v>33</v>
      </c>
      <c r="K661" t="s">
        <v>174</v>
      </c>
    </row>
    <row r="662" spans="1:11" x14ac:dyDescent="0.25">
      <c r="A662" t="s">
        <v>75</v>
      </c>
      <c r="B662" t="s">
        <v>90</v>
      </c>
      <c r="C662">
        <v>2574820</v>
      </c>
      <c r="D662" t="s">
        <v>135</v>
      </c>
      <c r="E662">
        <v>0.89300000000000002</v>
      </c>
      <c r="F662" t="s">
        <v>7288</v>
      </c>
      <c r="G662" t="s">
        <v>4005</v>
      </c>
      <c r="H662" t="s">
        <v>4006</v>
      </c>
      <c r="I662" t="s">
        <v>204</v>
      </c>
      <c r="J662">
        <v>609</v>
      </c>
      <c r="K662" t="s">
        <v>105</v>
      </c>
    </row>
    <row r="663" spans="1:11" x14ac:dyDescent="0.25">
      <c r="A663" t="s">
        <v>75</v>
      </c>
      <c r="B663" t="s">
        <v>90</v>
      </c>
      <c r="C663">
        <v>2576325</v>
      </c>
      <c r="D663" t="s">
        <v>135</v>
      </c>
      <c r="E663">
        <v>1</v>
      </c>
      <c r="F663" t="s">
        <v>7290</v>
      </c>
      <c r="G663" t="s">
        <v>7291</v>
      </c>
      <c r="H663" t="s">
        <v>7292</v>
      </c>
      <c r="I663" t="s">
        <v>105</v>
      </c>
      <c r="J663">
        <v>171</v>
      </c>
      <c r="K663" t="s">
        <v>85</v>
      </c>
    </row>
    <row r="664" spans="1:11" x14ac:dyDescent="0.25">
      <c r="A664" t="s">
        <v>75</v>
      </c>
      <c r="B664" t="s">
        <v>90</v>
      </c>
      <c r="C664">
        <v>2579561</v>
      </c>
      <c r="D664" t="s">
        <v>120</v>
      </c>
      <c r="E664">
        <v>0.75800000000000001</v>
      </c>
      <c r="F664" t="s">
        <v>7293</v>
      </c>
      <c r="G664" t="s">
        <v>7294</v>
      </c>
      <c r="H664" t="s">
        <v>7295</v>
      </c>
      <c r="I664" t="s">
        <v>146</v>
      </c>
      <c r="J664">
        <v>158</v>
      </c>
      <c r="K664" t="s">
        <v>148</v>
      </c>
    </row>
    <row r="665" spans="1:11" x14ac:dyDescent="0.25">
      <c r="A665" t="s">
        <v>75</v>
      </c>
      <c r="B665" t="s">
        <v>90</v>
      </c>
      <c r="C665" t="s">
        <v>10053</v>
      </c>
      <c r="D665" t="e" cm="1">
        <f t="array" ref="D665">+G</f>
        <v>#NAME?</v>
      </c>
      <c r="E665">
        <v>1</v>
      </c>
      <c r="F665" t="s">
        <v>6000</v>
      </c>
      <c r="G665" t="s">
        <v>7296</v>
      </c>
      <c r="H665" t="s">
        <v>7297</v>
      </c>
      <c r="I665" t="s">
        <v>6003</v>
      </c>
      <c r="J665" t="s">
        <v>82</v>
      </c>
    </row>
    <row r="666" spans="1:11" x14ac:dyDescent="0.25">
      <c r="A666" t="s">
        <v>75</v>
      </c>
      <c r="B666" t="s">
        <v>90</v>
      </c>
      <c r="C666">
        <v>2589933</v>
      </c>
      <c r="D666" t="s">
        <v>151</v>
      </c>
      <c r="E666">
        <v>1</v>
      </c>
      <c r="F666" t="s">
        <v>7299</v>
      </c>
      <c r="G666" t="s">
        <v>5333</v>
      </c>
      <c r="H666" t="s">
        <v>5334</v>
      </c>
      <c r="I666" t="s">
        <v>174</v>
      </c>
      <c r="J666">
        <v>55</v>
      </c>
      <c r="K666" t="s">
        <v>172</v>
      </c>
    </row>
    <row r="667" spans="1:11" x14ac:dyDescent="0.25">
      <c r="A667" t="s">
        <v>75</v>
      </c>
      <c r="B667" t="s">
        <v>90</v>
      </c>
      <c r="C667">
        <v>2597173</v>
      </c>
      <c r="D667" t="s">
        <v>297</v>
      </c>
      <c r="E667">
        <v>0.92400000000000004</v>
      </c>
      <c r="F667" t="s">
        <v>7302</v>
      </c>
      <c r="G667" t="s">
        <v>7301</v>
      </c>
      <c r="H667" t="s">
        <v>1328</v>
      </c>
      <c r="I667" t="s">
        <v>96</v>
      </c>
      <c r="J667">
        <v>666</v>
      </c>
      <c r="K667" t="s">
        <v>124</v>
      </c>
    </row>
    <row r="668" spans="1:11" x14ac:dyDescent="0.25">
      <c r="A668" t="s">
        <v>75</v>
      </c>
      <c r="B668" t="s">
        <v>90</v>
      </c>
      <c r="C668">
        <v>2598122</v>
      </c>
      <c r="D668" t="s">
        <v>297</v>
      </c>
      <c r="E668">
        <v>8.6999999999999994E-2</v>
      </c>
      <c r="F668" t="s">
        <v>10054</v>
      </c>
      <c r="G668" t="s">
        <v>10055</v>
      </c>
      <c r="H668" t="s">
        <v>1328</v>
      </c>
      <c r="I668" t="s">
        <v>96</v>
      </c>
      <c r="J668">
        <v>306</v>
      </c>
      <c r="K668" t="s">
        <v>124</v>
      </c>
    </row>
    <row r="669" spans="1:11" x14ac:dyDescent="0.25">
      <c r="A669" t="s">
        <v>75</v>
      </c>
      <c r="B669" t="s">
        <v>90</v>
      </c>
      <c r="C669">
        <v>2598312</v>
      </c>
      <c r="D669" t="s">
        <v>135</v>
      </c>
      <c r="E669">
        <v>7.2999999999999995E-2</v>
      </c>
      <c r="F669" t="s">
        <v>10056</v>
      </c>
      <c r="G669" t="s">
        <v>10057</v>
      </c>
      <c r="H669" t="s">
        <v>1328</v>
      </c>
      <c r="I669" t="s">
        <v>204</v>
      </c>
      <c r="J669">
        <v>48</v>
      </c>
      <c r="K669" t="s">
        <v>105</v>
      </c>
    </row>
    <row r="670" spans="1:11" x14ac:dyDescent="0.25">
      <c r="A670" t="s">
        <v>75</v>
      </c>
      <c r="B670" t="s">
        <v>90</v>
      </c>
      <c r="C670">
        <v>2603728</v>
      </c>
      <c r="D670" t="s">
        <v>101</v>
      </c>
      <c r="E670">
        <v>5.5999999999999897E-2</v>
      </c>
      <c r="F670" t="s">
        <v>10058</v>
      </c>
      <c r="G670" t="s">
        <v>10059</v>
      </c>
      <c r="H670" t="s">
        <v>10060</v>
      </c>
      <c r="I670" t="s">
        <v>98</v>
      </c>
      <c r="J670">
        <v>69</v>
      </c>
      <c r="K670" t="s">
        <v>131</v>
      </c>
    </row>
    <row r="671" spans="1:11" x14ac:dyDescent="0.25">
      <c r="A671" t="s">
        <v>75</v>
      </c>
      <c r="B671" t="s">
        <v>90</v>
      </c>
      <c r="C671">
        <v>2606516</v>
      </c>
      <c r="D671" t="s">
        <v>120</v>
      </c>
      <c r="E671">
        <v>1</v>
      </c>
      <c r="F671" t="s">
        <v>7307</v>
      </c>
      <c r="G671" t="s">
        <v>7308</v>
      </c>
      <c r="H671" t="s">
        <v>7309</v>
      </c>
      <c r="I671" t="s">
        <v>85</v>
      </c>
      <c r="J671">
        <v>420</v>
      </c>
      <c r="K671" t="s">
        <v>277</v>
      </c>
    </row>
    <row r="672" spans="1:11" x14ac:dyDescent="0.25">
      <c r="A672" t="s">
        <v>75</v>
      </c>
      <c r="B672" t="s">
        <v>90</v>
      </c>
      <c r="C672">
        <v>2610919</v>
      </c>
      <c r="D672" t="s">
        <v>135</v>
      </c>
      <c r="E672">
        <v>1</v>
      </c>
      <c r="F672" t="s">
        <v>79</v>
      </c>
      <c r="G672" t="s">
        <v>7310</v>
      </c>
      <c r="H672" t="s">
        <v>7311</v>
      </c>
      <c r="I672" t="s">
        <v>79</v>
      </c>
      <c r="J672" t="s">
        <v>82</v>
      </c>
    </row>
    <row r="673" spans="1:11" x14ac:dyDescent="0.25">
      <c r="A673" t="s">
        <v>75</v>
      </c>
      <c r="B673" t="s">
        <v>90</v>
      </c>
      <c r="C673">
        <v>2614168</v>
      </c>
      <c r="D673" t="s">
        <v>135</v>
      </c>
      <c r="E673">
        <v>1</v>
      </c>
      <c r="F673" t="s">
        <v>5150</v>
      </c>
      <c r="G673" t="s">
        <v>7312</v>
      </c>
      <c r="H673" t="s">
        <v>7313</v>
      </c>
      <c r="I673" t="s">
        <v>85</v>
      </c>
      <c r="J673">
        <v>22</v>
      </c>
      <c r="K673" t="s">
        <v>277</v>
      </c>
    </row>
    <row r="674" spans="1:11" x14ac:dyDescent="0.25">
      <c r="A674" t="s">
        <v>75</v>
      </c>
      <c r="B674" t="s">
        <v>90</v>
      </c>
      <c r="C674">
        <v>2618693</v>
      </c>
      <c r="D674" t="s">
        <v>120</v>
      </c>
      <c r="E674">
        <v>1</v>
      </c>
      <c r="F674" t="s">
        <v>3799</v>
      </c>
      <c r="G674" t="s">
        <v>7314</v>
      </c>
      <c r="H674" t="s">
        <v>7315</v>
      </c>
      <c r="I674" t="s">
        <v>105</v>
      </c>
      <c r="J674">
        <v>74</v>
      </c>
      <c r="K674" t="s">
        <v>160</v>
      </c>
    </row>
    <row r="675" spans="1:11" x14ac:dyDescent="0.25">
      <c r="A675" t="s">
        <v>75</v>
      </c>
      <c r="B675" t="s">
        <v>90</v>
      </c>
      <c r="C675">
        <v>2632012</v>
      </c>
      <c r="D675" t="s">
        <v>135</v>
      </c>
      <c r="E675">
        <v>0.91599999999999904</v>
      </c>
      <c r="F675" t="s">
        <v>79</v>
      </c>
      <c r="G675" t="s">
        <v>4026</v>
      </c>
      <c r="H675" t="s">
        <v>7324</v>
      </c>
      <c r="I675" t="s">
        <v>79</v>
      </c>
      <c r="J675" t="s">
        <v>82</v>
      </c>
    </row>
    <row r="676" spans="1:11" x14ac:dyDescent="0.25">
      <c r="A676" t="s">
        <v>75</v>
      </c>
      <c r="B676" t="s">
        <v>90</v>
      </c>
      <c r="C676">
        <v>2633402</v>
      </c>
      <c r="D676" t="s">
        <v>135</v>
      </c>
      <c r="E676">
        <v>0.82099999999999995</v>
      </c>
      <c r="F676" t="s">
        <v>6595</v>
      </c>
      <c r="G676" t="s">
        <v>7325</v>
      </c>
      <c r="H676" t="s">
        <v>7326</v>
      </c>
      <c r="I676" t="s">
        <v>124</v>
      </c>
      <c r="J676">
        <v>178</v>
      </c>
      <c r="K676" t="s">
        <v>96</v>
      </c>
    </row>
    <row r="677" spans="1:11" x14ac:dyDescent="0.25">
      <c r="A677" t="s">
        <v>75</v>
      </c>
      <c r="B677" t="s">
        <v>90</v>
      </c>
      <c r="C677">
        <v>2639116</v>
      </c>
      <c r="D677" t="s">
        <v>135</v>
      </c>
      <c r="E677">
        <v>0.83499999999999996</v>
      </c>
      <c r="F677" t="s">
        <v>7327</v>
      </c>
      <c r="G677" t="s">
        <v>5338</v>
      </c>
      <c r="H677" t="s">
        <v>5339</v>
      </c>
      <c r="I677" t="s">
        <v>204</v>
      </c>
      <c r="J677">
        <v>523</v>
      </c>
      <c r="K677" t="s">
        <v>204</v>
      </c>
    </row>
    <row r="678" spans="1:11" x14ac:dyDescent="0.25">
      <c r="A678" t="s">
        <v>75</v>
      </c>
      <c r="B678" t="s">
        <v>90</v>
      </c>
      <c r="C678">
        <v>2643336</v>
      </c>
      <c r="D678" t="s">
        <v>135</v>
      </c>
      <c r="E678">
        <v>0.88</v>
      </c>
      <c r="F678" t="s">
        <v>7328</v>
      </c>
      <c r="G678" t="s">
        <v>7329</v>
      </c>
      <c r="H678" t="s">
        <v>7330</v>
      </c>
      <c r="I678" t="s">
        <v>85</v>
      </c>
      <c r="J678">
        <v>771</v>
      </c>
      <c r="K678" t="s">
        <v>277</v>
      </c>
    </row>
    <row r="679" spans="1:11" x14ac:dyDescent="0.25">
      <c r="A679" t="s">
        <v>75</v>
      </c>
      <c r="B679" t="s">
        <v>90</v>
      </c>
      <c r="C679">
        <v>2645592</v>
      </c>
      <c r="D679" t="s">
        <v>135</v>
      </c>
      <c r="E679">
        <v>0.83699999999999997</v>
      </c>
      <c r="F679" t="s">
        <v>2148</v>
      </c>
      <c r="G679" t="s">
        <v>7329</v>
      </c>
      <c r="H679" t="s">
        <v>7330</v>
      </c>
      <c r="I679" t="s">
        <v>85</v>
      </c>
      <c r="J679">
        <v>19</v>
      </c>
      <c r="K679" t="s">
        <v>277</v>
      </c>
    </row>
    <row r="680" spans="1:11" x14ac:dyDescent="0.25">
      <c r="A680" t="s">
        <v>75</v>
      </c>
      <c r="B680" t="s">
        <v>90</v>
      </c>
      <c r="C680">
        <v>2651665</v>
      </c>
      <c r="D680" t="s">
        <v>120</v>
      </c>
      <c r="E680">
        <v>1</v>
      </c>
      <c r="F680" t="s">
        <v>7334</v>
      </c>
      <c r="G680" t="s">
        <v>4033</v>
      </c>
      <c r="H680" t="s">
        <v>4034</v>
      </c>
      <c r="I680" t="s">
        <v>146</v>
      </c>
      <c r="J680">
        <v>210</v>
      </c>
      <c r="K680" t="s">
        <v>146</v>
      </c>
    </row>
    <row r="681" spans="1:11" x14ac:dyDescent="0.25">
      <c r="A681" t="s">
        <v>75</v>
      </c>
      <c r="B681" t="s">
        <v>90</v>
      </c>
      <c r="C681">
        <v>2658679</v>
      </c>
      <c r="D681" t="s">
        <v>120</v>
      </c>
      <c r="E681">
        <v>6.0999999999999999E-2</v>
      </c>
      <c r="F681" t="s">
        <v>79</v>
      </c>
      <c r="G681" t="s">
        <v>10061</v>
      </c>
      <c r="H681" t="s">
        <v>10062</v>
      </c>
      <c r="I681" t="s">
        <v>79</v>
      </c>
      <c r="J681" t="s">
        <v>82</v>
      </c>
    </row>
    <row r="682" spans="1:11" x14ac:dyDescent="0.25">
      <c r="A682" t="s">
        <v>75</v>
      </c>
      <c r="B682" t="s">
        <v>90</v>
      </c>
      <c r="C682">
        <v>2659594</v>
      </c>
      <c r="D682" t="s">
        <v>135</v>
      </c>
      <c r="E682">
        <v>0.82399999999999995</v>
      </c>
      <c r="F682" t="s">
        <v>7335</v>
      </c>
      <c r="G682" t="s">
        <v>7336</v>
      </c>
      <c r="H682" t="s">
        <v>7337</v>
      </c>
      <c r="I682" t="s">
        <v>96</v>
      </c>
      <c r="J682">
        <v>267</v>
      </c>
      <c r="K682" t="s">
        <v>96</v>
      </c>
    </row>
    <row r="683" spans="1:11" x14ac:dyDescent="0.25">
      <c r="A683" t="s">
        <v>75</v>
      </c>
      <c r="B683" t="s">
        <v>90</v>
      </c>
      <c r="C683">
        <v>2664115</v>
      </c>
      <c r="D683" t="s">
        <v>135</v>
      </c>
      <c r="E683">
        <v>6.4000000000000001E-2</v>
      </c>
      <c r="F683" t="s">
        <v>10063</v>
      </c>
      <c r="G683" t="s">
        <v>7339</v>
      </c>
      <c r="H683" t="s">
        <v>7340</v>
      </c>
      <c r="I683" t="s">
        <v>124</v>
      </c>
      <c r="J683">
        <v>123</v>
      </c>
      <c r="K683" t="s">
        <v>124</v>
      </c>
    </row>
    <row r="684" spans="1:11" x14ac:dyDescent="0.25">
      <c r="A684" t="s">
        <v>75</v>
      </c>
      <c r="B684" t="s">
        <v>90</v>
      </c>
      <c r="C684">
        <v>2664138</v>
      </c>
      <c r="D684" t="s">
        <v>101</v>
      </c>
      <c r="E684">
        <v>0.40899999999999997</v>
      </c>
      <c r="F684" t="s">
        <v>7338</v>
      </c>
      <c r="G684" t="s">
        <v>7339</v>
      </c>
      <c r="H684" t="s">
        <v>7340</v>
      </c>
      <c r="I684" t="s">
        <v>105</v>
      </c>
      <c r="J684">
        <v>130</v>
      </c>
      <c r="K684" t="s">
        <v>85</v>
      </c>
    </row>
    <row r="685" spans="1:11" x14ac:dyDescent="0.25">
      <c r="A685" t="s">
        <v>75</v>
      </c>
      <c r="B685" t="s">
        <v>90</v>
      </c>
      <c r="C685">
        <v>2665772</v>
      </c>
      <c r="D685" t="s">
        <v>120</v>
      </c>
      <c r="E685">
        <v>0.86899999999999999</v>
      </c>
      <c r="F685" t="s">
        <v>7219</v>
      </c>
      <c r="G685" t="s">
        <v>7341</v>
      </c>
      <c r="H685" t="s">
        <v>7342</v>
      </c>
      <c r="I685" t="s">
        <v>105</v>
      </c>
      <c r="J685">
        <v>123</v>
      </c>
      <c r="K685" t="s">
        <v>160</v>
      </c>
    </row>
    <row r="686" spans="1:11" x14ac:dyDescent="0.25">
      <c r="A686" t="s">
        <v>75</v>
      </c>
      <c r="B686" t="s">
        <v>90</v>
      </c>
      <c r="C686">
        <v>2669978</v>
      </c>
      <c r="D686" t="s">
        <v>135</v>
      </c>
      <c r="E686">
        <v>0.93700000000000006</v>
      </c>
      <c r="F686" t="s">
        <v>7343</v>
      </c>
      <c r="G686" t="s">
        <v>7344</v>
      </c>
      <c r="H686" t="s">
        <v>2416</v>
      </c>
      <c r="I686" t="s">
        <v>204</v>
      </c>
      <c r="J686">
        <v>69</v>
      </c>
      <c r="K686" t="s">
        <v>204</v>
      </c>
    </row>
    <row r="687" spans="1:11" x14ac:dyDescent="0.25">
      <c r="A687" t="s">
        <v>75</v>
      </c>
      <c r="B687" t="s">
        <v>90</v>
      </c>
      <c r="C687">
        <v>2671274</v>
      </c>
      <c r="D687" t="s">
        <v>135</v>
      </c>
      <c r="E687">
        <v>1</v>
      </c>
      <c r="F687" t="s">
        <v>6806</v>
      </c>
      <c r="G687" t="s">
        <v>7345</v>
      </c>
      <c r="H687" t="s">
        <v>7346</v>
      </c>
      <c r="I687" t="s">
        <v>174</v>
      </c>
      <c r="J687">
        <v>149</v>
      </c>
      <c r="K687" t="s">
        <v>174</v>
      </c>
    </row>
    <row r="688" spans="1:11" x14ac:dyDescent="0.25">
      <c r="A688" t="s">
        <v>75</v>
      </c>
      <c r="B688" t="s">
        <v>90</v>
      </c>
      <c r="C688">
        <v>2678030</v>
      </c>
      <c r="D688" t="s">
        <v>135</v>
      </c>
      <c r="E688">
        <v>7.9000000000000001E-2</v>
      </c>
      <c r="F688" t="s">
        <v>10064</v>
      </c>
      <c r="G688" t="s">
        <v>4037</v>
      </c>
      <c r="H688" t="s">
        <v>10065</v>
      </c>
      <c r="I688" t="s">
        <v>204</v>
      </c>
      <c r="J688">
        <v>279</v>
      </c>
      <c r="K688" t="s">
        <v>204</v>
      </c>
    </row>
    <row r="689" spans="1:11" x14ac:dyDescent="0.25">
      <c r="A689" t="s">
        <v>75</v>
      </c>
      <c r="B689" t="s">
        <v>90</v>
      </c>
      <c r="C689">
        <v>2681873</v>
      </c>
      <c r="D689" t="s">
        <v>92</v>
      </c>
      <c r="E689">
        <v>1</v>
      </c>
      <c r="F689" t="s">
        <v>7349</v>
      </c>
      <c r="G689" t="s">
        <v>7350</v>
      </c>
      <c r="H689" t="s">
        <v>7351</v>
      </c>
      <c r="I689" t="s">
        <v>98</v>
      </c>
      <c r="J689">
        <v>97</v>
      </c>
      <c r="K689" t="s">
        <v>96</v>
      </c>
    </row>
    <row r="690" spans="1:11" x14ac:dyDescent="0.25">
      <c r="A690" t="s">
        <v>75</v>
      </c>
      <c r="B690" t="s">
        <v>90</v>
      </c>
      <c r="C690">
        <v>2683829</v>
      </c>
      <c r="D690" t="s">
        <v>135</v>
      </c>
      <c r="E690">
        <v>1</v>
      </c>
      <c r="F690" t="s">
        <v>7352</v>
      </c>
      <c r="G690" t="s">
        <v>2822</v>
      </c>
      <c r="H690" t="s">
        <v>2823</v>
      </c>
      <c r="I690" t="s">
        <v>124</v>
      </c>
      <c r="J690">
        <v>210</v>
      </c>
      <c r="K690" t="s">
        <v>96</v>
      </c>
    </row>
    <row r="691" spans="1:11" x14ac:dyDescent="0.25">
      <c r="A691" t="s">
        <v>75</v>
      </c>
      <c r="B691" t="s">
        <v>90</v>
      </c>
      <c r="C691">
        <v>2688006</v>
      </c>
      <c r="D691" t="s">
        <v>135</v>
      </c>
      <c r="E691">
        <v>0.82</v>
      </c>
      <c r="F691" t="s">
        <v>7353</v>
      </c>
      <c r="G691" t="s">
        <v>4042</v>
      </c>
      <c r="H691" t="s">
        <v>4043</v>
      </c>
      <c r="I691" t="s">
        <v>131</v>
      </c>
      <c r="J691">
        <v>299</v>
      </c>
      <c r="K691" t="s">
        <v>131</v>
      </c>
    </row>
    <row r="692" spans="1:11" x14ac:dyDescent="0.25">
      <c r="A692" t="s">
        <v>75</v>
      </c>
      <c r="B692" t="s">
        <v>90</v>
      </c>
      <c r="C692">
        <v>2689267</v>
      </c>
      <c r="D692" t="s">
        <v>135</v>
      </c>
      <c r="E692">
        <v>0.86799999999999999</v>
      </c>
      <c r="F692" t="s">
        <v>7354</v>
      </c>
      <c r="G692" t="s">
        <v>7355</v>
      </c>
      <c r="H692" t="s">
        <v>7356</v>
      </c>
      <c r="I692" t="s">
        <v>172</v>
      </c>
      <c r="J692">
        <v>36</v>
      </c>
      <c r="K692" t="s">
        <v>172</v>
      </c>
    </row>
    <row r="693" spans="1:11" x14ac:dyDescent="0.25">
      <c r="A693" t="s">
        <v>75</v>
      </c>
      <c r="B693" t="s">
        <v>90</v>
      </c>
      <c r="C693">
        <v>2692793</v>
      </c>
      <c r="D693" t="s">
        <v>135</v>
      </c>
      <c r="E693">
        <v>0.91700000000000004</v>
      </c>
      <c r="F693" t="s">
        <v>7358</v>
      </c>
      <c r="G693" t="s">
        <v>7359</v>
      </c>
      <c r="H693" t="s">
        <v>505</v>
      </c>
      <c r="I693" t="s">
        <v>511</v>
      </c>
      <c r="J693">
        <v>226</v>
      </c>
      <c r="K693" t="s">
        <v>400</v>
      </c>
    </row>
    <row r="694" spans="1:11" x14ac:dyDescent="0.25">
      <c r="A694" t="s">
        <v>75</v>
      </c>
      <c r="B694" t="s">
        <v>90</v>
      </c>
      <c r="C694">
        <v>2694843</v>
      </c>
      <c r="D694" t="s">
        <v>120</v>
      </c>
      <c r="E694">
        <v>0.92099999999999904</v>
      </c>
      <c r="F694" t="s">
        <v>6745</v>
      </c>
      <c r="G694" t="s">
        <v>7360</v>
      </c>
      <c r="H694" t="s">
        <v>7361</v>
      </c>
      <c r="I694" t="s">
        <v>172</v>
      </c>
      <c r="J694">
        <v>82</v>
      </c>
      <c r="K694" t="s">
        <v>172</v>
      </c>
    </row>
    <row r="695" spans="1:11" x14ac:dyDescent="0.25">
      <c r="A695" t="s">
        <v>75</v>
      </c>
      <c r="B695" t="s">
        <v>90</v>
      </c>
      <c r="C695">
        <v>2699380</v>
      </c>
      <c r="D695" t="s">
        <v>135</v>
      </c>
      <c r="E695">
        <v>0.92700000000000005</v>
      </c>
      <c r="F695" t="s">
        <v>7362</v>
      </c>
      <c r="G695" t="s">
        <v>7363</v>
      </c>
      <c r="H695" t="s">
        <v>7364</v>
      </c>
      <c r="I695" t="s">
        <v>131</v>
      </c>
      <c r="J695">
        <v>368</v>
      </c>
      <c r="K695" t="s">
        <v>131</v>
      </c>
    </row>
    <row r="696" spans="1:11" x14ac:dyDescent="0.25">
      <c r="A696" t="s">
        <v>75</v>
      </c>
      <c r="B696" t="s">
        <v>90</v>
      </c>
      <c r="C696">
        <v>2699880</v>
      </c>
      <c r="D696" t="s">
        <v>92</v>
      </c>
      <c r="E696">
        <v>0.85499999999999998</v>
      </c>
      <c r="F696" t="s">
        <v>7366</v>
      </c>
      <c r="G696" t="s">
        <v>7363</v>
      </c>
      <c r="H696" t="s">
        <v>7364</v>
      </c>
      <c r="I696" t="s">
        <v>400</v>
      </c>
      <c r="J696">
        <v>202</v>
      </c>
      <c r="K696" t="s">
        <v>277</v>
      </c>
    </row>
    <row r="697" spans="1:11" x14ac:dyDescent="0.25">
      <c r="A697" t="s">
        <v>5358</v>
      </c>
      <c r="B697" t="s">
        <v>90</v>
      </c>
      <c r="C697">
        <v>2709656</v>
      </c>
      <c r="D697" t="s">
        <v>6716</v>
      </c>
      <c r="E697">
        <v>0.81699999999999995</v>
      </c>
      <c r="F697" t="s">
        <v>6000</v>
      </c>
      <c r="G697" t="s">
        <v>7367</v>
      </c>
      <c r="H697" t="s">
        <v>7368</v>
      </c>
      <c r="I697" t="s">
        <v>6003</v>
      </c>
      <c r="J697" t="s">
        <v>82</v>
      </c>
    </row>
    <row r="698" spans="1:11" x14ac:dyDescent="0.25">
      <c r="A698" t="s">
        <v>75</v>
      </c>
      <c r="B698" t="s">
        <v>90</v>
      </c>
      <c r="C698">
        <v>2711755</v>
      </c>
      <c r="D698" t="s">
        <v>135</v>
      </c>
      <c r="E698">
        <v>0.877</v>
      </c>
      <c r="F698" t="s">
        <v>7369</v>
      </c>
      <c r="G698" t="s">
        <v>7370</v>
      </c>
      <c r="H698" t="s">
        <v>7371</v>
      </c>
      <c r="I698" t="s">
        <v>85</v>
      </c>
      <c r="J698">
        <v>45</v>
      </c>
      <c r="K698" t="s">
        <v>277</v>
      </c>
    </row>
    <row r="699" spans="1:11" x14ac:dyDescent="0.25">
      <c r="A699" t="s">
        <v>75</v>
      </c>
      <c r="B699" t="s">
        <v>90</v>
      </c>
      <c r="C699">
        <v>2715643</v>
      </c>
      <c r="D699" t="s">
        <v>120</v>
      </c>
      <c r="E699">
        <v>0.94499999999999995</v>
      </c>
      <c r="F699" t="s">
        <v>7372</v>
      </c>
      <c r="G699" t="s">
        <v>5350</v>
      </c>
      <c r="H699" t="s">
        <v>7373</v>
      </c>
      <c r="I699" t="s">
        <v>105</v>
      </c>
      <c r="J699">
        <v>778</v>
      </c>
      <c r="K699" t="s">
        <v>160</v>
      </c>
    </row>
    <row r="700" spans="1:11" x14ac:dyDescent="0.25">
      <c r="A700" t="s">
        <v>75</v>
      </c>
      <c r="B700" t="s">
        <v>90</v>
      </c>
      <c r="C700">
        <v>2719426</v>
      </c>
      <c r="D700" t="s">
        <v>115</v>
      </c>
      <c r="E700">
        <v>1</v>
      </c>
      <c r="F700" t="s">
        <v>79</v>
      </c>
      <c r="G700" t="s">
        <v>7375</v>
      </c>
      <c r="H700" t="s">
        <v>7376</v>
      </c>
      <c r="I700" t="s">
        <v>79</v>
      </c>
      <c r="J700" t="s">
        <v>82</v>
      </c>
    </row>
    <row r="701" spans="1:11" x14ac:dyDescent="0.25">
      <c r="A701" t="s">
        <v>75</v>
      </c>
      <c r="B701" t="s">
        <v>90</v>
      </c>
      <c r="C701">
        <v>2725747</v>
      </c>
      <c r="D701" t="s">
        <v>120</v>
      </c>
      <c r="E701">
        <v>0.83899999999999997</v>
      </c>
      <c r="F701" t="s">
        <v>7377</v>
      </c>
      <c r="G701" t="s">
        <v>5355</v>
      </c>
      <c r="H701" t="s">
        <v>5356</v>
      </c>
      <c r="I701" t="s">
        <v>124</v>
      </c>
      <c r="J701">
        <v>596</v>
      </c>
      <c r="K701" t="s">
        <v>140</v>
      </c>
    </row>
    <row r="702" spans="1:11" x14ac:dyDescent="0.25">
      <c r="A702" t="s">
        <v>75</v>
      </c>
      <c r="B702" t="s">
        <v>90</v>
      </c>
      <c r="C702">
        <v>2726786</v>
      </c>
      <c r="D702" t="s">
        <v>135</v>
      </c>
      <c r="E702">
        <v>1</v>
      </c>
      <c r="F702" t="s">
        <v>7379</v>
      </c>
      <c r="G702" t="s">
        <v>5355</v>
      </c>
      <c r="H702" t="s">
        <v>5356</v>
      </c>
      <c r="I702" t="s">
        <v>204</v>
      </c>
      <c r="J702">
        <v>249</v>
      </c>
      <c r="K702" t="s">
        <v>204</v>
      </c>
    </row>
    <row r="703" spans="1:11" x14ac:dyDescent="0.25">
      <c r="A703" t="s">
        <v>75</v>
      </c>
      <c r="B703" t="s">
        <v>90</v>
      </c>
      <c r="C703">
        <v>2727416</v>
      </c>
      <c r="D703" t="s">
        <v>135</v>
      </c>
      <c r="E703">
        <v>0.83699999999999997</v>
      </c>
      <c r="F703" t="s">
        <v>7380</v>
      </c>
      <c r="G703" t="s">
        <v>5355</v>
      </c>
      <c r="H703" t="s">
        <v>5356</v>
      </c>
      <c r="I703" t="s">
        <v>96</v>
      </c>
      <c r="J703">
        <v>39</v>
      </c>
      <c r="K703" t="s">
        <v>96</v>
      </c>
    </row>
    <row r="704" spans="1:11" x14ac:dyDescent="0.25">
      <c r="A704" t="s">
        <v>75</v>
      </c>
      <c r="B704" t="s">
        <v>90</v>
      </c>
      <c r="C704">
        <v>2733753</v>
      </c>
      <c r="D704" t="s">
        <v>88</v>
      </c>
      <c r="E704">
        <v>1</v>
      </c>
      <c r="F704" t="s">
        <v>7381</v>
      </c>
      <c r="G704" t="s">
        <v>7382</v>
      </c>
      <c r="H704" t="s">
        <v>7383</v>
      </c>
      <c r="I704" t="s">
        <v>105</v>
      </c>
      <c r="J704">
        <v>253</v>
      </c>
      <c r="K704" t="s">
        <v>428</v>
      </c>
    </row>
    <row r="705" spans="1:11" x14ac:dyDescent="0.25">
      <c r="A705" t="s">
        <v>75</v>
      </c>
      <c r="B705" t="s">
        <v>90</v>
      </c>
      <c r="C705">
        <v>2736714</v>
      </c>
      <c r="D705" t="s">
        <v>135</v>
      </c>
      <c r="E705">
        <v>0.75800000000000001</v>
      </c>
      <c r="F705" t="s">
        <v>7384</v>
      </c>
      <c r="G705" t="s">
        <v>7385</v>
      </c>
      <c r="H705" t="s">
        <v>7386</v>
      </c>
      <c r="I705" t="s">
        <v>124</v>
      </c>
      <c r="J705">
        <v>325</v>
      </c>
      <c r="K705" t="s">
        <v>140</v>
      </c>
    </row>
    <row r="706" spans="1:11" x14ac:dyDescent="0.25">
      <c r="A706" t="s">
        <v>75</v>
      </c>
      <c r="B706" t="s">
        <v>90</v>
      </c>
      <c r="C706">
        <v>2741288</v>
      </c>
      <c r="D706" t="s">
        <v>135</v>
      </c>
      <c r="E706">
        <v>5.3999999999999999E-2</v>
      </c>
      <c r="F706" t="s">
        <v>79</v>
      </c>
      <c r="G706" t="s">
        <v>1373</v>
      </c>
      <c r="H706" t="s">
        <v>10066</v>
      </c>
      <c r="I706" t="s">
        <v>79</v>
      </c>
      <c r="J706" t="s">
        <v>82</v>
      </c>
    </row>
    <row r="707" spans="1:11" x14ac:dyDescent="0.25">
      <c r="A707" t="s">
        <v>75</v>
      </c>
      <c r="B707" t="s">
        <v>90</v>
      </c>
      <c r="C707">
        <v>2743438</v>
      </c>
      <c r="D707" t="s">
        <v>135</v>
      </c>
      <c r="E707">
        <v>0.86799999999999999</v>
      </c>
      <c r="F707" t="s">
        <v>79</v>
      </c>
      <c r="G707" t="s">
        <v>7387</v>
      </c>
      <c r="H707" t="s">
        <v>7388</v>
      </c>
      <c r="I707" t="s">
        <v>79</v>
      </c>
      <c r="J707" t="s">
        <v>82</v>
      </c>
    </row>
    <row r="708" spans="1:11" x14ac:dyDescent="0.25">
      <c r="A708" t="s">
        <v>75</v>
      </c>
      <c r="B708" t="s">
        <v>90</v>
      </c>
      <c r="C708">
        <v>2749958</v>
      </c>
      <c r="D708" t="s">
        <v>135</v>
      </c>
      <c r="E708">
        <v>7.5999999999999998E-2</v>
      </c>
      <c r="F708" t="s">
        <v>10067</v>
      </c>
      <c r="G708" t="s">
        <v>1379</v>
      </c>
      <c r="H708" t="s">
        <v>1380</v>
      </c>
      <c r="I708" t="s">
        <v>172</v>
      </c>
      <c r="J708">
        <v>147</v>
      </c>
      <c r="K708" t="s">
        <v>172</v>
      </c>
    </row>
    <row r="709" spans="1:11" x14ac:dyDescent="0.25">
      <c r="A709" t="s">
        <v>75</v>
      </c>
      <c r="B709" t="s">
        <v>90</v>
      </c>
      <c r="C709">
        <v>2750424</v>
      </c>
      <c r="D709" t="s">
        <v>120</v>
      </c>
      <c r="E709">
        <v>5.5999999999999897E-2</v>
      </c>
      <c r="F709" t="s">
        <v>10068</v>
      </c>
      <c r="G709" t="s">
        <v>1379</v>
      </c>
      <c r="H709" t="s">
        <v>1380</v>
      </c>
      <c r="I709" t="s">
        <v>105</v>
      </c>
      <c r="J709">
        <v>303</v>
      </c>
      <c r="K709" t="s">
        <v>160</v>
      </c>
    </row>
    <row r="710" spans="1:11" x14ac:dyDescent="0.25">
      <c r="A710" t="s">
        <v>75</v>
      </c>
      <c r="B710" t="s">
        <v>90</v>
      </c>
      <c r="C710">
        <v>2751558</v>
      </c>
      <c r="D710" t="s">
        <v>120</v>
      </c>
      <c r="E710">
        <v>0.85</v>
      </c>
      <c r="F710" t="s">
        <v>7389</v>
      </c>
      <c r="G710" t="s">
        <v>7390</v>
      </c>
      <c r="H710" t="s">
        <v>4059</v>
      </c>
      <c r="I710" t="s">
        <v>174</v>
      </c>
      <c r="J710">
        <v>134</v>
      </c>
      <c r="K710" t="s">
        <v>174</v>
      </c>
    </row>
    <row r="711" spans="1:11" x14ac:dyDescent="0.25">
      <c r="A711" t="s">
        <v>75</v>
      </c>
      <c r="B711" t="s">
        <v>90</v>
      </c>
      <c r="C711">
        <v>2763057</v>
      </c>
      <c r="D711" t="s">
        <v>135</v>
      </c>
      <c r="E711">
        <v>0.91</v>
      </c>
      <c r="F711" t="s">
        <v>79</v>
      </c>
      <c r="G711" t="s">
        <v>7391</v>
      </c>
      <c r="H711" t="s">
        <v>7392</v>
      </c>
      <c r="I711" t="s">
        <v>79</v>
      </c>
      <c r="J711" t="s">
        <v>82</v>
      </c>
    </row>
    <row r="712" spans="1:11" x14ac:dyDescent="0.25">
      <c r="A712" t="s">
        <v>75</v>
      </c>
      <c r="B712" t="s">
        <v>90</v>
      </c>
      <c r="C712">
        <v>2770944</v>
      </c>
      <c r="D712" t="s">
        <v>120</v>
      </c>
      <c r="E712">
        <v>6.0999999999999999E-2</v>
      </c>
      <c r="F712" t="s">
        <v>7369</v>
      </c>
      <c r="G712" t="s">
        <v>7393</v>
      </c>
      <c r="H712" t="s">
        <v>10069</v>
      </c>
      <c r="I712" t="s">
        <v>85</v>
      </c>
      <c r="J712">
        <v>45</v>
      </c>
      <c r="K712" t="s">
        <v>277</v>
      </c>
    </row>
    <row r="713" spans="1:11" x14ac:dyDescent="0.25">
      <c r="A713" t="s">
        <v>75</v>
      </c>
      <c r="B713" t="s">
        <v>90</v>
      </c>
      <c r="C713">
        <v>2771358</v>
      </c>
      <c r="D713" t="s">
        <v>151</v>
      </c>
      <c r="E713">
        <v>1</v>
      </c>
      <c r="F713" t="s">
        <v>79</v>
      </c>
      <c r="G713" t="s">
        <v>7393</v>
      </c>
      <c r="H713" t="s">
        <v>7394</v>
      </c>
      <c r="I713" t="s">
        <v>79</v>
      </c>
      <c r="J713" t="s">
        <v>82</v>
      </c>
    </row>
    <row r="714" spans="1:11" x14ac:dyDescent="0.25">
      <c r="A714" t="s">
        <v>75</v>
      </c>
      <c r="B714" t="s">
        <v>90</v>
      </c>
      <c r="C714">
        <v>2778820</v>
      </c>
      <c r="D714" t="s">
        <v>151</v>
      </c>
      <c r="E714">
        <v>0.88200000000000001</v>
      </c>
      <c r="F714" t="s">
        <v>79</v>
      </c>
      <c r="G714" t="s">
        <v>7395</v>
      </c>
      <c r="H714" t="s">
        <v>7396</v>
      </c>
      <c r="I714" t="s">
        <v>79</v>
      </c>
      <c r="J714" t="s">
        <v>82</v>
      </c>
    </row>
    <row r="715" spans="1:11" x14ac:dyDescent="0.25">
      <c r="A715" t="s">
        <v>75</v>
      </c>
      <c r="B715" t="s">
        <v>90</v>
      </c>
      <c r="C715">
        <v>2779067</v>
      </c>
      <c r="D715" t="s">
        <v>135</v>
      </c>
      <c r="E715">
        <v>1</v>
      </c>
      <c r="F715" t="s">
        <v>79</v>
      </c>
      <c r="G715" t="s">
        <v>7395</v>
      </c>
      <c r="H715" t="s">
        <v>7396</v>
      </c>
      <c r="I715" t="s">
        <v>79</v>
      </c>
      <c r="J715" t="s">
        <v>82</v>
      </c>
    </row>
    <row r="716" spans="1:11" x14ac:dyDescent="0.25">
      <c r="A716" t="s">
        <v>75</v>
      </c>
      <c r="B716" t="s">
        <v>90</v>
      </c>
      <c r="C716">
        <v>2798195</v>
      </c>
      <c r="D716" t="s">
        <v>225</v>
      </c>
      <c r="E716">
        <v>0.84799999999999998</v>
      </c>
      <c r="F716" t="s">
        <v>7399</v>
      </c>
      <c r="G716" t="s">
        <v>7400</v>
      </c>
      <c r="H716" t="s">
        <v>5381</v>
      </c>
      <c r="I716" t="s">
        <v>428</v>
      </c>
      <c r="J716">
        <v>8</v>
      </c>
      <c r="K716" t="s">
        <v>160</v>
      </c>
    </row>
    <row r="717" spans="1:11" x14ac:dyDescent="0.25">
      <c r="A717" t="s">
        <v>75</v>
      </c>
      <c r="B717" t="s">
        <v>90</v>
      </c>
      <c r="C717">
        <v>2801706</v>
      </c>
      <c r="D717" t="s">
        <v>135</v>
      </c>
      <c r="E717">
        <v>0.87</v>
      </c>
      <c r="F717" t="s">
        <v>212</v>
      </c>
      <c r="G717" t="s">
        <v>5385</v>
      </c>
      <c r="H717" t="s">
        <v>5386</v>
      </c>
      <c r="I717" t="s">
        <v>212</v>
      </c>
      <c r="J717" t="s">
        <v>82</v>
      </c>
    </row>
    <row r="718" spans="1:11" x14ac:dyDescent="0.25">
      <c r="A718" t="s">
        <v>75</v>
      </c>
      <c r="B718" t="s">
        <v>90</v>
      </c>
      <c r="C718">
        <v>2808907</v>
      </c>
      <c r="D718" t="s">
        <v>135</v>
      </c>
      <c r="E718">
        <v>0.84799999999999998</v>
      </c>
      <c r="F718" t="s">
        <v>7401</v>
      </c>
      <c r="G718" t="s">
        <v>7402</v>
      </c>
      <c r="H718" t="s">
        <v>7403</v>
      </c>
      <c r="I718" t="s">
        <v>105</v>
      </c>
      <c r="J718">
        <v>298</v>
      </c>
      <c r="K718" t="s">
        <v>160</v>
      </c>
    </row>
    <row r="719" spans="1:11" x14ac:dyDescent="0.25">
      <c r="A719" t="s">
        <v>75</v>
      </c>
      <c r="B719" t="s">
        <v>90</v>
      </c>
      <c r="C719">
        <v>2808987</v>
      </c>
      <c r="D719" t="s">
        <v>120</v>
      </c>
      <c r="E719">
        <v>6.6000000000000003E-2</v>
      </c>
      <c r="F719" t="s">
        <v>1021</v>
      </c>
      <c r="G719" t="s">
        <v>7402</v>
      </c>
      <c r="H719" t="s">
        <v>7403</v>
      </c>
      <c r="I719" t="s">
        <v>140</v>
      </c>
      <c r="J719">
        <v>271</v>
      </c>
      <c r="K719" t="s">
        <v>160</v>
      </c>
    </row>
    <row r="720" spans="1:11" x14ac:dyDescent="0.25">
      <c r="A720" t="s">
        <v>75</v>
      </c>
      <c r="B720" t="s">
        <v>90</v>
      </c>
      <c r="C720">
        <v>2811275</v>
      </c>
      <c r="D720" t="s">
        <v>297</v>
      </c>
      <c r="E720">
        <v>5.3999999999999999E-2</v>
      </c>
      <c r="F720" t="s">
        <v>79</v>
      </c>
      <c r="G720" t="s">
        <v>10070</v>
      </c>
      <c r="H720" t="s">
        <v>10071</v>
      </c>
      <c r="I720" t="s">
        <v>79</v>
      </c>
      <c r="J720" t="s">
        <v>82</v>
      </c>
    </row>
    <row r="721" spans="1:11" x14ac:dyDescent="0.25">
      <c r="A721" t="s">
        <v>75</v>
      </c>
      <c r="B721" t="s">
        <v>90</v>
      </c>
      <c r="C721">
        <v>2819067</v>
      </c>
      <c r="D721" t="s">
        <v>135</v>
      </c>
      <c r="E721">
        <v>5.7000000000000002E-2</v>
      </c>
      <c r="F721" t="s">
        <v>79</v>
      </c>
      <c r="G721" t="s">
        <v>10072</v>
      </c>
      <c r="H721" t="s">
        <v>10073</v>
      </c>
      <c r="I721" t="s">
        <v>79</v>
      </c>
      <c r="J721" t="s">
        <v>82</v>
      </c>
    </row>
    <row r="722" spans="1:11" x14ac:dyDescent="0.25">
      <c r="A722" t="s">
        <v>75</v>
      </c>
      <c r="B722" t="s">
        <v>90</v>
      </c>
      <c r="C722">
        <v>2823071</v>
      </c>
      <c r="D722" t="s">
        <v>92</v>
      </c>
      <c r="E722">
        <v>5.5E-2</v>
      </c>
      <c r="F722" t="s">
        <v>10074</v>
      </c>
      <c r="G722" t="s">
        <v>10075</v>
      </c>
      <c r="H722" t="s">
        <v>10076</v>
      </c>
      <c r="I722" t="s">
        <v>96</v>
      </c>
      <c r="J722">
        <v>222</v>
      </c>
      <c r="K722" t="s">
        <v>96</v>
      </c>
    </row>
    <row r="723" spans="1:11" x14ac:dyDescent="0.25">
      <c r="A723" t="s">
        <v>75</v>
      </c>
      <c r="B723" t="s">
        <v>90</v>
      </c>
      <c r="C723">
        <v>2825783</v>
      </c>
      <c r="D723" t="s">
        <v>88</v>
      </c>
      <c r="E723">
        <v>1</v>
      </c>
      <c r="F723" t="s">
        <v>79</v>
      </c>
      <c r="G723" t="s">
        <v>5389</v>
      </c>
      <c r="H723" t="s">
        <v>5390</v>
      </c>
      <c r="I723" t="s">
        <v>79</v>
      </c>
      <c r="J723" t="s">
        <v>82</v>
      </c>
    </row>
    <row r="724" spans="1:11" x14ac:dyDescent="0.25">
      <c r="A724" t="s">
        <v>75</v>
      </c>
      <c r="B724" t="s">
        <v>90</v>
      </c>
      <c r="C724">
        <v>2828952</v>
      </c>
      <c r="D724" t="s">
        <v>135</v>
      </c>
      <c r="E724">
        <v>1</v>
      </c>
      <c r="F724" t="s">
        <v>7405</v>
      </c>
      <c r="G724" t="s">
        <v>1392</v>
      </c>
      <c r="H724" t="s">
        <v>1393</v>
      </c>
      <c r="I724" t="s">
        <v>174</v>
      </c>
      <c r="J724">
        <v>611</v>
      </c>
      <c r="K724" t="s">
        <v>174</v>
      </c>
    </row>
    <row r="725" spans="1:11" x14ac:dyDescent="0.25">
      <c r="A725" t="s">
        <v>75</v>
      </c>
      <c r="B725" t="s">
        <v>90</v>
      </c>
      <c r="C725">
        <v>2831086</v>
      </c>
      <c r="D725" t="s">
        <v>135</v>
      </c>
      <c r="E725">
        <v>0.92599999999999905</v>
      </c>
      <c r="F725" t="s">
        <v>7407</v>
      </c>
      <c r="G725" t="s">
        <v>7408</v>
      </c>
      <c r="H725" t="s">
        <v>7409</v>
      </c>
      <c r="I725" t="s">
        <v>105</v>
      </c>
      <c r="J725">
        <v>127</v>
      </c>
      <c r="K725" t="s">
        <v>160</v>
      </c>
    </row>
    <row r="726" spans="1:11" x14ac:dyDescent="0.25">
      <c r="A726" t="s">
        <v>75</v>
      </c>
      <c r="B726" t="s">
        <v>90</v>
      </c>
      <c r="C726">
        <v>2831929</v>
      </c>
      <c r="D726" t="s">
        <v>92</v>
      </c>
      <c r="E726">
        <v>0.78400000000000003</v>
      </c>
      <c r="F726" t="s">
        <v>7410</v>
      </c>
      <c r="G726" t="s">
        <v>1397</v>
      </c>
      <c r="H726" t="s">
        <v>7411</v>
      </c>
      <c r="I726" t="s">
        <v>105</v>
      </c>
      <c r="J726">
        <v>232</v>
      </c>
      <c r="K726" t="s">
        <v>245</v>
      </c>
    </row>
    <row r="727" spans="1:11" x14ac:dyDescent="0.25">
      <c r="A727" t="s">
        <v>75</v>
      </c>
      <c r="B727" t="s">
        <v>90</v>
      </c>
      <c r="C727">
        <v>2835094</v>
      </c>
      <c r="D727" t="s">
        <v>135</v>
      </c>
      <c r="E727">
        <v>0.872</v>
      </c>
      <c r="F727" t="s">
        <v>7415</v>
      </c>
      <c r="G727" t="s">
        <v>7416</v>
      </c>
      <c r="H727" t="s">
        <v>7417</v>
      </c>
      <c r="I727" t="s">
        <v>131</v>
      </c>
      <c r="J727">
        <v>249</v>
      </c>
      <c r="K727" t="s">
        <v>98</v>
      </c>
    </row>
    <row r="728" spans="1:11" x14ac:dyDescent="0.25">
      <c r="A728" t="s">
        <v>75</v>
      </c>
      <c r="B728" t="s">
        <v>90</v>
      </c>
      <c r="C728">
        <v>2836554</v>
      </c>
      <c r="D728" t="s">
        <v>120</v>
      </c>
      <c r="E728">
        <v>0.78099999999999903</v>
      </c>
      <c r="F728" t="s">
        <v>7418</v>
      </c>
      <c r="G728" t="s">
        <v>7419</v>
      </c>
      <c r="H728" t="s">
        <v>7420</v>
      </c>
      <c r="I728" t="s">
        <v>172</v>
      </c>
      <c r="J728">
        <v>84</v>
      </c>
      <c r="K728" t="s">
        <v>172</v>
      </c>
    </row>
    <row r="729" spans="1:11" x14ac:dyDescent="0.25">
      <c r="A729" t="s">
        <v>75</v>
      </c>
      <c r="B729" t="s">
        <v>90</v>
      </c>
      <c r="C729">
        <v>2837721</v>
      </c>
      <c r="D729" t="s">
        <v>135</v>
      </c>
      <c r="E729">
        <v>0.81299999999999994</v>
      </c>
      <c r="F729" t="s">
        <v>7421</v>
      </c>
      <c r="G729" t="s">
        <v>7422</v>
      </c>
      <c r="H729" t="s">
        <v>7423</v>
      </c>
      <c r="I729" t="s">
        <v>85</v>
      </c>
      <c r="J729">
        <v>131</v>
      </c>
      <c r="K729" t="s">
        <v>277</v>
      </c>
    </row>
    <row r="730" spans="1:11" x14ac:dyDescent="0.25">
      <c r="A730" t="s">
        <v>75</v>
      </c>
      <c r="B730" t="s">
        <v>90</v>
      </c>
      <c r="C730">
        <v>2841044</v>
      </c>
      <c r="D730" t="s">
        <v>135</v>
      </c>
      <c r="E730">
        <v>1</v>
      </c>
      <c r="F730" t="s">
        <v>7424</v>
      </c>
      <c r="G730" t="s">
        <v>1408</v>
      </c>
      <c r="H730" t="s">
        <v>1409</v>
      </c>
      <c r="I730" t="s">
        <v>204</v>
      </c>
      <c r="J730">
        <v>519</v>
      </c>
      <c r="K730" t="s">
        <v>204</v>
      </c>
    </row>
    <row r="731" spans="1:11" x14ac:dyDescent="0.25">
      <c r="A731" t="s">
        <v>75</v>
      </c>
      <c r="B731" t="s">
        <v>90</v>
      </c>
      <c r="C731">
        <v>2846112</v>
      </c>
      <c r="D731" t="s">
        <v>135</v>
      </c>
      <c r="E731">
        <v>0.89</v>
      </c>
      <c r="F731" t="s">
        <v>7426</v>
      </c>
      <c r="G731" t="s">
        <v>7427</v>
      </c>
      <c r="H731" t="s">
        <v>7428</v>
      </c>
      <c r="I731" t="s">
        <v>172</v>
      </c>
      <c r="J731">
        <v>206</v>
      </c>
      <c r="K731" t="s">
        <v>172</v>
      </c>
    </row>
    <row r="732" spans="1:11" x14ac:dyDescent="0.25">
      <c r="A732" t="s">
        <v>75</v>
      </c>
      <c r="B732" t="s">
        <v>90</v>
      </c>
      <c r="C732">
        <v>2848002</v>
      </c>
      <c r="D732" t="s">
        <v>92</v>
      </c>
      <c r="E732">
        <v>0.81899999999999995</v>
      </c>
      <c r="F732" t="s">
        <v>7429</v>
      </c>
      <c r="G732" t="s">
        <v>7430</v>
      </c>
      <c r="H732" t="s">
        <v>7431</v>
      </c>
      <c r="I732" t="s">
        <v>148</v>
      </c>
      <c r="J732">
        <v>102</v>
      </c>
      <c r="K732" t="s">
        <v>160</v>
      </c>
    </row>
    <row r="733" spans="1:11" x14ac:dyDescent="0.25">
      <c r="A733" t="s">
        <v>75</v>
      </c>
      <c r="B733" t="s">
        <v>90</v>
      </c>
      <c r="C733">
        <v>2850790</v>
      </c>
      <c r="D733" t="s">
        <v>135</v>
      </c>
      <c r="E733">
        <v>1</v>
      </c>
      <c r="F733" t="s">
        <v>7432</v>
      </c>
      <c r="G733" t="s">
        <v>7433</v>
      </c>
      <c r="H733" t="s">
        <v>7434</v>
      </c>
      <c r="I733" t="s">
        <v>172</v>
      </c>
      <c r="J733">
        <v>113</v>
      </c>
      <c r="K733" t="s">
        <v>172</v>
      </c>
    </row>
    <row r="734" spans="1:11" x14ac:dyDescent="0.25">
      <c r="A734" t="s">
        <v>75</v>
      </c>
      <c r="B734" t="s">
        <v>90</v>
      </c>
      <c r="C734">
        <v>2852854</v>
      </c>
      <c r="D734" t="s">
        <v>120</v>
      </c>
      <c r="E734">
        <v>0.88500000000000001</v>
      </c>
      <c r="F734" t="s">
        <v>7437</v>
      </c>
      <c r="G734" t="s">
        <v>7433</v>
      </c>
      <c r="H734" t="s">
        <v>7434</v>
      </c>
      <c r="I734" t="s">
        <v>131</v>
      </c>
      <c r="J734">
        <v>801</v>
      </c>
      <c r="K734" t="s">
        <v>131</v>
      </c>
    </row>
    <row r="735" spans="1:11" x14ac:dyDescent="0.25">
      <c r="A735" t="s">
        <v>75</v>
      </c>
      <c r="B735" t="s">
        <v>90</v>
      </c>
      <c r="C735">
        <v>2869780</v>
      </c>
      <c r="D735" t="s">
        <v>151</v>
      </c>
      <c r="E735">
        <v>0.83299999999999996</v>
      </c>
      <c r="F735" t="s">
        <v>79</v>
      </c>
      <c r="G735" t="s">
        <v>7441</v>
      </c>
      <c r="H735" t="s">
        <v>7442</v>
      </c>
      <c r="I735" t="s">
        <v>79</v>
      </c>
      <c r="J735" t="s">
        <v>82</v>
      </c>
    </row>
    <row r="736" spans="1:11" x14ac:dyDescent="0.25">
      <c r="A736" t="s">
        <v>75</v>
      </c>
      <c r="B736" t="s">
        <v>90</v>
      </c>
      <c r="C736">
        <v>2870278</v>
      </c>
      <c r="D736" t="s">
        <v>135</v>
      </c>
      <c r="E736">
        <v>0.78599999999999903</v>
      </c>
      <c r="F736" t="s">
        <v>7432</v>
      </c>
      <c r="G736" t="s">
        <v>1419</v>
      </c>
      <c r="H736" t="s">
        <v>7443</v>
      </c>
      <c r="I736" t="s">
        <v>172</v>
      </c>
      <c r="J736">
        <v>113</v>
      </c>
      <c r="K736" t="s">
        <v>172</v>
      </c>
    </row>
    <row r="737" spans="1:11" x14ac:dyDescent="0.25">
      <c r="A737" t="s">
        <v>75</v>
      </c>
      <c r="B737" t="s">
        <v>90</v>
      </c>
      <c r="C737">
        <v>2873087</v>
      </c>
      <c r="D737" t="s">
        <v>120</v>
      </c>
      <c r="E737">
        <v>1</v>
      </c>
      <c r="F737" t="s">
        <v>7444</v>
      </c>
      <c r="G737" t="s">
        <v>7445</v>
      </c>
      <c r="H737" t="s">
        <v>7446</v>
      </c>
      <c r="I737" t="s">
        <v>245</v>
      </c>
      <c r="J737">
        <v>15</v>
      </c>
      <c r="K737" t="s">
        <v>245</v>
      </c>
    </row>
    <row r="738" spans="1:11" x14ac:dyDescent="0.25">
      <c r="A738" t="s">
        <v>75</v>
      </c>
      <c r="B738" t="s">
        <v>90</v>
      </c>
      <c r="C738">
        <v>2876760</v>
      </c>
      <c r="D738" t="s">
        <v>88</v>
      </c>
      <c r="E738">
        <v>1</v>
      </c>
      <c r="F738" t="s">
        <v>7447</v>
      </c>
      <c r="G738" t="s">
        <v>2847</v>
      </c>
      <c r="H738" t="s">
        <v>2848</v>
      </c>
      <c r="I738" t="s">
        <v>146</v>
      </c>
      <c r="J738">
        <v>246</v>
      </c>
      <c r="K738" t="s">
        <v>146</v>
      </c>
    </row>
    <row r="739" spans="1:11" x14ac:dyDescent="0.25">
      <c r="A739" t="s">
        <v>75</v>
      </c>
      <c r="B739" t="s">
        <v>90</v>
      </c>
      <c r="C739">
        <v>2878668</v>
      </c>
      <c r="D739" t="s">
        <v>120</v>
      </c>
      <c r="E739">
        <v>1</v>
      </c>
      <c r="F739" t="s">
        <v>7449</v>
      </c>
      <c r="G739" t="s">
        <v>7450</v>
      </c>
      <c r="H739" t="s">
        <v>7451</v>
      </c>
      <c r="I739" t="s">
        <v>245</v>
      </c>
      <c r="J739">
        <v>637</v>
      </c>
      <c r="K739" t="s">
        <v>245</v>
      </c>
    </row>
    <row r="740" spans="1:11" x14ac:dyDescent="0.25">
      <c r="A740" t="s">
        <v>75</v>
      </c>
      <c r="B740" t="s">
        <v>90</v>
      </c>
      <c r="C740">
        <v>2879449</v>
      </c>
      <c r="D740" t="s">
        <v>120</v>
      </c>
      <c r="E740">
        <v>1</v>
      </c>
      <c r="F740" t="s">
        <v>7453</v>
      </c>
      <c r="G740" t="s">
        <v>7450</v>
      </c>
      <c r="H740" t="s">
        <v>7451</v>
      </c>
      <c r="I740" t="s">
        <v>140</v>
      </c>
      <c r="J740">
        <v>377</v>
      </c>
      <c r="K740" t="s">
        <v>160</v>
      </c>
    </row>
    <row r="741" spans="1:11" x14ac:dyDescent="0.25">
      <c r="A741" t="s">
        <v>75</v>
      </c>
      <c r="B741" t="s">
        <v>90</v>
      </c>
      <c r="C741">
        <v>2880751</v>
      </c>
      <c r="D741" t="s">
        <v>135</v>
      </c>
      <c r="E741">
        <v>0.81099999999999905</v>
      </c>
      <c r="F741" t="s">
        <v>189</v>
      </c>
      <c r="G741" t="s">
        <v>7456</v>
      </c>
      <c r="H741" t="s">
        <v>7457</v>
      </c>
      <c r="I741" t="s">
        <v>189</v>
      </c>
      <c r="J741" t="s">
        <v>82</v>
      </c>
    </row>
    <row r="742" spans="1:11" x14ac:dyDescent="0.25">
      <c r="A742" t="s">
        <v>75</v>
      </c>
      <c r="B742" t="s">
        <v>90</v>
      </c>
      <c r="C742">
        <v>2884385</v>
      </c>
      <c r="D742" t="s">
        <v>120</v>
      </c>
      <c r="E742">
        <v>0.79500000000000004</v>
      </c>
      <c r="F742" t="s">
        <v>7461</v>
      </c>
      <c r="G742" t="s">
        <v>4105</v>
      </c>
      <c r="H742" t="s">
        <v>4106</v>
      </c>
      <c r="I742" t="s">
        <v>245</v>
      </c>
      <c r="J742">
        <v>291</v>
      </c>
      <c r="K742" t="s">
        <v>245</v>
      </c>
    </row>
    <row r="743" spans="1:11" x14ac:dyDescent="0.25">
      <c r="A743" t="s">
        <v>75</v>
      </c>
      <c r="B743" t="s">
        <v>90</v>
      </c>
      <c r="C743">
        <v>2888584</v>
      </c>
      <c r="D743" t="s">
        <v>120</v>
      </c>
      <c r="E743">
        <v>1</v>
      </c>
      <c r="F743" t="s">
        <v>7462</v>
      </c>
      <c r="G743" t="s">
        <v>7463</v>
      </c>
      <c r="H743" t="s">
        <v>7464</v>
      </c>
      <c r="I743" t="s">
        <v>172</v>
      </c>
      <c r="J743">
        <v>185</v>
      </c>
      <c r="K743" t="s">
        <v>172</v>
      </c>
    </row>
    <row r="744" spans="1:11" x14ac:dyDescent="0.25">
      <c r="A744" t="s">
        <v>75</v>
      </c>
      <c r="B744" t="s">
        <v>90</v>
      </c>
      <c r="C744">
        <v>2889129</v>
      </c>
      <c r="D744" t="s">
        <v>135</v>
      </c>
      <c r="E744">
        <v>0.83499999999999996</v>
      </c>
      <c r="F744" t="s">
        <v>7465</v>
      </c>
      <c r="G744" t="s">
        <v>7463</v>
      </c>
      <c r="H744" t="s">
        <v>7464</v>
      </c>
      <c r="I744" t="s">
        <v>204</v>
      </c>
      <c r="J744">
        <v>4</v>
      </c>
      <c r="K744" t="s">
        <v>140</v>
      </c>
    </row>
    <row r="745" spans="1:11" x14ac:dyDescent="0.25">
      <c r="A745" t="s">
        <v>75</v>
      </c>
      <c r="B745" t="s">
        <v>90</v>
      </c>
      <c r="C745">
        <v>2893446</v>
      </c>
      <c r="D745" t="s">
        <v>92</v>
      </c>
      <c r="E745">
        <v>0.91900000000000004</v>
      </c>
      <c r="F745" t="s">
        <v>7466</v>
      </c>
      <c r="G745" t="s">
        <v>7467</v>
      </c>
      <c r="H745" t="s">
        <v>6457</v>
      </c>
      <c r="I745" t="s">
        <v>428</v>
      </c>
      <c r="J745">
        <v>63</v>
      </c>
      <c r="K745" t="s">
        <v>160</v>
      </c>
    </row>
    <row r="746" spans="1:11" x14ac:dyDescent="0.25">
      <c r="A746" t="s">
        <v>75</v>
      </c>
      <c r="B746" t="s">
        <v>90</v>
      </c>
      <c r="C746">
        <v>2894334</v>
      </c>
      <c r="D746" t="s">
        <v>135</v>
      </c>
      <c r="E746">
        <v>5.0999999999999997E-2</v>
      </c>
      <c r="F746" t="s">
        <v>10077</v>
      </c>
      <c r="G746" t="s">
        <v>10078</v>
      </c>
      <c r="H746" t="s">
        <v>3093</v>
      </c>
      <c r="I746" t="s">
        <v>146</v>
      </c>
      <c r="J746">
        <v>128</v>
      </c>
      <c r="K746" t="s">
        <v>146</v>
      </c>
    </row>
    <row r="747" spans="1:11" x14ac:dyDescent="0.25">
      <c r="A747" t="s">
        <v>75</v>
      </c>
      <c r="B747" t="s">
        <v>90</v>
      </c>
      <c r="C747">
        <v>2913019</v>
      </c>
      <c r="D747" t="s">
        <v>135</v>
      </c>
      <c r="E747">
        <v>0.86299999999999999</v>
      </c>
      <c r="F747" t="s">
        <v>7472</v>
      </c>
      <c r="G747" t="s">
        <v>2855</v>
      </c>
      <c r="H747" t="s">
        <v>2856</v>
      </c>
      <c r="I747" t="s">
        <v>204</v>
      </c>
      <c r="J747">
        <v>363</v>
      </c>
      <c r="K747" t="s">
        <v>140</v>
      </c>
    </row>
    <row r="748" spans="1:11" x14ac:dyDescent="0.25">
      <c r="A748" t="s">
        <v>75</v>
      </c>
      <c r="B748" t="s">
        <v>90</v>
      </c>
      <c r="C748">
        <v>2914100</v>
      </c>
      <c r="D748" t="s">
        <v>135</v>
      </c>
      <c r="E748">
        <v>0.06</v>
      </c>
      <c r="F748" t="s">
        <v>7357</v>
      </c>
      <c r="G748" t="s">
        <v>2855</v>
      </c>
      <c r="H748" t="s">
        <v>2856</v>
      </c>
      <c r="I748" t="s">
        <v>204</v>
      </c>
      <c r="J748">
        <v>2</v>
      </c>
      <c r="K748" t="s">
        <v>204</v>
      </c>
    </row>
    <row r="749" spans="1:11" x14ac:dyDescent="0.25">
      <c r="A749" t="s">
        <v>75</v>
      </c>
      <c r="B749" t="s">
        <v>90</v>
      </c>
      <c r="C749">
        <v>2915998</v>
      </c>
      <c r="D749" t="s">
        <v>135</v>
      </c>
      <c r="E749">
        <v>0.79799999999999904</v>
      </c>
      <c r="F749" t="s">
        <v>7473</v>
      </c>
      <c r="G749" t="s">
        <v>7474</v>
      </c>
      <c r="H749" t="s">
        <v>7475</v>
      </c>
      <c r="I749" t="s">
        <v>204</v>
      </c>
      <c r="J749">
        <v>116</v>
      </c>
      <c r="K749" t="s">
        <v>140</v>
      </c>
    </row>
    <row r="750" spans="1:11" x14ac:dyDescent="0.25">
      <c r="A750" t="s">
        <v>75</v>
      </c>
      <c r="B750" t="s">
        <v>90</v>
      </c>
      <c r="C750">
        <v>2918415</v>
      </c>
      <c r="D750" t="s">
        <v>151</v>
      </c>
      <c r="E750">
        <v>0.84899999999999998</v>
      </c>
      <c r="F750" t="s">
        <v>7476</v>
      </c>
      <c r="G750" t="s">
        <v>7477</v>
      </c>
      <c r="H750" t="s">
        <v>7478</v>
      </c>
      <c r="I750" t="s">
        <v>131</v>
      </c>
      <c r="J750">
        <v>75</v>
      </c>
      <c r="K750" t="s">
        <v>131</v>
      </c>
    </row>
    <row r="751" spans="1:11" x14ac:dyDescent="0.25">
      <c r="A751" t="s">
        <v>75</v>
      </c>
      <c r="B751" t="s">
        <v>90</v>
      </c>
      <c r="C751">
        <v>2919922</v>
      </c>
      <c r="D751" t="s">
        <v>120</v>
      </c>
      <c r="E751">
        <v>0.85199999999999998</v>
      </c>
      <c r="F751" t="s">
        <v>7479</v>
      </c>
      <c r="G751" t="s">
        <v>7480</v>
      </c>
      <c r="H751" t="s">
        <v>7481</v>
      </c>
      <c r="I751" t="s">
        <v>85</v>
      </c>
      <c r="J751">
        <v>86</v>
      </c>
      <c r="K751" t="s">
        <v>277</v>
      </c>
    </row>
    <row r="752" spans="1:11" x14ac:dyDescent="0.25">
      <c r="A752" t="s">
        <v>75</v>
      </c>
      <c r="B752" t="s">
        <v>90</v>
      </c>
      <c r="C752">
        <v>2920050</v>
      </c>
      <c r="D752" t="s">
        <v>135</v>
      </c>
      <c r="E752">
        <v>0.84399999999999997</v>
      </c>
      <c r="F752" t="s">
        <v>7271</v>
      </c>
      <c r="G752" t="s">
        <v>7480</v>
      </c>
      <c r="H752" t="s">
        <v>7481</v>
      </c>
      <c r="I752" t="s">
        <v>172</v>
      </c>
      <c r="J752">
        <v>128</v>
      </c>
      <c r="K752" t="s">
        <v>172</v>
      </c>
    </row>
    <row r="753" spans="1:11" x14ac:dyDescent="0.25">
      <c r="A753" t="s">
        <v>75</v>
      </c>
      <c r="B753" t="s">
        <v>90</v>
      </c>
      <c r="C753">
        <v>2921101</v>
      </c>
      <c r="D753" t="s">
        <v>135</v>
      </c>
      <c r="E753">
        <v>0.87</v>
      </c>
      <c r="F753" t="s">
        <v>79</v>
      </c>
      <c r="G753" t="s">
        <v>7480</v>
      </c>
      <c r="H753" t="s">
        <v>7482</v>
      </c>
      <c r="I753" t="s">
        <v>79</v>
      </c>
      <c r="J753" t="s">
        <v>82</v>
      </c>
    </row>
    <row r="754" spans="1:11" x14ac:dyDescent="0.25">
      <c r="A754" t="s">
        <v>75</v>
      </c>
      <c r="B754" t="s">
        <v>90</v>
      </c>
      <c r="C754">
        <v>2921245</v>
      </c>
      <c r="D754" t="s">
        <v>120</v>
      </c>
      <c r="E754">
        <v>0.85399999999999998</v>
      </c>
      <c r="F754" t="s">
        <v>79</v>
      </c>
      <c r="G754" t="s">
        <v>7480</v>
      </c>
      <c r="H754" t="s">
        <v>7482</v>
      </c>
      <c r="I754" t="s">
        <v>79</v>
      </c>
      <c r="J754" t="s">
        <v>82</v>
      </c>
    </row>
    <row r="755" spans="1:11" x14ac:dyDescent="0.25">
      <c r="A755" t="s">
        <v>75</v>
      </c>
      <c r="B755" t="s">
        <v>90</v>
      </c>
      <c r="C755">
        <v>2928124</v>
      </c>
      <c r="D755" t="s">
        <v>92</v>
      </c>
      <c r="E755">
        <v>0.05</v>
      </c>
      <c r="F755" t="s">
        <v>10079</v>
      </c>
      <c r="G755" t="s">
        <v>10080</v>
      </c>
      <c r="H755" t="s">
        <v>10081</v>
      </c>
      <c r="I755" t="s">
        <v>172</v>
      </c>
      <c r="J755">
        <v>177</v>
      </c>
      <c r="K755" t="s">
        <v>172</v>
      </c>
    </row>
    <row r="756" spans="1:11" x14ac:dyDescent="0.25">
      <c r="A756" t="s">
        <v>75</v>
      </c>
      <c r="B756" t="s">
        <v>90</v>
      </c>
      <c r="C756">
        <v>2931717</v>
      </c>
      <c r="D756" t="s">
        <v>135</v>
      </c>
      <c r="E756">
        <v>1</v>
      </c>
      <c r="F756" t="s">
        <v>7483</v>
      </c>
      <c r="G756" t="s">
        <v>7484</v>
      </c>
      <c r="H756" t="s">
        <v>7485</v>
      </c>
      <c r="I756" t="s">
        <v>400</v>
      </c>
      <c r="J756">
        <v>307</v>
      </c>
      <c r="K756" t="s">
        <v>428</v>
      </c>
    </row>
    <row r="757" spans="1:11" x14ac:dyDescent="0.25">
      <c r="A757" t="s">
        <v>75</v>
      </c>
      <c r="B757" t="s">
        <v>90</v>
      </c>
      <c r="C757">
        <v>2932835</v>
      </c>
      <c r="D757" t="s">
        <v>88</v>
      </c>
      <c r="E757">
        <v>1</v>
      </c>
      <c r="F757" t="s">
        <v>7486</v>
      </c>
      <c r="G757" t="s">
        <v>7487</v>
      </c>
      <c r="H757" t="s">
        <v>7488</v>
      </c>
      <c r="I757" t="s">
        <v>124</v>
      </c>
      <c r="J757">
        <v>37</v>
      </c>
      <c r="K757" t="s">
        <v>148</v>
      </c>
    </row>
    <row r="758" spans="1:11" x14ac:dyDescent="0.25">
      <c r="A758" t="s">
        <v>75</v>
      </c>
      <c r="B758" t="s">
        <v>90</v>
      </c>
      <c r="C758">
        <v>2934843</v>
      </c>
      <c r="D758" t="s">
        <v>120</v>
      </c>
      <c r="E758">
        <v>1</v>
      </c>
      <c r="F758" t="s">
        <v>7489</v>
      </c>
      <c r="G758" t="s">
        <v>7490</v>
      </c>
      <c r="H758" t="s">
        <v>7491</v>
      </c>
      <c r="I758" t="s">
        <v>511</v>
      </c>
      <c r="J758">
        <v>50</v>
      </c>
      <c r="K758" t="s">
        <v>400</v>
      </c>
    </row>
    <row r="759" spans="1:11" x14ac:dyDescent="0.25">
      <c r="A759" t="s">
        <v>75</v>
      </c>
      <c r="B759" t="s">
        <v>90</v>
      </c>
      <c r="C759">
        <v>2936836</v>
      </c>
      <c r="D759" t="s">
        <v>135</v>
      </c>
      <c r="E759">
        <v>0.85699999999999998</v>
      </c>
      <c r="F759" t="s">
        <v>6293</v>
      </c>
      <c r="G759" t="s">
        <v>7492</v>
      </c>
      <c r="H759" t="s">
        <v>7493</v>
      </c>
      <c r="I759" t="s">
        <v>204</v>
      </c>
      <c r="J759">
        <v>47</v>
      </c>
      <c r="K759" t="s">
        <v>204</v>
      </c>
    </row>
    <row r="760" spans="1:11" x14ac:dyDescent="0.25">
      <c r="A760" t="s">
        <v>75</v>
      </c>
      <c r="B760" t="s">
        <v>90</v>
      </c>
      <c r="C760">
        <v>2941341</v>
      </c>
      <c r="D760" t="s">
        <v>151</v>
      </c>
      <c r="E760">
        <v>0.84499999999999997</v>
      </c>
      <c r="F760" t="s">
        <v>7494</v>
      </c>
      <c r="G760" t="s">
        <v>7495</v>
      </c>
      <c r="H760" t="s">
        <v>7496</v>
      </c>
      <c r="I760" t="s">
        <v>96</v>
      </c>
      <c r="J760">
        <v>343</v>
      </c>
      <c r="K760" t="s">
        <v>96</v>
      </c>
    </row>
    <row r="761" spans="1:11" x14ac:dyDescent="0.25">
      <c r="A761" t="s">
        <v>75</v>
      </c>
      <c r="B761" t="s">
        <v>90</v>
      </c>
      <c r="C761">
        <v>2945306</v>
      </c>
      <c r="D761" t="s">
        <v>1885</v>
      </c>
      <c r="E761">
        <v>0.83699999999999997</v>
      </c>
      <c r="F761" t="s">
        <v>7497</v>
      </c>
      <c r="G761" t="s">
        <v>7498</v>
      </c>
      <c r="H761" t="s">
        <v>7499</v>
      </c>
      <c r="I761" t="s">
        <v>146</v>
      </c>
      <c r="J761">
        <v>172</v>
      </c>
      <c r="K761" t="s">
        <v>204</v>
      </c>
    </row>
    <row r="762" spans="1:11" x14ac:dyDescent="0.25">
      <c r="A762" t="s">
        <v>75</v>
      </c>
      <c r="B762" t="s">
        <v>90</v>
      </c>
      <c r="C762">
        <v>2957480</v>
      </c>
      <c r="D762" t="s">
        <v>135</v>
      </c>
      <c r="E762">
        <v>5.1999999999999998E-2</v>
      </c>
      <c r="F762" t="s">
        <v>10082</v>
      </c>
      <c r="G762" t="s">
        <v>10083</v>
      </c>
      <c r="H762" t="s">
        <v>10084</v>
      </c>
      <c r="I762" t="s">
        <v>96</v>
      </c>
      <c r="J762">
        <v>19</v>
      </c>
      <c r="K762" t="s">
        <v>253</v>
      </c>
    </row>
    <row r="763" spans="1:11" x14ac:dyDescent="0.25">
      <c r="A763" t="s">
        <v>75</v>
      </c>
      <c r="B763" t="s">
        <v>90</v>
      </c>
      <c r="C763">
        <v>2959004</v>
      </c>
      <c r="D763" t="s">
        <v>151</v>
      </c>
      <c r="E763">
        <v>1</v>
      </c>
      <c r="F763" t="s">
        <v>7500</v>
      </c>
      <c r="G763" t="s">
        <v>2860</v>
      </c>
      <c r="H763" t="s">
        <v>2861</v>
      </c>
      <c r="I763" t="s">
        <v>172</v>
      </c>
      <c r="J763">
        <v>131</v>
      </c>
      <c r="K763" t="s">
        <v>172</v>
      </c>
    </row>
    <row r="764" spans="1:11" x14ac:dyDescent="0.25">
      <c r="A764" t="s">
        <v>75</v>
      </c>
      <c r="B764" t="s">
        <v>90</v>
      </c>
      <c r="C764">
        <v>2960251</v>
      </c>
      <c r="D764" t="s">
        <v>135</v>
      </c>
      <c r="E764">
        <v>5.7999999999999899E-2</v>
      </c>
      <c r="F764" t="s">
        <v>10085</v>
      </c>
      <c r="G764" t="s">
        <v>10086</v>
      </c>
      <c r="H764" t="s">
        <v>10087</v>
      </c>
      <c r="I764" t="s">
        <v>105</v>
      </c>
      <c r="J764">
        <v>515</v>
      </c>
      <c r="K764" t="s">
        <v>160</v>
      </c>
    </row>
    <row r="765" spans="1:11" x14ac:dyDescent="0.25">
      <c r="A765" t="s">
        <v>75</v>
      </c>
      <c r="B765" t="s">
        <v>90</v>
      </c>
      <c r="C765">
        <v>2962962</v>
      </c>
      <c r="D765" t="s">
        <v>92</v>
      </c>
      <c r="E765">
        <v>0.91900000000000004</v>
      </c>
      <c r="F765" t="s">
        <v>79</v>
      </c>
      <c r="G765" t="s">
        <v>7501</v>
      </c>
      <c r="H765" t="s">
        <v>7502</v>
      </c>
      <c r="I765" t="s">
        <v>79</v>
      </c>
      <c r="J765" t="s">
        <v>82</v>
      </c>
    </row>
    <row r="766" spans="1:11" x14ac:dyDescent="0.25">
      <c r="A766" t="s">
        <v>75</v>
      </c>
      <c r="B766" t="s">
        <v>90</v>
      </c>
      <c r="C766">
        <v>2964899</v>
      </c>
      <c r="D766" t="s">
        <v>135</v>
      </c>
      <c r="E766">
        <v>8.1999999999999906E-2</v>
      </c>
      <c r="F766" t="s">
        <v>79</v>
      </c>
      <c r="G766" t="s">
        <v>5429</v>
      </c>
      <c r="H766" t="s">
        <v>10088</v>
      </c>
      <c r="I766" t="s">
        <v>79</v>
      </c>
      <c r="J766" t="s">
        <v>82</v>
      </c>
    </row>
    <row r="767" spans="1:11" x14ac:dyDescent="0.25">
      <c r="A767" t="s">
        <v>75</v>
      </c>
      <c r="B767" t="s">
        <v>90</v>
      </c>
      <c r="C767">
        <v>2974073</v>
      </c>
      <c r="D767" t="s">
        <v>88</v>
      </c>
      <c r="E767">
        <v>0.86799999999999999</v>
      </c>
      <c r="F767" t="s">
        <v>79</v>
      </c>
      <c r="G767" t="s">
        <v>7503</v>
      </c>
      <c r="H767" t="s">
        <v>7504</v>
      </c>
      <c r="I767" t="s">
        <v>79</v>
      </c>
      <c r="J767" t="s">
        <v>82</v>
      </c>
    </row>
    <row r="768" spans="1:11" x14ac:dyDescent="0.25">
      <c r="A768" t="s">
        <v>75</v>
      </c>
      <c r="B768" t="s">
        <v>90</v>
      </c>
      <c r="C768">
        <v>2978850</v>
      </c>
      <c r="D768" t="s">
        <v>135</v>
      </c>
      <c r="E768">
        <v>7.8E-2</v>
      </c>
      <c r="F768" t="s">
        <v>10089</v>
      </c>
      <c r="G768" t="s">
        <v>2865</v>
      </c>
      <c r="H768" t="s">
        <v>2866</v>
      </c>
      <c r="I768" t="s">
        <v>245</v>
      </c>
      <c r="J768">
        <v>34</v>
      </c>
      <c r="K768" t="s">
        <v>245</v>
      </c>
    </row>
    <row r="769" spans="1:11" x14ac:dyDescent="0.25">
      <c r="A769" t="s">
        <v>75</v>
      </c>
      <c r="B769" t="s">
        <v>90</v>
      </c>
      <c r="C769">
        <v>2980488</v>
      </c>
      <c r="D769" t="s">
        <v>135</v>
      </c>
      <c r="E769">
        <v>0.83399999999999996</v>
      </c>
      <c r="F769" t="s">
        <v>79</v>
      </c>
      <c r="G769" t="s">
        <v>1463</v>
      </c>
      <c r="H769" t="s">
        <v>7505</v>
      </c>
      <c r="I769" t="s">
        <v>79</v>
      </c>
      <c r="J769" t="s">
        <v>82</v>
      </c>
    </row>
    <row r="770" spans="1:11" x14ac:dyDescent="0.25">
      <c r="A770" t="s">
        <v>75</v>
      </c>
      <c r="B770" t="s">
        <v>90</v>
      </c>
      <c r="C770">
        <v>2984747</v>
      </c>
      <c r="D770" t="s">
        <v>120</v>
      </c>
      <c r="E770">
        <v>0.88200000000000001</v>
      </c>
      <c r="F770" t="s">
        <v>7506</v>
      </c>
      <c r="G770" t="s">
        <v>2870</v>
      </c>
      <c r="H770" t="s">
        <v>2871</v>
      </c>
      <c r="I770" t="s">
        <v>85</v>
      </c>
      <c r="J770">
        <v>41</v>
      </c>
      <c r="K770" t="s">
        <v>277</v>
      </c>
    </row>
    <row r="771" spans="1:11" x14ac:dyDescent="0.25">
      <c r="A771" t="s">
        <v>75</v>
      </c>
      <c r="B771" t="s">
        <v>90</v>
      </c>
      <c r="C771">
        <v>2985256</v>
      </c>
      <c r="D771" t="s">
        <v>120</v>
      </c>
      <c r="E771">
        <v>0.91599999999999904</v>
      </c>
      <c r="F771" t="s">
        <v>79</v>
      </c>
      <c r="G771" t="s">
        <v>2870</v>
      </c>
      <c r="H771" t="s">
        <v>7507</v>
      </c>
      <c r="I771" t="s">
        <v>79</v>
      </c>
      <c r="J771" t="s">
        <v>82</v>
      </c>
    </row>
    <row r="772" spans="1:11" x14ac:dyDescent="0.25">
      <c r="A772" t="s">
        <v>75</v>
      </c>
      <c r="B772" t="s">
        <v>90</v>
      </c>
      <c r="C772">
        <v>2985884</v>
      </c>
      <c r="D772" t="s">
        <v>88</v>
      </c>
      <c r="E772">
        <v>0.93400000000000005</v>
      </c>
      <c r="F772" t="s">
        <v>7508</v>
      </c>
      <c r="G772" t="s">
        <v>1473</v>
      </c>
      <c r="H772" t="s">
        <v>1474</v>
      </c>
      <c r="I772" t="s">
        <v>172</v>
      </c>
      <c r="J772">
        <v>144</v>
      </c>
      <c r="K772" t="s">
        <v>172</v>
      </c>
    </row>
    <row r="773" spans="1:11" x14ac:dyDescent="0.25">
      <c r="A773" t="s">
        <v>75</v>
      </c>
      <c r="B773" t="s">
        <v>90</v>
      </c>
      <c r="C773">
        <v>2986052</v>
      </c>
      <c r="D773" t="s">
        <v>120</v>
      </c>
      <c r="E773">
        <v>0.85199999999999998</v>
      </c>
      <c r="F773" t="s">
        <v>7509</v>
      </c>
      <c r="G773" t="s">
        <v>1473</v>
      </c>
      <c r="H773" t="s">
        <v>1474</v>
      </c>
      <c r="I773" t="s">
        <v>96</v>
      </c>
      <c r="J773">
        <v>200</v>
      </c>
      <c r="K773" t="s">
        <v>253</v>
      </c>
    </row>
    <row r="774" spans="1:11" x14ac:dyDescent="0.25">
      <c r="A774" t="s">
        <v>75</v>
      </c>
      <c r="B774" t="s">
        <v>90</v>
      </c>
      <c r="C774">
        <v>2988355</v>
      </c>
      <c r="D774" t="s">
        <v>135</v>
      </c>
      <c r="E774">
        <v>1</v>
      </c>
      <c r="F774" t="s">
        <v>212</v>
      </c>
      <c r="G774" t="s">
        <v>4127</v>
      </c>
      <c r="H774" t="s">
        <v>7510</v>
      </c>
      <c r="I774" t="s">
        <v>212</v>
      </c>
      <c r="J774" t="s">
        <v>82</v>
      </c>
    </row>
    <row r="775" spans="1:11" x14ac:dyDescent="0.25">
      <c r="A775" t="s">
        <v>75</v>
      </c>
      <c r="B775" t="s">
        <v>90</v>
      </c>
      <c r="C775">
        <v>2988554</v>
      </c>
      <c r="D775" t="s">
        <v>151</v>
      </c>
      <c r="E775">
        <v>0.88900000000000001</v>
      </c>
      <c r="F775" t="s">
        <v>79</v>
      </c>
      <c r="G775" t="s">
        <v>4127</v>
      </c>
      <c r="H775" t="s">
        <v>4128</v>
      </c>
      <c r="I775" t="s">
        <v>79</v>
      </c>
      <c r="J775" t="s">
        <v>82</v>
      </c>
    </row>
    <row r="776" spans="1:11" x14ac:dyDescent="0.25">
      <c r="A776" t="s">
        <v>75</v>
      </c>
      <c r="B776" t="s">
        <v>90</v>
      </c>
      <c r="C776">
        <v>2989295</v>
      </c>
      <c r="D776" t="s">
        <v>135</v>
      </c>
      <c r="E776">
        <v>1</v>
      </c>
      <c r="F776" t="s">
        <v>212</v>
      </c>
      <c r="G776" t="s">
        <v>1477</v>
      </c>
      <c r="H776" t="s">
        <v>212</v>
      </c>
      <c r="I776" t="s">
        <v>212</v>
      </c>
      <c r="J776" t="s">
        <v>82</v>
      </c>
    </row>
    <row r="777" spans="1:11" x14ac:dyDescent="0.25">
      <c r="A777" t="s">
        <v>75</v>
      </c>
      <c r="B777" t="s">
        <v>90</v>
      </c>
      <c r="C777">
        <v>2993211</v>
      </c>
      <c r="D777" t="s">
        <v>135</v>
      </c>
      <c r="E777">
        <v>1</v>
      </c>
      <c r="F777" t="s">
        <v>7511</v>
      </c>
      <c r="G777" t="s">
        <v>7512</v>
      </c>
      <c r="H777" t="s">
        <v>7513</v>
      </c>
      <c r="I777" t="s">
        <v>245</v>
      </c>
      <c r="J777">
        <v>14</v>
      </c>
      <c r="K777" t="s">
        <v>96</v>
      </c>
    </row>
    <row r="778" spans="1:11" x14ac:dyDescent="0.25">
      <c r="A778" t="s">
        <v>75</v>
      </c>
      <c r="B778" t="s">
        <v>90</v>
      </c>
      <c r="C778">
        <v>2993699</v>
      </c>
      <c r="D778" t="s">
        <v>135</v>
      </c>
      <c r="E778">
        <v>1</v>
      </c>
      <c r="F778" t="s">
        <v>79</v>
      </c>
      <c r="G778" t="s">
        <v>7512</v>
      </c>
      <c r="H778" t="s">
        <v>7514</v>
      </c>
      <c r="I778" t="s">
        <v>79</v>
      </c>
      <c r="J778" t="s">
        <v>82</v>
      </c>
    </row>
    <row r="779" spans="1:11" x14ac:dyDescent="0.25">
      <c r="A779" t="s">
        <v>75</v>
      </c>
      <c r="B779" t="s">
        <v>90</v>
      </c>
      <c r="C779">
        <v>2999827</v>
      </c>
      <c r="D779" t="s">
        <v>135</v>
      </c>
      <c r="E779">
        <v>0.85099999999999998</v>
      </c>
      <c r="F779" t="s">
        <v>7517</v>
      </c>
      <c r="G779" t="s">
        <v>7518</v>
      </c>
      <c r="H779" t="s">
        <v>7519</v>
      </c>
      <c r="I779" t="s">
        <v>85</v>
      </c>
      <c r="J779">
        <v>69</v>
      </c>
      <c r="K779" t="s">
        <v>105</v>
      </c>
    </row>
    <row r="780" spans="1:11" x14ac:dyDescent="0.25">
      <c r="A780" t="s">
        <v>75</v>
      </c>
      <c r="B780" t="s">
        <v>90</v>
      </c>
      <c r="C780">
        <v>3007405</v>
      </c>
      <c r="D780" t="s">
        <v>225</v>
      </c>
      <c r="E780">
        <v>5.3999999999999999E-2</v>
      </c>
      <c r="F780" t="s">
        <v>10090</v>
      </c>
      <c r="G780" t="s">
        <v>1481</v>
      </c>
      <c r="H780" t="s">
        <v>1482</v>
      </c>
      <c r="I780" t="s">
        <v>96</v>
      </c>
      <c r="J780">
        <v>65</v>
      </c>
      <c r="K780" t="s">
        <v>160</v>
      </c>
    </row>
    <row r="781" spans="1:11" x14ac:dyDescent="0.25">
      <c r="A781" t="s">
        <v>75</v>
      </c>
      <c r="B781" t="s">
        <v>90</v>
      </c>
      <c r="C781">
        <v>3009187</v>
      </c>
      <c r="D781" t="s">
        <v>120</v>
      </c>
      <c r="E781">
        <v>0.91900000000000004</v>
      </c>
      <c r="F781" t="s">
        <v>79</v>
      </c>
      <c r="G781" t="s">
        <v>1487</v>
      </c>
      <c r="H781" t="s">
        <v>7520</v>
      </c>
      <c r="I781" t="s">
        <v>79</v>
      </c>
      <c r="J781" t="s">
        <v>82</v>
      </c>
    </row>
    <row r="782" spans="1:11" x14ac:dyDescent="0.25">
      <c r="A782" t="s">
        <v>75</v>
      </c>
      <c r="B782" t="s">
        <v>90</v>
      </c>
      <c r="C782">
        <v>3017285</v>
      </c>
      <c r="D782" t="s">
        <v>120</v>
      </c>
      <c r="E782">
        <v>1</v>
      </c>
      <c r="F782" t="s">
        <v>7522</v>
      </c>
      <c r="G782" t="s">
        <v>4146</v>
      </c>
      <c r="H782" t="s">
        <v>7523</v>
      </c>
      <c r="I782" t="s">
        <v>85</v>
      </c>
      <c r="J782">
        <v>871</v>
      </c>
      <c r="K782" t="s">
        <v>277</v>
      </c>
    </row>
    <row r="783" spans="1:11" x14ac:dyDescent="0.25">
      <c r="A783" t="s">
        <v>75</v>
      </c>
      <c r="B783" t="s">
        <v>90</v>
      </c>
      <c r="C783">
        <v>3018544</v>
      </c>
      <c r="D783" t="s">
        <v>120</v>
      </c>
      <c r="E783">
        <v>0.83799999999999997</v>
      </c>
      <c r="F783" t="s">
        <v>7525</v>
      </c>
      <c r="G783" t="s">
        <v>7526</v>
      </c>
      <c r="H783" t="s">
        <v>7527</v>
      </c>
      <c r="I783" t="s">
        <v>204</v>
      </c>
      <c r="J783">
        <v>279</v>
      </c>
      <c r="K783" t="s">
        <v>140</v>
      </c>
    </row>
    <row r="784" spans="1:11" x14ac:dyDescent="0.25">
      <c r="A784" t="s">
        <v>75</v>
      </c>
      <c r="B784" t="s">
        <v>90</v>
      </c>
      <c r="C784">
        <v>3019203</v>
      </c>
      <c r="D784" t="s">
        <v>120</v>
      </c>
      <c r="E784">
        <v>0.06</v>
      </c>
      <c r="F784" t="s">
        <v>10091</v>
      </c>
      <c r="G784" t="s">
        <v>1498</v>
      </c>
      <c r="H784" t="s">
        <v>1499</v>
      </c>
      <c r="I784" t="s">
        <v>105</v>
      </c>
      <c r="J784">
        <v>27</v>
      </c>
      <c r="K784" t="s">
        <v>160</v>
      </c>
    </row>
    <row r="785" spans="1:11" x14ac:dyDescent="0.25">
      <c r="A785" t="s">
        <v>75</v>
      </c>
      <c r="B785" t="s">
        <v>90</v>
      </c>
      <c r="C785">
        <v>3020911</v>
      </c>
      <c r="D785" t="s">
        <v>120</v>
      </c>
      <c r="E785">
        <v>6.9000000000000006E-2</v>
      </c>
      <c r="F785" t="s">
        <v>10092</v>
      </c>
      <c r="G785" t="s">
        <v>10093</v>
      </c>
      <c r="H785" t="s">
        <v>10094</v>
      </c>
      <c r="I785" t="s">
        <v>131</v>
      </c>
      <c r="J785">
        <v>144</v>
      </c>
      <c r="K785" t="s">
        <v>131</v>
      </c>
    </row>
    <row r="786" spans="1:11" x14ac:dyDescent="0.25">
      <c r="A786" t="s">
        <v>75</v>
      </c>
      <c r="B786" t="s">
        <v>90</v>
      </c>
      <c r="C786">
        <v>3022562</v>
      </c>
      <c r="D786" t="s">
        <v>88</v>
      </c>
      <c r="E786">
        <v>0.81599999999999995</v>
      </c>
      <c r="F786" t="s">
        <v>7528</v>
      </c>
      <c r="G786" t="s">
        <v>7529</v>
      </c>
      <c r="H786" t="s">
        <v>7530</v>
      </c>
      <c r="I786" t="s">
        <v>146</v>
      </c>
      <c r="J786">
        <v>577</v>
      </c>
      <c r="K786" t="s">
        <v>124</v>
      </c>
    </row>
    <row r="787" spans="1:11" x14ac:dyDescent="0.25">
      <c r="A787" t="s">
        <v>75</v>
      </c>
      <c r="B787" t="s">
        <v>90</v>
      </c>
      <c r="C787">
        <v>3024081</v>
      </c>
      <c r="D787" t="s">
        <v>101</v>
      </c>
      <c r="E787">
        <v>0.92400000000000004</v>
      </c>
      <c r="F787" t="s">
        <v>7532</v>
      </c>
      <c r="G787" t="s">
        <v>7529</v>
      </c>
      <c r="H787" t="s">
        <v>7530</v>
      </c>
      <c r="I787" t="s">
        <v>245</v>
      </c>
      <c r="J787">
        <v>70</v>
      </c>
      <c r="K787" t="s">
        <v>245</v>
      </c>
    </row>
    <row r="788" spans="1:11" x14ac:dyDescent="0.25">
      <c r="A788" t="s">
        <v>75</v>
      </c>
      <c r="B788" t="s">
        <v>90</v>
      </c>
      <c r="C788">
        <v>3024983</v>
      </c>
      <c r="D788" t="s">
        <v>1885</v>
      </c>
      <c r="E788">
        <v>1</v>
      </c>
      <c r="F788" t="s">
        <v>7533</v>
      </c>
      <c r="G788" t="s">
        <v>7534</v>
      </c>
      <c r="H788" t="s">
        <v>7535</v>
      </c>
      <c r="I788" t="s">
        <v>146</v>
      </c>
      <c r="J788">
        <v>86</v>
      </c>
      <c r="K788" t="s">
        <v>146</v>
      </c>
    </row>
    <row r="789" spans="1:11" x14ac:dyDescent="0.25">
      <c r="A789" t="s">
        <v>75</v>
      </c>
      <c r="B789" t="s">
        <v>90</v>
      </c>
      <c r="C789">
        <v>3025678</v>
      </c>
      <c r="D789" t="s">
        <v>225</v>
      </c>
      <c r="E789">
        <v>6.6000000000000003E-2</v>
      </c>
      <c r="F789" t="s">
        <v>3590</v>
      </c>
      <c r="G789" t="s">
        <v>7534</v>
      </c>
      <c r="H789" t="s">
        <v>7535</v>
      </c>
      <c r="I789" t="s">
        <v>98</v>
      </c>
      <c r="J789">
        <v>318</v>
      </c>
      <c r="K789" t="s">
        <v>96</v>
      </c>
    </row>
    <row r="790" spans="1:11" x14ac:dyDescent="0.25">
      <c r="A790" t="s">
        <v>75</v>
      </c>
      <c r="B790" t="s">
        <v>90</v>
      </c>
      <c r="C790">
        <v>3030181</v>
      </c>
      <c r="D790" t="s">
        <v>120</v>
      </c>
      <c r="E790">
        <v>1</v>
      </c>
      <c r="F790" t="s">
        <v>7536</v>
      </c>
      <c r="G790" t="s">
        <v>1504</v>
      </c>
      <c r="H790" t="s">
        <v>1505</v>
      </c>
      <c r="I790" t="s">
        <v>511</v>
      </c>
      <c r="J790">
        <v>429</v>
      </c>
      <c r="K790" t="s">
        <v>400</v>
      </c>
    </row>
    <row r="791" spans="1:11" x14ac:dyDescent="0.25">
      <c r="A791" t="s">
        <v>75</v>
      </c>
      <c r="B791" t="s">
        <v>90</v>
      </c>
      <c r="C791">
        <v>3035271</v>
      </c>
      <c r="D791" t="s">
        <v>120</v>
      </c>
      <c r="E791">
        <v>5.1999999999999998E-2</v>
      </c>
      <c r="F791" t="s">
        <v>10095</v>
      </c>
      <c r="G791" t="s">
        <v>10096</v>
      </c>
      <c r="H791" t="s">
        <v>10097</v>
      </c>
      <c r="I791" t="s">
        <v>245</v>
      </c>
      <c r="J791">
        <v>200</v>
      </c>
      <c r="K791" t="s">
        <v>245</v>
      </c>
    </row>
    <row r="792" spans="1:11" x14ac:dyDescent="0.25">
      <c r="A792" t="s">
        <v>75</v>
      </c>
      <c r="B792" t="s">
        <v>90</v>
      </c>
      <c r="C792">
        <v>3039409</v>
      </c>
      <c r="D792" t="s">
        <v>297</v>
      </c>
      <c r="E792">
        <v>0.123</v>
      </c>
      <c r="F792" t="s">
        <v>79</v>
      </c>
      <c r="G792" t="s">
        <v>4156</v>
      </c>
      <c r="H792" t="s">
        <v>10098</v>
      </c>
      <c r="I792" t="s">
        <v>79</v>
      </c>
      <c r="J792" t="s">
        <v>82</v>
      </c>
    </row>
    <row r="793" spans="1:11" x14ac:dyDescent="0.25">
      <c r="A793" t="s">
        <v>75</v>
      </c>
      <c r="B793" t="s">
        <v>90</v>
      </c>
      <c r="C793">
        <v>3039703</v>
      </c>
      <c r="D793" t="s">
        <v>135</v>
      </c>
      <c r="E793">
        <v>0.878</v>
      </c>
      <c r="F793" t="s">
        <v>7538</v>
      </c>
      <c r="G793" t="s">
        <v>1509</v>
      </c>
      <c r="H793" t="s">
        <v>1510</v>
      </c>
      <c r="I793" t="s">
        <v>204</v>
      </c>
      <c r="J793">
        <v>900</v>
      </c>
      <c r="K793" t="s">
        <v>140</v>
      </c>
    </row>
    <row r="794" spans="1:11" x14ac:dyDescent="0.25">
      <c r="A794" t="s">
        <v>75</v>
      </c>
      <c r="B794" t="s">
        <v>90</v>
      </c>
      <c r="C794">
        <v>3041321</v>
      </c>
      <c r="D794" t="s">
        <v>120</v>
      </c>
      <c r="E794">
        <v>0.82</v>
      </c>
      <c r="F794" t="s">
        <v>7540</v>
      </c>
      <c r="G794" t="s">
        <v>1509</v>
      </c>
      <c r="H794" t="s">
        <v>1510</v>
      </c>
      <c r="I794" t="s">
        <v>172</v>
      </c>
      <c r="J794">
        <v>360</v>
      </c>
      <c r="K794" t="s">
        <v>172</v>
      </c>
    </row>
    <row r="795" spans="1:11" x14ac:dyDescent="0.25">
      <c r="A795" t="s">
        <v>75</v>
      </c>
      <c r="B795" t="s">
        <v>90</v>
      </c>
      <c r="C795">
        <v>3044281</v>
      </c>
      <c r="D795" t="s">
        <v>151</v>
      </c>
      <c r="E795">
        <v>5.5E-2</v>
      </c>
      <c r="F795" t="s">
        <v>79</v>
      </c>
      <c r="G795" t="s">
        <v>4161</v>
      </c>
      <c r="H795" t="s">
        <v>7542</v>
      </c>
      <c r="I795" t="s">
        <v>79</v>
      </c>
      <c r="J795" t="s">
        <v>82</v>
      </c>
    </row>
    <row r="796" spans="1:11" x14ac:dyDescent="0.25">
      <c r="A796" t="s">
        <v>75</v>
      </c>
      <c r="B796" t="s">
        <v>90</v>
      </c>
      <c r="C796">
        <v>3044464</v>
      </c>
      <c r="D796" t="s">
        <v>151</v>
      </c>
      <c r="E796">
        <v>1</v>
      </c>
      <c r="F796" t="s">
        <v>79</v>
      </c>
      <c r="G796" t="s">
        <v>4161</v>
      </c>
      <c r="H796" t="s">
        <v>7542</v>
      </c>
      <c r="I796" t="s">
        <v>79</v>
      </c>
      <c r="J796" t="s">
        <v>82</v>
      </c>
    </row>
    <row r="797" spans="1:11" x14ac:dyDescent="0.25">
      <c r="A797" t="s">
        <v>75</v>
      </c>
      <c r="B797" t="s">
        <v>90</v>
      </c>
      <c r="C797">
        <v>3049220</v>
      </c>
      <c r="D797" t="s">
        <v>135</v>
      </c>
      <c r="E797">
        <v>0.88400000000000001</v>
      </c>
      <c r="F797" t="s">
        <v>7544</v>
      </c>
      <c r="G797" t="s">
        <v>7545</v>
      </c>
      <c r="H797" t="s">
        <v>6002</v>
      </c>
      <c r="I797" t="s">
        <v>124</v>
      </c>
      <c r="J797">
        <v>84</v>
      </c>
      <c r="K797" t="s">
        <v>124</v>
      </c>
    </row>
    <row r="798" spans="1:11" x14ac:dyDescent="0.25">
      <c r="A798" t="s">
        <v>75</v>
      </c>
      <c r="B798" t="s">
        <v>90</v>
      </c>
      <c r="C798">
        <v>3049740</v>
      </c>
      <c r="D798" t="s">
        <v>135</v>
      </c>
      <c r="E798">
        <v>0.76900000000000002</v>
      </c>
      <c r="F798" t="s">
        <v>7546</v>
      </c>
      <c r="G798" t="s">
        <v>7547</v>
      </c>
      <c r="H798" t="s">
        <v>7548</v>
      </c>
      <c r="I798" t="s">
        <v>96</v>
      </c>
      <c r="J798">
        <v>47</v>
      </c>
      <c r="K798" t="s">
        <v>96</v>
      </c>
    </row>
    <row r="799" spans="1:11" x14ac:dyDescent="0.25">
      <c r="A799" t="s">
        <v>75</v>
      </c>
      <c r="B799" t="s">
        <v>90</v>
      </c>
      <c r="C799">
        <v>3058692</v>
      </c>
      <c r="D799" t="s">
        <v>88</v>
      </c>
      <c r="E799">
        <v>8.1999999999999906E-2</v>
      </c>
      <c r="F799" t="s">
        <v>10099</v>
      </c>
      <c r="G799" t="s">
        <v>7550</v>
      </c>
      <c r="H799" t="s">
        <v>7551</v>
      </c>
      <c r="I799" t="s">
        <v>131</v>
      </c>
      <c r="J799">
        <v>178</v>
      </c>
      <c r="K799" t="s">
        <v>140</v>
      </c>
    </row>
    <row r="800" spans="1:11" x14ac:dyDescent="0.25">
      <c r="A800" t="s">
        <v>75</v>
      </c>
      <c r="B800" t="s">
        <v>90</v>
      </c>
      <c r="C800">
        <v>3058769</v>
      </c>
      <c r="D800" t="s">
        <v>88</v>
      </c>
      <c r="E800">
        <v>0.88900000000000001</v>
      </c>
      <c r="F800" t="s">
        <v>7549</v>
      </c>
      <c r="G800" t="s">
        <v>7550</v>
      </c>
      <c r="H800" t="s">
        <v>7551</v>
      </c>
      <c r="I800" t="s">
        <v>172</v>
      </c>
      <c r="J800">
        <v>203</v>
      </c>
      <c r="K800" t="s">
        <v>172</v>
      </c>
    </row>
    <row r="801" spans="1:11" x14ac:dyDescent="0.25">
      <c r="A801" t="s">
        <v>75</v>
      </c>
      <c r="B801" t="s">
        <v>90</v>
      </c>
      <c r="C801">
        <v>3064914</v>
      </c>
      <c r="D801" t="s">
        <v>120</v>
      </c>
      <c r="E801">
        <v>1</v>
      </c>
      <c r="F801" t="s">
        <v>7554</v>
      </c>
      <c r="G801" t="s">
        <v>7555</v>
      </c>
      <c r="H801" t="s">
        <v>7556</v>
      </c>
      <c r="I801" t="s">
        <v>172</v>
      </c>
      <c r="J801">
        <v>356</v>
      </c>
      <c r="K801" t="s">
        <v>172</v>
      </c>
    </row>
    <row r="802" spans="1:11" x14ac:dyDescent="0.25">
      <c r="A802" t="s">
        <v>75</v>
      </c>
      <c r="B802" t="s">
        <v>90</v>
      </c>
      <c r="C802">
        <v>3065123</v>
      </c>
      <c r="D802" t="s">
        <v>88</v>
      </c>
      <c r="E802">
        <v>0.85799999999999998</v>
      </c>
      <c r="F802" t="s">
        <v>7557</v>
      </c>
      <c r="G802" t="s">
        <v>7555</v>
      </c>
      <c r="H802" t="s">
        <v>7556</v>
      </c>
      <c r="I802" t="s">
        <v>146</v>
      </c>
      <c r="J802">
        <v>287</v>
      </c>
      <c r="K802" t="s">
        <v>140</v>
      </c>
    </row>
    <row r="803" spans="1:11" x14ac:dyDescent="0.25">
      <c r="A803" t="s">
        <v>75</v>
      </c>
      <c r="B803" t="s">
        <v>90</v>
      </c>
      <c r="C803">
        <v>3068135</v>
      </c>
      <c r="D803" t="s">
        <v>120</v>
      </c>
      <c r="E803">
        <v>5.2999999999999999E-2</v>
      </c>
      <c r="F803" t="s">
        <v>10100</v>
      </c>
      <c r="G803" t="s">
        <v>10101</v>
      </c>
      <c r="H803" t="s">
        <v>10102</v>
      </c>
      <c r="I803" t="s">
        <v>253</v>
      </c>
      <c r="J803">
        <v>140</v>
      </c>
      <c r="K803" t="s">
        <v>96</v>
      </c>
    </row>
    <row r="804" spans="1:11" x14ac:dyDescent="0.25">
      <c r="A804" t="s">
        <v>75</v>
      </c>
      <c r="B804" t="s">
        <v>90</v>
      </c>
      <c r="C804">
        <v>3074352</v>
      </c>
      <c r="D804" t="s">
        <v>88</v>
      </c>
      <c r="E804">
        <v>5.5999999999999897E-2</v>
      </c>
      <c r="F804" t="s">
        <v>10103</v>
      </c>
      <c r="G804" t="s">
        <v>1520</v>
      </c>
      <c r="H804" t="s">
        <v>7562</v>
      </c>
      <c r="I804" t="s">
        <v>85</v>
      </c>
      <c r="J804">
        <v>215</v>
      </c>
      <c r="K804" t="s">
        <v>400</v>
      </c>
    </row>
    <row r="805" spans="1:11" x14ac:dyDescent="0.25">
      <c r="A805" t="s">
        <v>75</v>
      </c>
      <c r="B805" t="s">
        <v>90</v>
      </c>
      <c r="C805">
        <v>3074591</v>
      </c>
      <c r="D805" t="s">
        <v>120</v>
      </c>
      <c r="E805">
        <v>0.90400000000000003</v>
      </c>
      <c r="F805" t="s">
        <v>7561</v>
      </c>
      <c r="G805" t="s">
        <v>1520</v>
      </c>
      <c r="H805" t="s">
        <v>7562</v>
      </c>
      <c r="I805" t="s">
        <v>204</v>
      </c>
      <c r="J805">
        <v>135</v>
      </c>
      <c r="K805" t="s">
        <v>105</v>
      </c>
    </row>
    <row r="806" spans="1:11" x14ac:dyDescent="0.25">
      <c r="A806" t="s">
        <v>75</v>
      </c>
      <c r="B806" t="s">
        <v>90</v>
      </c>
      <c r="C806">
        <v>3075114</v>
      </c>
      <c r="D806" t="s">
        <v>135</v>
      </c>
      <c r="E806">
        <v>1</v>
      </c>
      <c r="F806" t="s">
        <v>79</v>
      </c>
      <c r="G806" t="s">
        <v>1520</v>
      </c>
      <c r="H806" t="s">
        <v>1521</v>
      </c>
      <c r="I806" t="s">
        <v>79</v>
      </c>
      <c r="J806" t="s">
        <v>82</v>
      </c>
    </row>
    <row r="807" spans="1:11" x14ac:dyDescent="0.25">
      <c r="A807" t="s">
        <v>75</v>
      </c>
      <c r="B807" t="s">
        <v>90</v>
      </c>
      <c r="C807">
        <v>3076526</v>
      </c>
      <c r="D807" t="s">
        <v>135</v>
      </c>
      <c r="E807">
        <v>1</v>
      </c>
      <c r="F807" t="s">
        <v>2387</v>
      </c>
      <c r="G807" t="s">
        <v>7563</v>
      </c>
      <c r="H807" t="s">
        <v>7564</v>
      </c>
      <c r="I807" t="s">
        <v>85</v>
      </c>
      <c r="J807">
        <v>211</v>
      </c>
      <c r="K807" t="s">
        <v>277</v>
      </c>
    </row>
    <row r="808" spans="1:11" x14ac:dyDescent="0.25">
      <c r="A808" t="s">
        <v>75</v>
      </c>
      <c r="B808" t="s">
        <v>90</v>
      </c>
      <c r="C808">
        <v>3077302</v>
      </c>
      <c r="D808" t="s">
        <v>135</v>
      </c>
      <c r="E808">
        <v>0.78900000000000003</v>
      </c>
      <c r="F808" t="s">
        <v>7565</v>
      </c>
      <c r="G808" t="s">
        <v>2881</v>
      </c>
      <c r="H808" t="s">
        <v>2882</v>
      </c>
      <c r="I808" t="s">
        <v>85</v>
      </c>
      <c r="J808">
        <v>657</v>
      </c>
      <c r="K808" t="s">
        <v>277</v>
      </c>
    </row>
    <row r="809" spans="1:11" x14ac:dyDescent="0.25">
      <c r="A809" t="s">
        <v>75</v>
      </c>
      <c r="B809" t="s">
        <v>90</v>
      </c>
      <c r="C809">
        <v>3080618</v>
      </c>
      <c r="D809" t="s">
        <v>92</v>
      </c>
      <c r="E809">
        <v>1</v>
      </c>
      <c r="F809" t="s">
        <v>7567</v>
      </c>
      <c r="G809" t="s">
        <v>2885</v>
      </c>
      <c r="H809" t="s">
        <v>7568</v>
      </c>
      <c r="I809" t="s">
        <v>245</v>
      </c>
      <c r="J809">
        <v>185</v>
      </c>
      <c r="K809" t="s">
        <v>105</v>
      </c>
    </row>
    <row r="810" spans="1:11" x14ac:dyDescent="0.25">
      <c r="A810" t="s">
        <v>75</v>
      </c>
      <c r="B810" t="s">
        <v>90</v>
      </c>
      <c r="C810">
        <v>3084798</v>
      </c>
      <c r="D810" t="s">
        <v>135</v>
      </c>
      <c r="E810">
        <v>0.875</v>
      </c>
      <c r="F810" t="s">
        <v>7569</v>
      </c>
      <c r="G810" t="s">
        <v>7570</v>
      </c>
      <c r="H810" t="s">
        <v>7571</v>
      </c>
      <c r="I810" t="s">
        <v>96</v>
      </c>
      <c r="J810">
        <v>102</v>
      </c>
      <c r="K810" t="s">
        <v>96</v>
      </c>
    </row>
    <row r="811" spans="1:11" x14ac:dyDescent="0.25">
      <c r="A811" t="s">
        <v>75</v>
      </c>
      <c r="B811" t="s">
        <v>90</v>
      </c>
      <c r="C811">
        <v>3088065</v>
      </c>
      <c r="D811" t="s">
        <v>135</v>
      </c>
      <c r="E811">
        <v>0.91099999999999903</v>
      </c>
      <c r="F811" t="s">
        <v>7572</v>
      </c>
      <c r="G811" t="s">
        <v>7573</v>
      </c>
      <c r="H811" t="s">
        <v>7574</v>
      </c>
      <c r="I811" t="s">
        <v>245</v>
      </c>
      <c r="J811">
        <v>125</v>
      </c>
      <c r="K811" t="s">
        <v>245</v>
      </c>
    </row>
    <row r="812" spans="1:11" x14ac:dyDescent="0.25">
      <c r="A812" t="s">
        <v>75</v>
      </c>
      <c r="B812" t="s">
        <v>90</v>
      </c>
      <c r="C812">
        <v>3097262</v>
      </c>
      <c r="D812" t="s">
        <v>88</v>
      </c>
      <c r="E812">
        <v>0.91099999999999903</v>
      </c>
      <c r="F812" t="s">
        <v>7575</v>
      </c>
      <c r="G812" t="s">
        <v>7576</v>
      </c>
      <c r="H812" t="s">
        <v>7577</v>
      </c>
      <c r="I812" t="s">
        <v>253</v>
      </c>
      <c r="J812">
        <v>297</v>
      </c>
      <c r="K812" t="s">
        <v>253</v>
      </c>
    </row>
    <row r="813" spans="1:11" x14ac:dyDescent="0.25">
      <c r="A813" t="s">
        <v>75</v>
      </c>
      <c r="B813" t="s">
        <v>90</v>
      </c>
      <c r="C813">
        <v>3106685</v>
      </c>
      <c r="D813" t="s">
        <v>120</v>
      </c>
      <c r="E813">
        <v>0.84699999999999998</v>
      </c>
      <c r="F813" t="s">
        <v>7581</v>
      </c>
      <c r="G813" t="s">
        <v>7582</v>
      </c>
      <c r="H813" t="s">
        <v>7583</v>
      </c>
      <c r="I813" t="s">
        <v>140</v>
      </c>
      <c r="J813">
        <v>51</v>
      </c>
      <c r="K813" t="s">
        <v>277</v>
      </c>
    </row>
    <row r="814" spans="1:11" x14ac:dyDescent="0.25">
      <c r="A814" t="s">
        <v>75</v>
      </c>
      <c r="B814" t="s">
        <v>90</v>
      </c>
      <c r="C814">
        <v>3110213</v>
      </c>
      <c r="D814" t="s">
        <v>92</v>
      </c>
      <c r="E814">
        <v>0.84199999999999997</v>
      </c>
      <c r="F814" t="s">
        <v>7584</v>
      </c>
      <c r="G814" t="s">
        <v>5469</v>
      </c>
      <c r="H814" t="s">
        <v>7585</v>
      </c>
      <c r="I814" t="s">
        <v>204</v>
      </c>
      <c r="J814">
        <v>753</v>
      </c>
      <c r="K814" t="s">
        <v>204</v>
      </c>
    </row>
    <row r="815" spans="1:11" x14ac:dyDescent="0.25">
      <c r="A815" t="s">
        <v>75</v>
      </c>
      <c r="B815" t="s">
        <v>90</v>
      </c>
      <c r="C815">
        <v>3110751</v>
      </c>
      <c r="D815" t="s">
        <v>135</v>
      </c>
      <c r="E815">
        <v>1</v>
      </c>
      <c r="F815" t="s">
        <v>7587</v>
      </c>
      <c r="G815" t="s">
        <v>5469</v>
      </c>
      <c r="H815" t="s">
        <v>7585</v>
      </c>
      <c r="I815" t="s">
        <v>124</v>
      </c>
      <c r="J815">
        <v>574</v>
      </c>
      <c r="K815" t="s">
        <v>96</v>
      </c>
    </row>
    <row r="816" spans="1:11" x14ac:dyDescent="0.25">
      <c r="A816" t="s">
        <v>75</v>
      </c>
      <c r="B816" t="s">
        <v>90</v>
      </c>
      <c r="C816">
        <v>3111434</v>
      </c>
      <c r="D816" t="s">
        <v>135</v>
      </c>
      <c r="E816">
        <v>1</v>
      </c>
      <c r="F816" t="s">
        <v>7589</v>
      </c>
      <c r="G816" t="s">
        <v>5469</v>
      </c>
      <c r="H816" t="s">
        <v>7585</v>
      </c>
      <c r="I816" t="s">
        <v>204</v>
      </c>
      <c r="J816">
        <v>346</v>
      </c>
      <c r="K816" t="s">
        <v>204</v>
      </c>
    </row>
    <row r="817" spans="1:11" x14ac:dyDescent="0.25">
      <c r="A817" t="s">
        <v>75</v>
      </c>
      <c r="B817" t="s">
        <v>90</v>
      </c>
      <c r="C817">
        <v>3118905</v>
      </c>
      <c r="D817" t="s">
        <v>135</v>
      </c>
      <c r="E817">
        <v>5.7999999999999899E-2</v>
      </c>
      <c r="F817" t="s">
        <v>10104</v>
      </c>
      <c r="G817" t="s">
        <v>2894</v>
      </c>
      <c r="H817" t="s">
        <v>2895</v>
      </c>
      <c r="I817" t="s">
        <v>124</v>
      </c>
      <c r="J817">
        <v>326</v>
      </c>
      <c r="K817" t="s">
        <v>96</v>
      </c>
    </row>
    <row r="818" spans="1:11" x14ac:dyDescent="0.25">
      <c r="A818" t="s">
        <v>75</v>
      </c>
      <c r="B818" t="s">
        <v>90</v>
      </c>
      <c r="C818">
        <v>3120216</v>
      </c>
      <c r="D818" t="s">
        <v>135</v>
      </c>
      <c r="E818">
        <v>1</v>
      </c>
      <c r="F818" t="s">
        <v>4781</v>
      </c>
      <c r="G818" t="s">
        <v>7590</v>
      </c>
      <c r="H818" t="s">
        <v>7591</v>
      </c>
      <c r="I818" t="s">
        <v>85</v>
      </c>
      <c r="J818">
        <v>389</v>
      </c>
      <c r="K818" t="s">
        <v>277</v>
      </c>
    </row>
    <row r="819" spans="1:11" x14ac:dyDescent="0.25">
      <c r="A819" t="s">
        <v>75</v>
      </c>
      <c r="B819" t="s">
        <v>90</v>
      </c>
      <c r="C819">
        <v>3122356</v>
      </c>
      <c r="D819" t="s">
        <v>120</v>
      </c>
      <c r="E819">
        <v>0.80799999999999905</v>
      </c>
      <c r="F819" t="s">
        <v>7592</v>
      </c>
      <c r="G819" t="s">
        <v>7593</v>
      </c>
      <c r="H819" t="s">
        <v>7594</v>
      </c>
      <c r="I819" t="s">
        <v>96</v>
      </c>
      <c r="J819">
        <v>242</v>
      </c>
      <c r="K819" t="s">
        <v>253</v>
      </c>
    </row>
    <row r="820" spans="1:11" x14ac:dyDescent="0.25">
      <c r="A820" t="s">
        <v>75</v>
      </c>
      <c r="B820" t="s">
        <v>90</v>
      </c>
      <c r="C820">
        <v>3122778</v>
      </c>
      <c r="D820" t="s">
        <v>101</v>
      </c>
      <c r="E820">
        <v>0.81899999999999995</v>
      </c>
      <c r="F820" t="s">
        <v>212</v>
      </c>
      <c r="G820" t="s">
        <v>7595</v>
      </c>
      <c r="H820" t="s">
        <v>375</v>
      </c>
      <c r="I820" t="s">
        <v>212</v>
      </c>
      <c r="J820" t="s">
        <v>82</v>
      </c>
    </row>
    <row r="821" spans="1:11" x14ac:dyDescent="0.25">
      <c r="A821" t="s">
        <v>75</v>
      </c>
      <c r="B821" t="s">
        <v>90</v>
      </c>
      <c r="C821">
        <v>3134528</v>
      </c>
      <c r="D821" t="s">
        <v>135</v>
      </c>
      <c r="E821">
        <v>0.91</v>
      </c>
      <c r="F821" t="s">
        <v>4411</v>
      </c>
      <c r="G821" t="s">
        <v>7596</v>
      </c>
      <c r="H821" t="s">
        <v>7597</v>
      </c>
      <c r="I821" t="s">
        <v>85</v>
      </c>
      <c r="J821">
        <v>40</v>
      </c>
      <c r="K821" t="s">
        <v>277</v>
      </c>
    </row>
    <row r="822" spans="1:11" x14ac:dyDescent="0.25">
      <c r="A822" t="s">
        <v>75</v>
      </c>
      <c r="B822" t="s">
        <v>90</v>
      </c>
      <c r="C822">
        <v>3135067</v>
      </c>
      <c r="D822" t="s">
        <v>120</v>
      </c>
      <c r="E822">
        <v>5.0999999999999997E-2</v>
      </c>
      <c r="F822" t="s">
        <v>10105</v>
      </c>
      <c r="G822" t="s">
        <v>10106</v>
      </c>
      <c r="H822" t="s">
        <v>10107</v>
      </c>
      <c r="I822" t="s">
        <v>124</v>
      </c>
      <c r="J822">
        <v>428</v>
      </c>
      <c r="K822" t="s">
        <v>140</v>
      </c>
    </row>
    <row r="823" spans="1:11" x14ac:dyDescent="0.25">
      <c r="A823" t="s">
        <v>75</v>
      </c>
      <c r="B823" t="s">
        <v>90</v>
      </c>
      <c r="C823">
        <v>3142668</v>
      </c>
      <c r="D823" t="s">
        <v>120</v>
      </c>
      <c r="E823">
        <v>0.94299999999999995</v>
      </c>
      <c r="F823" t="s">
        <v>7598</v>
      </c>
      <c r="G823" t="s">
        <v>7599</v>
      </c>
      <c r="H823" t="s">
        <v>7600</v>
      </c>
      <c r="I823" t="s">
        <v>96</v>
      </c>
      <c r="J823">
        <v>55</v>
      </c>
      <c r="K823" t="s">
        <v>172</v>
      </c>
    </row>
    <row r="824" spans="1:11" x14ac:dyDescent="0.25">
      <c r="A824" t="s">
        <v>75</v>
      </c>
      <c r="B824" t="s">
        <v>90</v>
      </c>
      <c r="C824">
        <v>3144158</v>
      </c>
      <c r="D824" t="s">
        <v>135</v>
      </c>
      <c r="E824">
        <v>1</v>
      </c>
      <c r="F824" t="s">
        <v>79</v>
      </c>
      <c r="G824" t="s">
        <v>1550</v>
      </c>
      <c r="H824" t="s">
        <v>1551</v>
      </c>
      <c r="I824" t="s">
        <v>79</v>
      </c>
      <c r="J824" t="s">
        <v>82</v>
      </c>
    </row>
    <row r="825" spans="1:11" x14ac:dyDescent="0.25">
      <c r="A825" t="s">
        <v>75</v>
      </c>
      <c r="B825" t="s">
        <v>90</v>
      </c>
      <c r="C825">
        <v>3149310</v>
      </c>
      <c r="D825" t="s">
        <v>135</v>
      </c>
      <c r="E825">
        <v>5.2999999999999999E-2</v>
      </c>
      <c r="F825" t="s">
        <v>10108</v>
      </c>
      <c r="G825" t="s">
        <v>10109</v>
      </c>
      <c r="H825" t="s">
        <v>10110</v>
      </c>
      <c r="I825" t="s">
        <v>174</v>
      </c>
      <c r="J825">
        <v>199</v>
      </c>
      <c r="K825" t="s">
        <v>174</v>
      </c>
    </row>
    <row r="826" spans="1:11" x14ac:dyDescent="0.25">
      <c r="A826" t="s">
        <v>75</v>
      </c>
      <c r="B826" t="s">
        <v>90</v>
      </c>
      <c r="C826">
        <v>3164230</v>
      </c>
      <c r="D826" t="s">
        <v>135</v>
      </c>
      <c r="E826">
        <v>0.94299999999999995</v>
      </c>
      <c r="F826" t="s">
        <v>7601</v>
      </c>
      <c r="G826" t="s">
        <v>7602</v>
      </c>
      <c r="H826" t="s">
        <v>7603</v>
      </c>
      <c r="I826" t="s">
        <v>124</v>
      </c>
      <c r="J826">
        <v>130</v>
      </c>
      <c r="K826" t="s">
        <v>140</v>
      </c>
    </row>
    <row r="827" spans="1:11" x14ac:dyDescent="0.25">
      <c r="A827" t="s">
        <v>75</v>
      </c>
      <c r="B827" t="s">
        <v>90</v>
      </c>
      <c r="C827">
        <v>3168668</v>
      </c>
      <c r="D827" t="s">
        <v>92</v>
      </c>
      <c r="E827">
        <v>6.2E-2</v>
      </c>
      <c r="F827" t="s">
        <v>10111</v>
      </c>
      <c r="G827" t="s">
        <v>10112</v>
      </c>
      <c r="H827" t="s">
        <v>10113</v>
      </c>
      <c r="I827" t="s">
        <v>174</v>
      </c>
      <c r="J827">
        <v>30</v>
      </c>
      <c r="K827" t="s">
        <v>140</v>
      </c>
    </row>
    <row r="828" spans="1:11" x14ac:dyDescent="0.25">
      <c r="A828" t="s">
        <v>75</v>
      </c>
      <c r="B828" t="s">
        <v>90</v>
      </c>
      <c r="C828">
        <v>3172298</v>
      </c>
      <c r="D828" t="s">
        <v>92</v>
      </c>
      <c r="E828">
        <v>7.6999999999999999E-2</v>
      </c>
      <c r="F828" t="s">
        <v>10114</v>
      </c>
      <c r="G828" t="s">
        <v>1560</v>
      </c>
      <c r="H828" t="s">
        <v>1561</v>
      </c>
      <c r="I828" t="s">
        <v>140</v>
      </c>
      <c r="J828">
        <v>275</v>
      </c>
      <c r="K828" t="s">
        <v>140</v>
      </c>
    </row>
    <row r="829" spans="1:11" x14ac:dyDescent="0.25">
      <c r="A829" t="s">
        <v>75</v>
      </c>
      <c r="B829" t="s">
        <v>90</v>
      </c>
      <c r="C829">
        <v>3173669</v>
      </c>
      <c r="D829" t="s">
        <v>120</v>
      </c>
      <c r="E829">
        <v>1</v>
      </c>
      <c r="F829" t="s">
        <v>7604</v>
      </c>
      <c r="G829" t="s">
        <v>7605</v>
      </c>
      <c r="H829" t="s">
        <v>7606</v>
      </c>
      <c r="I829" t="s">
        <v>204</v>
      </c>
      <c r="J829">
        <v>189</v>
      </c>
      <c r="K829" t="s">
        <v>204</v>
      </c>
    </row>
    <row r="830" spans="1:11" x14ac:dyDescent="0.25">
      <c r="A830" t="s">
        <v>75</v>
      </c>
      <c r="B830" t="s">
        <v>90</v>
      </c>
      <c r="C830">
        <v>3176733</v>
      </c>
      <c r="D830" t="s">
        <v>120</v>
      </c>
      <c r="E830">
        <v>0.92099999999999904</v>
      </c>
      <c r="F830" t="s">
        <v>79</v>
      </c>
      <c r="G830" t="s">
        <v>7607</v>
      </c>
      <c r="H830" t="s">
        <v>7608</v>
      </c>
      <c r="I830" t="s">
        <v>79</v>
      </c>
      <c r="J830" t="s">
        <v>82</v>
      </c>
    </row>
    <row r="831" spans="1:11" x14ac:dyDescent="0.25">
      <c r="A831" t="s">
        <v>75</v>
      </c>
      <c r="B831" t="s">
        <v>90</v>
      </c>
      <c r="C831">
        <v>3176820</v>
      </c>
      <c r="D831" t="s">
        <v>120</v>
      </c>
      <c r="E831">
        <v>0.80400000000000005</v>
      </c>
      <c r="F831" t="s">
        <v>79</v>
      </c>
      <c r="G831" t="s">
        <v>7607</v>
      </c>
      <c r="H831" t="s">
        <v>7608</v>
      </c>
      <c r="I831" t="s">
        <v>79</v>
      </c>
      <c r="J831" t="s">
        <v>82</v>
      </c>
    </row>
    <row r="832" spans="1:11" x14ac:dyDescent="0.25">
      <c r="A832" t="s">
        <v>75</v>
      </c>
      <c r="B832" t="s">
        <v>90</v>
      </c>
      <c r="C832">
        <v>3182647</v>
      </c>
      <c r="D832" t="s">
        <v>120</v>
      </c>
      <c r="E832">
        <v>0.83699999999999997</v>
      </c>
      <c r="F832" t="s">
        <v>212</v>
      </c>
      <c r="G832" t="s">
        <v>2914</v>
      </c>
      <c r="H832" t="s">
        <v>2915</v>
      </c>
      <c r="I832" t="s">
        <v>212</v>
      </c>
      <c r="J832" t="s">
        <v>82</v>
      </c>
    </row>
    <row r="833" spans="1:11" x14ac:dyDescent="0.25">
      <c r="A833" t="s">
        <v>75</v>
      </c>
      <c r="B833" t="s">
        <v>90</v>
      </c>
      <c r="C833">
        <v>3184211</v>
      </c>
      <c r="D833" t="s">
        <v>135</v>
      </c>
      <c r="E833">
        <v>0.81399999999999995</v>
      </c>
      <c r="F833" t="s">
        <v>7609</v>
      </c>
      <c r="G833" t="s">
        <v>7610</v>
      </c>
      <c r="H833" t="s">
        <v>7611</v>
      </c>
      <c r="I833" t="s">
        <v>140</v>
      </c>
      <c r="J833">
        <v>74</v>
      </c>
      <c r="K833" t="s">
        <v>277</v>
      </c>
    </row>
    <row r="834" spans="1:11" x14ac:dyDescent="0.25">
      <c r="A834" t="s">
        <v>75</v>
      </c>
      <c r="B834" t="s">
        <v>90</v>
      </c>
      <c r="C834">
        <v>3194342</v>
      </c>
      <c r="D834" t="s">
        <v>297</v>
      </c>
      <c r="E834">
        <v>7.0000000000000007E-2</v>
      </c>
      <c r="F834" t="s">
        <v>79</v>
      </c>
      <c r="G834" t="s">
        <v>4196</v>
      </c>
      <c r="H834" t="s">
        <v>10115</v>
      </c>
      <c r="I834" t="s">
        <v>79</v>
      </c>
      <c r="J834" t="s">
        <v>82</v>
      </c>
    </row>
    <row r="835" spans="1:11" x14ac:dyDescent="0.25">
      <c r="A835" t="s">
        <v>75</v>
      </c>
      <c r="B835" t="s">
        <v>90</v>
      </c>
      <c r="C835">
        <v>3199743</v>
      </c>
      <c r="D835" t="s">
        <v>135</v>
      </c>
      <c r="E835">
        <v>0.77500000000000002</v>
      </c>
      <c r="F835" t="s">
        <v>79</v>
      </c>
      <c r="G835" t="s">
        <v>7612</v>
      </c>
      <c r="H835" t="s">
        <v>7613</v>
      </c>
      <c r="I835" t="s">
        <v>79</v>
      </c>
      <c r="J835" t="s">
        <v>82</v>
      </c>
    </row>
    <row r="836" spans="1:11" x14ac:dyDescent="0.25">
      <c r="A836" t="s">
        <v>75</v>
      </c>
      <c r="B836" t="s">
        <v>90</v>
      </c>
      <c r="C836">
        <v>3201209</v>
      </c>
      <c r="D836" t="s">
        <v>135</v>
      </c>
      <c r="E836">
        <v>0.82099999999999995</v>
      </c>
      <c r="F836" t="s">
        <v>7614</v>
      </c>
      <c r="G836" t="s">
        <v>7615</v>
      </c>
      <c r="H836" t="s">
        <v>7616</v>
      </c>
      <c r="I836" t="s">
        <v>253</v>
      </c>
      <c r="J836">
        <v>160</v>
      </c>
      <c r="K836" t="s">
        <v>96</v>
      </c>
    </row>
    <row r="837" spans="1:11" x14ac:dyDescent="0.25">
      <c r="A837" t="s">
        <v>75</v>
      </c>
      <c r="B837" t="s">
        <v>90</v>
      </c>
      <c r="C837">
        <v>3217289</v>
      </c>
      <c r="D837" t="s">
        <v>225</v>
      </c>
      <c r="E837">
        <v>0.92099999999999904</v>
      </c>
      <c r="F837" t="s">
        <v>7617</v>
      </c>
      <c r="G837" t="s">
        <v>7618</v>
      </c>
      <c r="H837" t="s">
        <v>7619</v>
      </c>
      <c r="I837" t="s">
        <v>511</v>
      </c>
      <c r="J837">
        <v>433</v>
      </c>
      <c r="K837" t="s">
        <v>96</v>
      </c>
    </row>
    <row r="838" spans="1:11" x14ac:dyDescent="0.25">
      <c r="A838" t="s">
        <v>75</v>
      </c>
      <c r="B838" t="s">
        <v>90</v>
      </c>
      <c r="C838">
        <v>3224927</v>
      </c>
      <c r="D838" t="s">
        <v>135</v>
      </c>
      <c r="E838">
        <v>1</v>
      </c>
      <c r="F838" t="s">
        <v>79</v>
      </c>
      <c r="G838" t="s">
        <v>4215</v>
      </c>
      <c r="H838" t="s">
        <v>7620</v>
      </c>
      <c r="I838" t="s">
        <v>79</v>
      </c>
      <c r="J838" t="s">
        <v>82</v>
      </c>
    </row>
    <row r="839" spans="1:11" x14ac:dyDescent="0.25">
      <c r="A839" t="s">
        <v>75</v>
      </c>
      <c r="B839" t="s">
        <v>90</v>
      </c>
      <c r="C839">
        <v>3230857</v>
      </c>
      <c r="D839" t="s">
        <v>1885</v>
      </c>
      <c r="E839">
        <v>0.93599999999999905</v>
      </c>
      <c r="F839" t="s">
        <v>7621</v>
      </c>
      <c r="G839" t="s">
        <v>7622</v>
      </c>
      <c r="H839" t="s">
        <v>7623</v>
      </c>
      <c r="I839" t="s">
        <v>204</v>
      </c>
      <c r="J839">
        <v>63</v>
      </c>
      <c r="K839" t="s">
        <v>146</v>
      </c>
    </row>
    <row r="840" spans="1:11" x14ac:dyDescent="0.25">
      <c r="A840" t="s">
        <v>75</v>
      </c>
      <c r="B840" t="s">
        <v>90</v>
      </c>
      <c r="C840">
        <v>3231349</v>
      </c>
      <c r="D840" t="s">
        <v>101</v>
      </c>
      <c r="E840">
        <v>1</v>
      </c>
      <c r="F840" t="s">
        <v>7624</v>
      </c>
      <c r="G840" t="s">
        <v>7622</v>
      </c>
      <c r="H840" t="s">
        <v>7623</v>
      </c>
      <c r="I840" t="s">
        <v>98</v>
      </c>
      <c r="J840">
        <v>227</v>
      </c>
      <c r="K840" t="s">
        <v>131</v>
      </c>
    </row>
    <row r="841" spans="1:11" x14ac:dyDescent="0.25">
      <c r="A841" t="s">
        <v>75</v>
      </c>
      <c r="B841" t="s">
        <v>90</v>
      </c>
      <c r="C841">
        <v>3238283</v>
      </c>
      <c r="D841" t="s">
        <v>135</v>
      </c>
      <c r="E841">
        <v>0.80700000000000005</v>
      </c>
      <c r="F841" t="s">
        <v>79</v>
      </c>
      <c r="G841" t="s">
        <v>7625</v>
      </c>
      <c r="H841" t="s">
        <v>7626</v>
      </c>
      <c r="I841" t="s">
        <v>79</v>
      </c>
      <c r="J841" t="s">
        <v>82</v>
      </c>
    </row>
    <row r="842" spans="1:11" x14ac:dyDescent="0.25">
      <c r="A842" t="s">
        <v>75</v>
      </c>
      <c r="B842" t="s">
        <v>90</v>
      </c>
      <c r="C842">
        <v>3243768</v>
      </c>
      <c r="D842" t="s">
        <v>88</v>
      </c>
      <c r="E842">
        <v>0.86399999999999999</v>
      </c>
      <c r="F842" t="s">
        <v>79</v>
      </c>
      <c r="G842" t="s">
        <v>2925</v>
      </c>
      <c r="H842" t="s">
        <v>4222</v>
      </c>
      <c r="I842" t="s">
        <v>79</v>
      </c>
      <c r="J842" t="s">
        <v>82</v>
      </c>
    </row>
    <row r="843" spans="1:11" x14ac:dyDescent="0.25">
      <c r="A843" t="s">
        <v>75</v>
      </c>
      <c r="B843" t="s">
        <v>90</v>
      </c>
      <c r="C843">
        <v>3245848</v>
      </c>
      <c r="D843" t="s">
        <v>120</v>
      </c>
      <c r="E843">
        <v>1</v>
      </c>
      <c r="F843" t="s">
        <v>7627</v>
      </c>
      <c r="G843" t="s">
        <v>7628</v>
      </c>
      <c r="H843" t="s">
        <v>7629</v>
      </c>
      <c r="I843" t="s">
        <v>96</v>
      </c>
      <c r="J843">
        <v>62</v>
      </c>
      <c r="K843" t="s">
        <v>96</v>
      </c>
    </row>
    <row r="844" spans="1:11" x14ac:dyDescent="0.25">
      <c r="A844" t="s">
        <v>75</v>
      </c>
      <c r="B844" t="s">
        <v>90</v>
      </c>
      <c r="C844">
        <v>3246634</v>
      </c>
      <c r="D844" t="s">
        <v>225</v>
      </c>
      <c r="E844">
        <v>7.5999999999999998E-2</v>
      </c>
      <c r="F844" t="s">
        <v>79</v>
      </c>
      <c r="G844" t="s">
        <v>10116</v>
      </c>
      <c r="H844" t="s">
        <v>10117</v>
      </c>
      <c r="I844" t="s">
        <v>79</v>
      </c>
      <c r="J844" t="s">
        <v>82</v>
      </c>
    </row>
    <row r="845" spans="1:11" x14ac:dyDescent="0.25">
      <c r="A845" t="s">
        <v>75</v>
      </c>
      <c r="B845" t="s">
        <v>90</v>
      </c>
      <c r="C845">
        <v>3252258</v>
      </c>
      <c r="D845" t="s">
        <v>135</v>
      </c>
      <c r="E845">
        <v>1</v>
      </c>
      <c r="F845" t="s">
        <v>5083</v>
      </c>
      <c r="G845" t="s">
        <v>7630</v>
      </c>
      <c r="H845" t="s">
        <v>7631</v>
      </c>
      <c r="I845" t="s">
        <v>85</v>
      </c>
      <c r="J845">
        <v>251</v>
      </c>
      <c r="K845" t="s">
        <v>277</v>
      </c>
    </row>
    <row r="846" spans="1:11" x14ac:dyDescent="0.25">
      <c r="A846" t="s">
        <v>75</v>
      </c>
      <c r="B846" t="s">
        <v>90</v>
      </c>
      <c r="C846">
        <v>3254225</v>
      </c>
      <c r="D846" t="s">
        <v>225</v>
      </c>
      <c r="E846">
        <v>5.5E-2</v>
      </c>
      <c r="F846" t="s">
        <v>10118</v>
      </c>
      <c r="G846" t="s">
        <v>7633</v>
      </c>
      <c r="H846" t="s">
        <v>7634</v>
      </c>
      <c r="I846" t="s">
        <v>96</v>
      </c>
      <c r="J846">
        <v>518</v>
      </c>
      <c r="K846" t="s">
        <v>98</v>
      </c>
    </row>
    <row r="847" spans="1:11" x14ac:dyDescent="0.25">
      <c r="A847" t="s">
        <v>75</v>
      </c>
      <c r="B847" t="s">
        <v>90</v>
      </c>
      <c r="C847">
        <v>3254752</v>
      </c>
      <c r="D847" t="s">
        <v>135</v>
      </c>
      <c r="E847">
        <v>0.871</v>
      </c>
      <c r="F847" t="s">
        <v>7632</v>
      </c>
      <c r="G847" t="s">
        <v>7633</v>
      </c>
      <c r="H847" t="s">
        <v>7634</v>
      </c>
      <c r="I847" t="s">
        <v>245</v>
      </c>
      <c r="J847">
        <v>342</v>
      </c>
      <c r="K847" t="s">
        <v>245</v>
      </c>
    </row>
    <row r="848" spans="1:11" x14ac:dyDescent="0.25">
      <c r="A848" t="s">
        <v>75</v>
      </c>
      <c r="B848" t="s">
        <v>90</v>
      </c>
      <c r="C848">
        <v>3258871</v>
      </c>
      <c r="D848" t="s">
        <v>120</v>
      </c>
      <c r="E848">
        <v>0.85099999999999998</v>
      </c>
      <c r="F848" t="s">
        <v>7635</v>
      </c>
      <c r="G848" t="s">
        <v>5490</v>
      </c>
      <c r="H848" t="s">
        <v>7636</v>
      </c>
      <c r="I848" t="s">
        <v>96</v>
      </c>
      <c r="J848">
        <v>173</v>
      </c>
      <c r="K848" t="s">
        <v>172</v>
      </c>
    </row>
    <row r="849" spans="1:11" x14ac:dyDescent="0.25">
      <c r="A849" t="s">
        <v>75</v>
      </c>
      <c r="B849" t="s">
        <v>90</v>
      </c>
      <c r="C849">
        <v>3261001</v>
      </c>
      <c r="D849" t="s">
        <v>151</v>
      </c>
      <c r="E849">
        <v>0.79500000000000004</v>
      </c>
      <c r="F849" t="s">
        <v>79</v>
      </c>
      <c r="G849" t="s">
        <v>2928</v>
      </c>
      <c r="H849" t="s">
        <v>2929</v>
      </c>
      <c r="I849" t="s">
        <v>79</v>
      </c>
      <c r="J849" t="s">
        <v>82</v>
      </c>
    </row>
    <row r="850" spans="1:11" x14ac:dyDescent="0.25">
      <c r="A850" t="s">
        <v>75</v>
      </c>
      <c r="B850" t="s">
        <v>90</v>
      </c>
      <c r="C850">
        <v>3263409</v>
      </c>
      <c r="D850" t="s">
        <v>88</v>
      </c>
      <c r="E850">
        <v>1</v>
      </c>
      <c r="F850" t="s">
        <v>79</v>
      </c>
      <c r="G850" t="s">
        <v>7638</v>
      </c>
      <c r="H850" t="s">
        <v>7641</v>
      </c>
      <c r="I850" t="s">
        <v>79</v>
      </c>
      <c r="J850" t="s">
        <v>82</v>
      </c>
    </row>
    <row r="851" spans="1:11" x14ac:dyDescent="0.25">
      <c r="A851" t="s">
        <v>75</v>
      </c>
      <c r="B851" t="s">
        <v>90</v>
      </c>
      <c r="C851">
        <v>3263466</v>
      </c>
      <c r="D851" t="s">
        <v>120</v>
      </c>
      <c r="E851">
        <v>0.106</v>
      </c>
      <c r="F851" t="s">
        <v>79</v>
      </c>
      <c r="G851" t="s">
        <v>7638</v>
      </c>
      <c r="H851" t="s">
        <v>7641</v>
      </c>
      <c r="I851" t="s">
        <v>79</v>
      </c>
      <c r="J851" t="s">
        <v>82</v>
      </c>
    </row>
    <row r="852" spans="1:11" x14ac:dyDescent="0.25">
      <c r="A852" t="s">
        <v>75</v>
      </c>
      <c r="B852" t="s">
        <v>90</v>
      </c>
      <c r="C852">
        <v>3266646</v>
      </c>
      <c r="D852" t="s">
        <v>135</v>
      </c>
      <c r="E852">
        <v>1</v>
      </c>
      <c r="F852" t="s">
        <v>3714</v>
      </c>
      <c r="G852" t="s">
        <v>7642</v>
      </c>
      <c r="H852" t="s">
        <v>7643</v>
      </c>
      <c r="I852" t="s">
        <v>146</v>
      </c>
      <c r="J852">
        <v>91</v>
      </c>
      <c r="K852" t="s">
        <v>148</v>
      </c>
    </row>
    <row r="853" spans="1:11" x14ac:dyDescent="0.25">
      <c r="A853" t="s">
        <v>75</v>
      </c>
      <c r="B853" t="s">
        <v>90</v>
      </c>
      <c r="C853">
        <v>3268357</v>
      </c>
      <c r="D853" t="s">
        <v>135</v>
      </c>
      <c r="E853">
        <v>0.89</v>
      </c>
      <c r="F853" t="s">
        <v>79</v>
      </c>
      <c r="G853" t="s">
        <v>7644</v>
      </c>
      <c r="H853" t="s">
        <v>7645</v>
      </c>
      <c r="I853" t="s">
        <v>79</v>
      </c>
      <c r="J853" t="s">
        <v>82</v>
      </c>
    </row>
    <row r="854" spans="1:11" x14ac:dyDescent="0.25">
      <c r="A854" t="s">
        <v>75</v>
      </c>
      <c r="B854" t="s">
        <v>90</v>
      </c>
      <c r="C854">
        <v>3271128</v>
      </c>
      <c r="D854" t="s">
        <v>101</v>
      </c>
      <c r="E854">
        <v>0.89500000000000002</v>
      </c>
      <c r="F854" t="s">
        <v>7646</v>
      </c>
      <c r="G854" t="s">
        <v>7647</v>
      </c>
      <c r="H854" t="s">
        <v>7648</v>
      </c>
      <c r="I854" t="s">
        <v>174</v>
      </c>
      <c r="J854">
        <v>145</v>
      </c>
      <c r="K854" t="s">
        <v>131</v>
      </c>
    </row>
    <row r="855" spans="1:11" x14ac:dyDescent="0.25">
      <c r="A855" t="s">
        <v>75</v>
      </c>
      <c r="B855" t="s">
        <v>90</v>
      </c>
      <c r="C855">
        <v>3275210</v>
      </c>
      <c r="D855" t="s">
        <v>78</v>
      </c>
      <c r="E855">
        <v>0.77200000000000002</v>
      </c>
      <c r="F855" t="s">
        <v>79</v>
      </c>
      <c r="G855" t="s">
        <v>1577</v>
      </c>
      <c r="H855" t="s">
        <v>1578</v>
      </c>
      <c r="I855" t="s">
        <v>79</v>
      </c>
      <c r="J855" t="s">
        <v>82</v>
      </c>
    </row>
    <row r="856" spans="1:11" x14ac:dyDescent="0.25">
      <c r="A856" t="s">
        <v>75</v>
      </c>
      <c r="B856" t="s">
        <v>90</v>
      </c>
      <c r="C856">
        <v>3285085</v>
      </c>
      <c r="D856" t="s">
        <v>120</v>
      </c>
      <c r="E856">
        <v>6.3E-2</v>
      </c>
      <c r="F856" t="s">
        <v>10119</v>
      </c>
      <c r="G856" t="s">
        <v>10120</v>
      </c>
      <c r="H856" t="s">
        <v>2140</v>
      </c>
      <c r="I856" t="s">
        <v>124</v>
      </c>
      <c r="J856">
        <v>129</v>
      </c>
      <c r="K856" t="s">
        <v>96</v>
      </c>
    </row>
    <row r="857" spans="1:11" x14ac:dyDescent="0.25">
      <c r="A857" t="s">
        <v>75</v>
      </c>
      <c r="B857" t="s">
        <v>90</v>
      </c>
      <c r="C857">
        <v>3290970</v>
      </c>
      <c r="D857" t="s">
        <v>225</v>
      </c>
      <c r="E857">
        <v>0.82399999999999995</v>
      </c>
      <c r="F857" t="s">
        <v>7649</v>
      </c>
      <c r="G857" t="s">
        <v>7650</v>
      </c>
      <c r="H857" t="s">
        <v>7651</v>
      </c>
      <c r="I857" t="s">
        <v>124</v>
      </c>
      <c r="J857">
        <v>176</v>
      </c>
      <c r="K857" t="s">
        <v>124</v>
      </c>
    </row>
    <row r="858" spans="1:11" x14ac:dyDescent="0.25">
      <c r="A858" t="s">
        <v>75</v>
      </c>
      <c r="B858" t="s">
        <v>90</v>
      </c>
      <c r="C858">
        <v>3295911</v>
      </c>
      <c r="D858" t="s">
        <v>135</v>
      </c>
      <c r="E858">
        <v>0.82199999999999995</v>
      </c>
      <c r="F858" t="s">
        <v>7652</v>
      </c>
      <c r="G858" t="s">
        <v>7653</v>
      </c>
      <c r="H858" t="s">
        <v>7654</v>
      </c>
      <c r="I858" t="s">
        <v>98</v>
      </c>
      <c r="J858">
        <v>22</v>
      </c>
      <c r="K858" t="s">
        <v>428</v>
      </c>
    </row>
    <row r="859" spans="1:11" x14ac:dyDescent="0.25">
      <c r="A859" t="s">
        <v>75</v>
      </c>
      <c r="B859" t="s">
        <v>90</v>
      </c>
      <c r="C859">
        <v>3296612</v>
      </c>
      <c r="D859" t="s">
        <v>120</v>
      </c>
      <c r="E859">
        <v>0.88400000000000001</v>
      </c>
      <c r="F859" t="s">
        <v>7655</v>
      </c>
      <c r="G859" t="s">
        <v>7653</v>
      </c>
      <c r="H859" t="s">
        <v>7654</v>
      </c>
      <c r="I859" t="s">
        <v>204</v>
      </c>
      <c r="J859">
        <v>255</v>
      </c>
      <c r="K859" t="s">
        <v>204</v>
      </c>
    </row>
    <row r="860" spans="1:11" x14ac:dyDescent="0.25">
      <c r="A860" t="s">
        <v>75</v>
      </c>
      <c r="B860" t="s">
        <v>90</v>
      </c>
      <c r="C860">
        <v>3299240</v>
      </c>
      <c r="D860" t="s">
        <v>101</v>
      </c>
      <c r="E860">
        <v>0.79700000000000004</v>
      </c>
      <c r="F860" t="s">
        <v>79</v>
      </c>
      <c r="G860" t="s">
        <v>7656</v>
      </c>
      <c r="H860" t="s">
        <v>7657</v>
      </c>
      <c r="I860" t="s">
        <v>79</v>
      </c>
      <c r="J860" t="s">
        <v>82</v>
      </c>
    </row>
    <row r="861" spans="1:11" x14ac:dyDescent="0.25">
      <c r="A861" t="s">
        <v>75</v>
      </c>
      <c r="B861" t="s">
        <v>90</v>
      </c>
      <c r="C861">
        <v>3302027</v>
      </c>
      <c r="D861" t="s">
        <v>120</v>
      </c>
      <c r="E861">
        <v>1</v>
      </c>
      <c r="F861" t="s">
        <v>7658</v>
      </c>
      <c r="G861" t="s">
        <v>7659</v>
      </c>
      <c r="H861" t="s">
        <v>7660</v>
      </c>
      <c r="I861" t="s">
        <v>140</v>
      </c>
      <c r="J861">
        <v>86</v>
      </c>
      <c r="K861" t="s">
        <v>160</v>
      </c>
    </row>
    <row r="862" spans="1:11" x14ac:dyDescent="0.25">
      <c r="A862" t="s">
        <v>75</v>
      </c>
      <c r="B862" t="s">
        <v>90</v>
      </c>
      <c r="C862">
        <v>3303463</v>
      </c>
      <c r="D862" t="s">
        <v>135</v>
      </c>
      <c r="E862">
        <v>6.0999999999999999E-2</v>
      </c>
      <c r="F862" t="s">
        <v>10121</v>
      </c>
      <c r="G862" t="s">
        <v>10122</v>
      </c>
      <c r="H862" t="s">
        <v>10123</v>
      </c>
      <c r="I862" t="s">
        <v>174</v>
      </c>
      <c r="J862">
        <v>355</v>
      </c>
      <c r="K862" t="s">
        <v>174</v>
      </c>
    </row>
    <row r="863" spans="1:11" x14ac:dyDescent="0.25">
      <c r="A863" t="s">
        <v>75</v>
      </c>
      <c r="B863" t="s">
        <v>90</v>
      </c>
      <c r="C863">
        <v>3312055</v>
      </c>
      <c r="D863" t="s">
        <v>135</v>
      </c>
      <c r="E863">
        <v>0.80400000000000005</v>
      </c>
      <c r="F863" t="s">
        <v>7661</v>
      </c>
      <c r="G863" t="s">
        <v>7662</v>
      </c>
      <c r="H863" t="s">
        <v>7663</v>
      </c>
      <c r="I863" t="s">
        <v>146</v>
      </c>
      <c r="J863">
        <v>20</v>
      </c>
      <c r="K863" t="s">
        <v>146</v>
      </c>
    </row>
    <row r="864" spans="1:11" x14ac:dyDescent="0.25">
      <c r="A864" t="s">
        <v>75</v>
      </c>
      <c r="B864" t="s">
        <v>90</v>
      </c>
      <c r="C864">
        <v>3314870</v>
      </c>
      <c r="D864" t="s">
        <v>135</v>
      </c>
      <c r="E864">
        <v>1</v>
      </c>
      <c r="F864" t="s">
        <v>7664</v>
      </c>
      <c r="G864" t="s">
        <v>7665</v>
      </c>
      <c r="H864" t="s">
        <v>7666</v>
      </c>
      <c r="I864" t="s">
        <v>204</v>
      </c>
      <c r="J864">
        <v>35</v>
      </c>
      <c r="K864" t="s">
        <v>140</v>
      </c>
    </row>
    <row r="865" spans="1:11" x14ac:dyDescent="0.25">
      <c r="A865" t="s">
        <v>75</v>
      </c>
      <c r="B865" t="s">
        <v>90</v>
      </c>
      <c r="C865">
        <v>3315929</v>
      </c>
      <c r="D865" t="s">
        <v>101</v>
      </c>
      <c r="E865">
        <v>5.3999999999999999E-2</v>
      </c>
      <c r="F865" t="s">
        <v>79</v>
      </c>
      <c r="G865" t="s">
        <v>10124</v>
      </c>
      <c r="H865" t="s">
        <v>10125</v>
      </c>
      <c r="I865" t="s">
        <v>79</v>
      </c>
      <c r="J865" t="s">
        <v>82</v>
      </c>
    </row>
    <row r="866" spans="1:11" x14ac:dyDescent="0.25">
      <c r="A866" t="s">
        <v>75</v>
      </c>
      <c r="B866" t="s">
        <v>90</v>
      </c>
      <c r="C866">
        <v>3318271</v>
      </c>
      <c r="D866" t="s">
        <v>120</v>
      </c>
      <c r="E866">
        <v>6.7000000000000004E-2</v>
      </c>
      <c r="F866" t="s">
        <v>79</v>
      </c>
      <c r="G866" t="s">
        <v>10126</v>
      </c>
      <c r="H866" t="s">
        <v>10127</v>
      </c>
      <c r="I866" t="s">
        <v>79</v>
      </c>
      <c r="J866" t="s">
        <v>82</v>
      </c>
    </row>
    <row r="867" spans="1:11" x14ac:dyDescent="0.25">
      <c r="A867" t="s">
        <v>75</v>
      </c>
      <c r="B867" t="s">
        <v>90</v>
      </c>
      <c r="C867">
        <v>3332963</v>
      </c>
      <c r="D867" t="s">
        <v>135</v>
      </c>
      <c r="E867">
        <v>0.83899999999999997</v>
      </c>
      <c r="F867" t="s">
        <v>7674</v>
      </c>
      <c r="G867" t="s">
        <v>7675</v>
      </c>
      <c r="H867" t="s">
        <v>7676</v>
      </c>
      <c r="I867" t="s">
        <v>204</v>
      </c>
      <c r="J867">
        <v>154</v>
      </c>
      <c r="K867" t="s">
        <v>204</v>
      </c>
    </row>
    <row r="868" spans="1:11" x14ac:dyDescent="0.25">
      <c r="A868" t="s">
        <v>75</v>
      </c>
      <c r="B868" t="s">
        <v>90</v>
      </c>
      <c r="C868">
        <v>3334464</v>
      </c>
      <c r="D868" t="s">
        <v>135</v>
      </c>
      <c r="E868">
        <v>0.85899999999999999</v>
      </c>
      <c r="F868" t="s">
        <v>7677</v>
      </c>
      <c r="G868" t="s">
        <v>7678</v>
      </c>
      <c r="H868" t="s">
        <v>7679</v>
      </c>
      <c r="I868" t="s">
        <v>140</v>
      </c>
      <c r="J868">
        <v>277</v>
      </c>
      <c r="K868" t="s">
        <v>124</v>
      </c>
    </row>
    <row r="869" spans="1:11" x14ac:dyDescent="0.25">
      <c r="A869" t="s">
        <v>75</v>
      </c>
      <c r="B869" t="s">
        <v>90</v>
      </c>
      <c r="C869">
        <v>3334687</v>
      </c>
      <c r="D869" t="s">
        <v>120</v>
      </c>
      <c r="E869">
        <v>0.84399999999999997</v>
      </c>
      <c r="F869" t="s">
        <v>7680</v>
      </c>
      <c r="G869" t="s">
        <v>7681</v>
      </c>
      <c r="H869" t="s">
        <v>7682</v>
      </c>
      <c r="I869" t="s">
        <v>204</v>
      </c>
      <c r="J869">
        <v>21</v>
      </c>
      <c r="K869" t="s">
        <v>204</v>
      </c>
    </row>
    <row r="870" spans="1:11" x14ac:dyDescent="0.25">
      <c r="A870" t="s">
        <v>75</v>
      </c>
      <c r="B870" t="s">
        <v>90</v>
      </c>
      <c r="C870">
        <v>3343975</v>
      </c>
      <c r="D870" t="s">
        <v>135</v>
      </c>
      <c r="E870">
        <v>0.77700000000000002</v>
      </c>
      <c r="F870" t="s">
        <v>189</v>
      </c>
      <c r="G870" t="s">
        <v>7686</v>
      </c>
      <c r="H870" t="s">
        <v>7687</v>
      </c>
      <c r="I870" t="s">
        <v>189</v>
      </c>
      <c r="J870" t="s">
        <v>82</v>
      </c>
    </row>
    <row r="871" spans="1:11" x14ac:dyDescent="0.25">
      <c r="A871" t="s">
        <v>75</v>
      </c>
      <c r="B871" t="s">
        <v>90</v>
      </c>
      <c r="C871">
        <v>3347778</v>
      </c>
      <c r="D871" t="s">
        <v>151</v>
      </c>
      <c r="E871">
        <v>1</v>
      </c>
      <c r="F871" t="s">
        <v>79</v>
      </c>
      <c r="G871" t="s">
        <v>4258</v>
      </c>
      <c r="H871" t="s">
        <v>4259</v>
      </c>
      <c r="I871" t="s">
        <v>79</v>
      </c>
      <c r="J871" t="s">
        <v>82</v>
      </c>
    </row>
    <row r="872" spans="1:11" x14ac:dyDescent="0.25">
      <c r="A872" t="s">
        <v>75</v>
      </c>
      <c r="B872" t="s">
        <v>90</v>
      </c>
      <c r="C872">
        <v>3351650</v>
      </c>
      <c r="D872" t="s">
        <v>120</v>
      </c>
      <c r="E872">
        <v>0.88700000000000001</v>
      </c>
      <c r="F872" t="s">
        <v>7692</v>
      </c>
      <c r="G872" t="s">
        <v>7689</v>
      </c>
      <c r="H872" t="s">
        <v>7690</v>
      </c>
      <c r="I872" t="s">
        <v>105</v>
      </c>
      <c r="J872">
        <v>1189</v>
      </c>
      <c r="K872" t="s">
        <v>85</v>
      </c>
    </row>
    <row r="873" spans="1:11" x14ac:dyDescent="0.25">
      <c r="A873" t="s">
        <v>75</v>
      </c>
      <c r="B873" t="s">
        <v>90</v>
      </c>
      <c r="C873">
        <v>3354405</v>
      </c>
      <c r="D873" t="s">
        <v>88</v>
      </c>
      <c r="E873">
        <v>1</v>
      </c>
      <c r="F873" t="s">
        <v>79</v>
      </c>
      <c r="G873" t="s">
        <v>7694</v>
      </c>
      <c r="H873" t="s">
        <v>7695</v>
      </c>
      <c r="I873" t="s">
        <v>79</v>
      </c>
      <c r="J873" t="s">
        <v>82</v>
      </c>
    </row>
    <row r="874" spans="1:11" x14ac:dyDescent="0.25">
      <c r="A874" t="s">
        <v>75</v>
      </c>
      <c r="B874" t="s">
        <v>90</v>
      </c>
      <c r="C874">
        <v>3360045</v>
      </c>
      <c r="D874" t="s">
        <v>120</v>
      </c>
      <c r="E874">
        <v>5.3999999999999999E-2</v>
      </c>
      <c r="F874" t="s">
        <v>10128</v>
      </c>
      <c r="G874" t="s">
        <v>10129</v>
      </c>
      <c r="H874" t="s">
        <v>10130</v>
      </c>
      <c r="I874" t="s">
        <v>253</v>
      </c>
      <c r="J874">
        <v>11</v>
      </c>
      <c r="K874" t="s">
        <v>96</v>
      </c>
    </row>
    <row r="875" spans="1:11" x14ac:dyDescent="0.25">
      <c r="A875" t="s">
        <v>75</v>
      </c>
      <c r="B875" t="s">
        <v>90</v>
      </c>
      <c r="C875">
        <v>3365607</v>
      </c>
      <c r="D875" t="s">
        <v>120</v>
      </c>
      <c r="E875">
        <v>1</v>
      </c>
      <c r="F875" t="s">
        <v>7696</v>
      </c>
      <c r="G875" t="s">
        <v>7697</v>
      </c>
      <c r="H875" t="s">
        <v>7698</v>
      </c>
      <c r="I875" t="s">
        <v>172</v>
      </c>
      <c r="J875">
        <v>109</v>
      </c>
      <c r="K875" t="s">
        <v>172</v>
      </c>
    </row>
    <row r="876" spans="1:11" x14ac:dyDescent="0.25">
      <c r="A876" t="s">
        <v>75</v>
      </c>
      <c r="B876" t="s">
        <v>90</v>
      </c>
      <c r="C876">
        <v>3372318</v>
      </c>
      <c r="D876" t="s">
        <v>120</v>
      </c>
      <c r="E876">
        <v>5.5999999999999897E-2</v>
      </c>
      <c r="F876" t="s">
        <v>10131</v>
      </c>
      <c r="G876" t="s">
        <v>7699</v>
      </c>
      <c r="H876" t="s">
        <v>10132</v>
      </c>
      <c r="I876" t="s">
        <v>124</v>
      </c>
      <c r="J876">
        <v>347</v>
      </c>
      <c r="K876" t="s">
        <v>124</v>
      </c>
    </row>
    <row r="877" spans="1:11" x14ac:dyDescent="0.25">
      <c r="A877" t="s">
        <v>75</v>
      </c>
      <c r="B877" t="s">
        <v>90</v>
      </c>
      <c r="C877">
        <v>3373457</v>
      </c>
      <c r="D877" t="s">
        <v>135</v>
      </c>
      <c r="E877">
        <v>0.79500000000000004</v>
      </c>
      <c r="F877" t="s">
        <v>79</v>
      </c>
      <c r="G877" t="s">
        <v>7699</v>
      </c>
      <c r="H877" t="s">
        <v>7700</v>
      </c>
      <c r="I877" t="s">
        <v>79</v>
      </c>
      <c r="J877" t="s">
        <v>82</v>
      </c>
    </row>
    <row r="878" spans="1:11" x14ac:dyDescent="0.25">
      <c r="A878" t="s">
        <v>75</v>
      </c>
      <c r="B878" t="s">
        <v>90</v>
      </c>
      <c r="C878">
        <v>3373985</v>
      </c>
      <c r="D878" t="s">
        <v>135</v>
      </c>
      <c r="E878">
        <v>1</v>
      </c>
      <c r="F878" t="s">
        <v>79</v>
      </c>
      <c r="G878" t="s">
        <v>7701</v>
      </c>
      <c r="H878" t="s">
        <v>7702</v>
      </c>
      <c r="I878" t="s">
        <v>79</v>
      </c>
      <c r="J878" t="s">
        <v>82</v>
      </c>
    </row>
    <row r="879" spans="1:11" x14ac:dyDescent="0.25">
      <c r="A879" t="s">
        <v>75</v>
      </c>
      <c r="B879" t="s">
        <v>90</v>
      </c>
      <c r="C879">
        <v>3375260</v>
      </c>
      <c r="D879" t="s">
        <v>120</v>
      </c>
      <c r="E879">
        <v>1</v>
      </c>
      <c r="F879" t="s">
        <v>7703</v>
      </c>
      <c r="G879" t="s">
        <v>7704</v>
      </c>
      <c r="H879" t="s">
        <v>7705</v>
      </c>
      <c r="I879" t="s">
        <v>85</v>
      </c>
      <c r="J879">
        <v>387</v>
      </c>
      <c r="K879" t="s">
        <v>277</v>
      </c>
    </row>
    <row r="880" spans="1:11" x14ac:dyDescent="0.25">
      <c r="A880" t="s">
        <v>75</v>
      </c>
      <c r="B880" t="s">
        <v>90</v>
      </c>
      <c r="C880">
        <v>3380174</v>
      </c>
      <c r="D880" t="s">
        <v>135</v>
      </c>
      <c r="E880">
        <v>6.3E-2</v>
      </c>
      <c r="F880" t="s">
        <v>10133</v>
      </c>
      <c r="G880" t="s">
        <v>10134</v>
      </c>
      <c r="H880" t="s">
        <v>7708</v>
      </c>
      <c r="I880" t="s">
        <v>140</v>
      </c>
      <c r="J880">
        <v>458</v>
      </c>
      <c r="K880" t="s">
        <v>140</v>
      </c>
    </row>
    <row r="881" spans="1:11" x14ac:dyDescent="0.25">
      <c r="A881" t="s">
        <v>75</v>
      </c>
      <c r="B881" t="s">
        <v>90</v>
      </c>
      <c r="C881">
        <v>3385560</v>
      </c>
      <c r="D881" t="s">
        <v>1885</v>
      </c>
      <c r="E881">
        <v>9.2999999999999999E-2</v>
      </c>
      <c r="F881" t="s">
        <v>79</v>
      </c>
      <c r="G881" t="s">
        <v>10135</v>
      </c>
      <c r="H881" t="s">
        <v>10136</v>
      </c>
      <c r="I881" t="s">
        <v>79</v>
      </c>
      <c r="J881" t="s">
        <v>82</v>
      </c>
    </row>
    <row r="882" spans="1:11" x14ac:dyDescent="0.25">
      <c r="A882" t="s">
        <v>75</v>
      </c>
      <c r="B882" t="s">
        <v>90</v>
      </c>
      <c r="C882">
        <v>3386672</v>
      </c>
      <c r="D882" t="s">
        <v>135</v>
      </c>
      <c r="E882">
        <v>6.7000000000000004E-2</v>
      </c>
      <c r="F882" t="s">
        <v>10137</v>
      </c>
      <c r="G882" t="s">
        <v>10138</v>
      </c>
      <c r="H882" t="s">
        <v>10139</v>
      </c>
      <c r="I882" t="s">
        <v>131</v>
      </c>
      <c r="J882">
        <v>982</v>
      </c>
      <c r="K882" t="s">
        <v>131</v>
      </c>
    </row>
    <row r="883" spans="1:11" x14ac:dyDescent="0.25">
      <c r="A883" t="s">
        <v>75</v>
      </c>
      <c r="B883" t="s">
        <v>90</v>
      </c>
      <c r="C883">
        <v>3392238</v>
      </c>
      <c r="D883" t="s">
        <v>92</v>
      </c>
      <c r="E883">
        <v>0.05</v>
      </c>
      <c r="F883" t="s">
        <v>1372</v>
      </c>
      <c r="G883" t="s">
        <v>10140</v>
      </c>
      <c r="H883" t="s">
        <v>10141</v>
      </c>
      <c r="I883" t="s">
        <v>98</v>
      </c>
      <c r="J883">
        <v>367</v>
      </c>
      <c r="K883" t="s">
        <v>96</v>
      </c>
    </row>
    <row r="884" spans="1:11" x14ac:dyDescent="0.25">
      <c r="A884" t="s">
        <v>75</v>
      </c>
      <c r="B884" t="s">
        <v>90</v>
      </c>
      <c r="C884">
        <v>3396082</v>
      </c>
      <c r="D884" t="s">
        <v>120</v>
      </c>
      <c r="E884">
        <v>1</v>
      </c>
      <c r="F884" t="s">
        <v>7709</v>
      </c>
      <c r="G884" t="s">
        <v>7710</v>
      </c>
      <c r="H884" t="s">
        <v>7711</v>
      </c>
      <c r="I884" t="s">
        <v>124</v>
      </c>
      <c r="J884">
        <v>204</v>
      </c>
      <c r="K884" t="s">
        <v>140</v>
      </c>
    </row>
    <row r="885" spans="1:11" x14ac:dyDescent="0.25">
      <c r="A885" t="s">
        <v>75</v>
      </c>
      <c r="B885" t="s">
        <v>90</v>
      </c>
      <c r="C885">
        <v>3403534</v>
      </c>
      <c r="D885" t="s">
        <v>88</v>
      </c>
      <c r="E885">
        <v>1</v>
      </c>
      <c r="F885" t="s">
        <v>79</v>
      </c>
      <c r="G885" t="s">
        <v>7714</v>
      </c>
      <c r="H885" t="s">
        <v>7715</v>
      </c>
      <c r="I885" t="s">
        <v>79</v>
      </c>
      <c r="J885" t="s">
        <v>82</v>
      </c>
    </row>
    <row r="886" spans="1:11" x14ac:dyDescent="0.25">
      <c r="A886" t="s">
        <v>75</v>
      </c>
      <c r="B886" t="s">
        <v>90</v>
      </c>
      <c r="C886">
        <v>3404059</v>
      </c>
      <c r="D886" t="s">
        <v>135</v>
      </c>
      <c r="E886">
        <v>0.86099999999999999</v>
      </c>
      <c r="F886" t="s">
        <v>7716</v>
      </c>
      <c r="G886" t="s">
        <v>7717</v>
      </c>
      <c r="H886" t="s">
        <v>7718</v>
      </c>
      <c r="I886" t="s">
        <v>124</v>
      </c>
      <c r="J886">
        <v>141</v>
      </c>
      <c r="K886" t="s">
        <v>140</v>
      </c>
    </row>
    <row r="887" spans="1:11" x14ac:dyDescent="0.25">
      <c r="A887" t="s">
        <v>75</v>
      </c>
      <c r="B887" t="s">
        <v>90</v>
      </c>
      <c r="C887">
        <v>3407007</v>
      </c>
      <c r="D887" t="s">
        <v>151</v>
      </c>
      <c r="E887">
        <v>0.91200000000000003</v>
      </c>
      <c r="F887" t="s">
        <v>79</v>
      </c>
      <c r="G887" t="s">
        <v>7719</v>
      </c>
      <c r="H887" t="s">
        <v>7720</v>
      </c>
      <c r="I887" t="s">
        <v>79</v>
      </c>
      <c r="J887" t="s">
        <v>82</v>
      </c>
    </row>
    <row r="888" spans="1:11" x14ac:dyDescent="0.25">
      <c r="A888" t="s">
        <v>75</v>
      </c>
      <c r="B888" t="s">
        <v>90</v>
      </c>
      <c r="C888">
        <v>3407969</v>
      </c>
      <c r="D888" t="s">
        <v>135</v>
      </c>
      <c r="E888">
        <v>0.84899999999999998</v>
      </c>
      <c r="F888" t="s">
        <v>7721</v>
      </c>
      <c r="G888" t="s">
        <v>7722</v>
      </c>
      <c r="H888" t="s">
        <v>7723</v>
      </c>
      <c r="I888" t="s">
        <v>400</v>
      </c>
      <c r="J888">
        <v>249</v>
      </c>
      <c r="K888" t="s">
        <v>428</v>
      </c>
    </row>
    <row r="889" spans="1:11" x14ac:dyDescent="0.25">
      <c r="A889" t="s">
        <v>75</v>
      </c>
      <c r="B889" t="s">
        <v>90</v>
      </c>
      <c r="C889">
        <v>3409856</v>
      </c>
      <c r="D889" t="s">
        <v>101</v>
      </c>
      <c r="E889">
        <v>0.77500000000000002</v>
      </c>
      <c r="F889" t="s">
        <v>7724</v>
      </c>
      <c r="G889" t="s">
        <v>7725</v>
      </c>
      <c r="H889" t="s">
        <v>6264</v>
      </c>
      <c r="I889" t="s">
        <v>174</v>
      </c>
      <c r="J889">
        <v>489</v>
      </c>
      <c r="K889" t="s">
        <v>131</v>
      </c>
    </row>
    <row r="890" spans="1:11" x14ac:dyDescent="0.25">
      <c r="A890" t="s">
        <v>75</v>
      </c>
      <c r="B890" t="s">
        <v>90</v>
      </c>
      <c r="C890">
        <v>3411250</v>
      </c>
      <c r="D890" t="s">
        <v>120</v>
      </c>
      <c r="E890">
        <v>0.85399999999999998</v>
      </c>
      <c r="F890" t="s">
        <v>7727</v>
      </c>
      <c r="G890" t="s">
        <v>7725</v>
      </c>
      <c r="H890" t="s">
        <v>6264</v>
      </c>
      <c r="I890" t="s">
        <v>105</v>
      </c>
      <c r="J890">
        <v>953</v>
      </c>
      <c r="K890" t="s">
        <v>85</v>
      </c>
    </row>
    <row r="891" spans="1:11" x14ac:dyDescent="0.25">
      <c r="A891" t="s">
        <v>75</v>
      </c>
      <c r="B891" t="s">
        <v>90</v>
      </c>
      <c r="C891">
        <v>3415551</v>
      </c>
      <c r="D891" t="s">
        <v>135</v>
      </c>
      <c r="E891">
        <v>7.6999999999999999E-2</v>
      </c>
      <c r="F891" t="s">
        <v>10142</v>
      </c>
      <c r="G891" t="s">
        <v>1607</v>
      </c>
      <c r="H891" t="s">
        <v>1608</v>
      </c>
      <c r="I891" t="s">
        <v>131</v>
      </c>
      <c r="J891">
        <v>290</v>
      </c>
      <c r="K891" t="s">
        <v>174</v>
      </c>
    </row>
    <row r="892" spans="1:11" x14ac:dyDescent="0.25">
      <c r="A892" t="s">
        <v>75</v>
      </c>
      <c r="B892" t="s">
        <v>90</v>
      </c>
      <c r="C892">
        <v>3416899</v>
      </c>
      <c r="D892" t="s">
        <v>78</v>
      </c>
      <c r="E892">
        <v>6.2E-2</v>
      </c>
      <c r="F892" t="s">
        <v>189</v>
      </c>
      <c r="G892" t="s">
        <v>10143</v>
      </c>
      <c r="H892" t="s">
        <v>10144</v>
      </c>
      <c r="I892" t="s">
        <v>189</v>
      </c>
      <c r="J892" t="s">
        <v>82</v>
      </c>
    </row>
    <row r="893" spans="1:11" x14ac:dyDescent="0.25">
      <c r="A893" t="s">
        <v>75</v>
      </c>
      <c r="B893" t="s">
        <v>90</v>
      </c>
      <c r="C893">
        <v>3422726</v>
      </c>
      <c r="D893" t="s">
        <v>120</v>
      </c>
      <c r="E893">
        <v>0.76900000000000002</v>
      </c>
      <c r="F893" t="s">
        <v>7729</v>
      </c>
      <c r="G893" t="s">
        <v>7730</v>
      </c>
      <c r="H893" t="s">
        <v>7731</v>
      </c>
      <c r="I893" t="s">
        <v>245</v>
      </c>
      <c r="J893">
        <v>44</v>
      </c>
      <c r="K893" t="s">
        <v>245</v>
      </c>
    </row>
    <row r="894" spans="1:11" x14ac:dyDescent="0.25">
      <c r="A894" t="s">
        <v>75</v>
      </c>
      <c r="B894" t="s">
        <v>90</v>
      </c>
      <c r="C894">
        <v>3424363</v>
      </c>
      <c r="D894" t="s">
        <v>92</v>
      </c>
      <c r="E894">
        <v>0.88300000000000001</v>
      </c>
      <c r="F894" t="s">
        <v>7732</v>
      </c>
      <c r="G894" t="s">
        <v>7733</v>
      </c>
      <c r="H894" t="s">
        <v>7734</v>
      </c>
      <c r="I894" t="s">
        <v>174</v>
      </c>
      <c r="J894">
        <v>138</v>
      </c>
      <c r="K894" t="s">
        <v>140</v>
      </c>
    </row>
    <row r="895" spans="1:11" x14ac:dyDescent="0.25">
      <c r="A895" t="s">
        <v>75</v>
      </c>
      <c r="B895" t="s">
        <v>90</v>
      </c>
      <c r="C895">
        <v>3440151</v>
      </c>
      <c r="D895" t="s">
        <v>120</v>
      </c>
      <c r="E895">
        <v>1</v>
      </c>
      <c r="F895" t="s">
        <v>7735</v>
      </c>
      <c r="G895" t="s">
        <v>7736</v>
      </c>
      <c r="H895" t="s">
        <v>7737</v>
      </c>
      <c r="I895" t="s">
        <v>172</v>
      </c>
      <c r="J895">
        <v>31</v>
      </c>
      <c r="K895" t="s">
        <v>172</v>
      </c>
    </row>
    <row r="896" spans="1:11" x14ac:dyDescent="0.25">
      <c r="A896" t="s">
        <v>75</v>
      </c>
      <c r="B896" t="s">
        <v>90</v>
      </c>
      <c r="C896">
        <v>3440444</v>
      </c>
      <c r="D896" t="s">
        <v>120</v>
      </c>
      <c r="E896">
        <v>1</v>
      </c>
      <c r="F896" t="s">
        <v>7738</v>
      </c>
      <c r="G896" t="s">
        <v>7739</v>
      </c>
      <c r="H896" t="s">
        <v>7740</v>
      </c>
      <c r="I896" t="s">
        <v>140</v>
      </c>
      <c r="J896">
        <v>118</v>
      </c>
      <c r="K896" t="s">
        <v>140</v>
      </c>
    </row>
    <row r="897" spans="1:11" x14ac:dyDescent="0.25">
      <c r="A897" t="s">
        <v>75</v>
      </c>
      <c r="B897" t="s">
        <v>90</v>
      </c>
      <c r="C897">
        <v>3440832</v>
      </c>
      <c r="D897" t="s">
        <v>115</v>
      </c>
      <c r="E897">
        <v>1</v>
      </c>
      <c r="F897" t="s">
        <v>7741</v>
      </c>
      <c r="G897" t="s">
        <v>7742</v>
      </c>
      <c r="H897" t="s">
        <v>7743</v>
      </c>
      <c r="I897" t="s">
        <v>400</v>
      </c>
      <c r="J897">
        <v>99</v>
      </c>
      <c r="K897" t="s">
        <v>85</v>
      </c>
    </row>
    <row r="898" spans="1:11" x14ac:dyDescent="0.25">
      <c r="A898" t="s">
        <v>75</v>
      </c>
      <c r="B898" t="s">
        <v>90</v>
      </c>
      <c r="C898">
        <v>3445410</v>
      </c>
      <c r="D898" t="s">
        <v>135</v>
      </c>
      <c r="E898">
        <v>0.879</v>
      </c>
      <c r="F898" t="s">
        <v>7744</v>
      </c>
      <c r="G898" t="s">
        <v>7745</v>
      </c>
      <c r="H898" t="s">
        <v>7746</v>
      </c>
      <c r="I898" t="s">
        <v>124</v>
      </c>
      <c r="J898">
        <v>79</v>
      </c>
      <c r="K898" t="s">
        <v>96</v>
      </c>
    </row>
    <row r="899" spans="1:11" x14ac:dyDescent="0.25">
      <c r="A899" t="s">
        <v>75</v>
      </c>
      <c r="B899" t="s">
        <v>90</v>
      </c>
      <c r="C899">
        <v>3448742</v>
      </c>
      <c r="D899" t="s">
        <v>135</v>
      </c>
      <c r="E899">
        <v>0.85699999999999998</v>
      </c>
      <c r="F899" t="s">
        <v>5088</v>
      </c>
      <c r="G899" t="s">
        <v>2966</v>
      </c>
      <c r="H899" t="s">
        <v>2967</v>
      </c>
      <c r="I899" t="s">
        <v>105</v>
      </c>
      <c r="J899">
        <v>6</v>
      </c>
      <c r="K899" t="s">
        <v>160</v>
      </c>
    </row>
    <row r="900" spans="1:11" x14ac:dyDescent="0.25">
      <c r="A900" t="s">
        <v>75</v>
      </c>
      <c r="B900" t="s">
        <v>90</v>
      </c>
      <c r="C900">
        <v>3455867</v>
      </c>
      <c r="D900" t="s">
        <v>135</v>
      </c>
      <c r="E900">
        <v>1</v>
      </c>
      <c r="F900" t="s">
        <v>7751</v>
      </c>
      <c r="G900" t="s">
        <v>7752</v>
      </c>
      <c r="H900" t="s">
        <v>7753</v>
      </c>
      <c r="I900" t="s">
        <v>172</v>
      </c>
      <c r="J900">
        <v>55</v>
      </c>
      <c r="K900" t="s">
        <v>172</v>
      </c>
    </row>
    <row r="901" spans="1:11" x14ac:dyDescent="0.25">
      <c r="A901" t="s">
        <v>75</v>
      </c>
      <c r="B901" t="s">
        <v>90</v>
      </c>
      <c r="C901">
        <v>3455930</v>
      </c>
      <c r="D901" t="s">
        <v>135</v>
      </c>
      <c r="E901">
        <v>0.81</v>
      </c>
      <c r="F901" t="s">
        <v>7754</v>
      </c>
      <c r="G901" t="s">
        <v>7752</v>
      </c>
      <c r="H901" t="s">
        <v>7753</v>
      </c>
      <c r="I901" t="s">
        <v>172</v>
      </c>
      <c r="J901">
        <v>76</v>
      </c>
      <c r="K901" t="s">
        <v>172</v>
      </c>
    </row>
    <row r="902" spans="1:11" x14ac:dyDescent="0.25">
      <c r="A902" t="s">
        <v>75</v>
      </c>
      <c r="B902" t="s">
        <v>90</v>
      </c>
      <c r="C902">
        <v>3470272</v>
      </c>
      <c r="D902" t="s">
        <v>135</v>
      </c>
      <c r="E902">
        <v>0.84399999999999997</v>
      </c>
      <c r="F902" t="s">
        <v>6192</v>
      </c>
      <c r="G902" t="s">
        <v>7755</v>
      </c>
      <c r="H902" t="s">
        <v>5828</v>
      </c>
      <c r="I902" t="s">
        <v>245</v>
      </c>
      <c r="J902">
        <v>169</v>
      </c>
      <c r="K902" t="s">
        <v>245</v>
      </c>
    </row>
    <row r="903" spans="1:11" x14ac:dyDescent="0.25">
      <c r="A903" t="s">
        <v>75</v>
      </c>
      <c r="B903" t="s">
        <v>90</v>
      </c>
      <c r="C903">
        <v>3471705</v>
      </c>
      <c r="D903" t="s">
        <v>88</v>
      </c>
      <c r="E903">
        <v>0.83299999999999996</v>
      </c>
      <c r="F903" t="s">
        <v>7756</v>
      </c>
      <c r="G903" t="s">
        <v>5532</v>
      </c>
      <c r="H903" t="s">
        <v>5533</v>
      </c>
      <c r="I903" t="s">
        <v>146</v>
      </c>
      <c r="J903">
        <v>51</v>
      </c>
      <c r="K903" t="s">
        <v>85</v>
      </c>
    </row>
    <row r="904" spans="1:11" x14ac:dyDescent="0.25">
      <c r="A904" t="s">
        <v>75</v>
      </c>
      <c r="B904" t="s">
        <v>90</v>
      </c>
      <c r="C904">
        <v>3473139</v>
      </c>
      <c r="D904" t="s">
        <v>120</v>
      </c>
      <c r="E904">
        <v>1</v>
      </c>
      <c r="F904" t="s">
        <v>7757</v>
      </c>
      <c r="G904" t="s">
        <v>7758</v>
      </c>
      <c r="H904" t="s">
        <v>7759</v>
      </c>
      <c r="I904" t="s">
        <v>172</v>
      </c>
      <c r="J904">
        <v>276</v>
      </c>
      <c r="K904" t="s">
        <v>172</v>
      </c>
    </row>
    <row r="905" spans="1:11" x14ac:dyDescent="0.25">
      <c r="A905" t="s">
        <v>75</v>
      </c>
      <c r="B905" t="s">
        <v>90</v>
      </c>
      <c r="C905">
        <v>3475255</v>
      </c>
      <c r="D905" t="s">
        <v>135</v>
      </c>
      <c r="E905">
        <v>0.79</v>
      </c>
      <c r="F905" t="s">
        <v>7760</v>
      </c>
      <c r="G905" t="s">
        <v>7761</v>
      </c>
      <c r="H905" t="s">
        <v>4532</v>
      </c>
      <c r="I905" t="s">
        <v>140</v>
      </c>
      <c r="J905">
        <v>203</v>
      </c>
      <c r="K905" t="s">
        <v>277</v>
      </c>
    </row>
    <row r="906" spans="1:11" x14ac:dyDescent="0.25">
      <c r="A906" t="s">
        <v>75</v>
      </c>
      <c r="B906" t="s">
        <v>90</v>
      </c>
      <c r="C906">
        <v>3479769</v>
      </c>
      <c r="D906" t="s">
        <v>225</v>
      </c>
      <c r="E906">
        <v>1</v>
      </c>
      <c r="F906" t="s">
        <v>7764</v>
      </c>
      <c r="G906" t="s">
        <v>7765</v>
      </c>
      <c r="H906" t="s">
        <v>7766</v>
      </c>
      <c r="I906" t="s">
        <v>105</v>
      </c>
      <c r="J906">
        <v>97</v>
      </c>
      <c r="K906" t="s">
        <v>85</v>
      </c>
    </row>
    <row r="907" spans="1:11" x14ac:dyDescent="0.25">
      <c r="A907" t="s">
        <v>75</v>
      </c>
      <c r="B907" t="s">
        <v>90</v>
      </c>
      <c r="C907">
        <v>3487342</v>
      </c>
      <c r="D907" t="s">
        <v>88</v>
      </c>
      <c r="E907">
        <v>0.80200000000000005</v>
      </c>
      <c r="F907" t="s">
        <v>79</v>
      </c>
      <c r="G907" t="s">
        <v>7770</v>
      </c>
      <c r="H907" t="s">
        <v>7771</v>
      </c>
      <c r="I907" t="s">
        <v>79</v>
      </c>
      <c r="J907" t="s">
        <v>82</v>
      </c>
    </row>
    <row r="908" spans="1:11" x14ac:dyDescent="0.25">
      <c r="A908" t="s">
        <v>75</v>
      </c>
      <c r="B908" t="s">
        <v>90</v>
      </c>
      <c r="C908">
        <v>3488966</v>
      </c>
      <c r="D908" t="s">
        <v>1798</v>
      </c>
      <c r="E908">
        <v>1</v>
      </c>
      <c r="F908" t="s">
        <v>7772</v>
      </c>
      <c r="G908" t="s">
        <v>7773</v>
      </c>
      <c r="H908" t="s">
        <v>7774</v>
      </c>
      <c r="I908" t="s">
        <v>204</v>
      </c>
      <c r="J908">
        <v>533</v>
      </c>
      <c r="K908" t="s">
        <v>131</v>
      </c>
    </row>
    <row r="909" spans="1:11" x14ac:dyDescent="0.25">
      <c r="A909" t="s">
        <v>75</v>
      </c>
      <c r="B909" t="s">
        <v>90</v>
      </c>
      <c r="C909">
        <v>3489397</v>
      </c>
      <c r="D909" t="s">
        <v>135</v>
      </c>
      <c r="E909">
        <v>1</v>
      </c>
      <c r="F909" t="s">
        <v>7776</v>
      </c>
      <c r="G909" t="s">
        <v>7773</v>
      </c>
      <c r="H909" t="s">
        <v>7774</v>
      </c>
      <c r="I909" t="s">
        <v>253</v>
      </c>
      <c r="J909">
        <v>676</v>
      </c>
      <c r="K909" t="s">
        <v>96</v>
      </c>
    </row>
    <row r="910" spans="1:11" x14ac:dyDescent="0.25">
      <c r="A910" t="s">
        <v>75</v>
      </c>
      <c r="B910" t="s">
        <v>90</v>
      </c>
      <c r="C910">
        <v>3498239</v>
      </c>
      <c r="D910" t="s">
        <v>101</v>
      </c>
      <c r="E910">
        <v>0.11599999999999901</v>
      </c>
      <c r="F910" t="s">
        <v>79</v>
      </c>
      <c r="G910" t="s">
        <v>10145</v>
      </c>
      <c r="H910" t="s">
        <v>10146</v>
      </c>
      <c r="I910" t="s">
        <v>79</v>
      </c>
      <c r="J910" t="s">
        <v>82</v>
      </c>
    </row>
    <row r="911" spans="1:11" x14ac:dyDescent="0.25">
      <c r="A911" t="s">
        <v>75</v>
      </c>
      <c r="B911" t="s">
        <v>90</v>
      </c>
      <c r="C911">
        <v>3501571</v>
      </c>
      <c r="D911" t="s">
        <v>135</v>
      </c>
      <c r="E911">
        <v>1</v>
      </c>
      <c r="F911" t="s">
        <v>7778</v>
      </c>
      <c r="G911" t="s">
        <v>7779</v>
      </c>
      <c r="H911" t="s">
        <v>7780</v>
      </c>
      <c r="I911" t="s">
        <v>146</v>
      </c>
      <c r="J911">
        <v>127</v>
      </c>
      <c r="K911" t="s">
        <v>148</v>
      </c>
    </row>
    <row r="912" spans="1:11" x14ac:dyDescent="0.25">
      <c r="A912" t="s">
        <v>75</v>
      </c>
      <c r="B912" t="s">
        <v>90</v>
      </c>
      <c r="C912">
        <v>3504143</v>
      </c>
      <c r="D912" t="s">
        <v>120</v>
      </c>
      <c r="E912">
        <v>0.90099999999999902</v>
      </c>
      <c r="F912" t="s">
        <v>1067</v>
      </c>
      <c r="G912" t="s">
        <v>7781</v>
      </c>
      <c r="H912" t="s">
        <v>7782</v>
      </c>
      <c r="I912" t="s">
        <v>124</v>
      </c>
      <c r="J912">
        <v>65</v>
      </c>
      <c r="K912" t="s">
        <v>140</v>
      </c>
    </row>
    <row r="913" spans="1:11" x14ac:dyDescent="0.25">
      <c r="A913" t="s">
        <v>75</v>
      </c>
      <c r="B913" t="s">
        <v>90</v>
      </c>
      <c r="C913">
        <v>3507749</v>
      </c>
      <c r="D913" t="s">
        <v>120</v>
      </c>
      <c r="E913">
        <v>1</v>
      </c>
      <c r="F913" t="s">
        <v>7783</v>
      </c>
      <c r="G913" t="s">
        <v>7784</v>
      </c>
      <c r="H913" t="s">
        <v>7785</v>
      </c>
      <c r="I913" t="s">
        <v>511</v>
      </c>
      <c r="J913">
        <v>224</v>
      </c>
      <c r="K913" t="s">
        <v>400</v>
      </c>
    </row>
    <row r="914" spans="1:11" x14ac:dyDescent="0.25">
      <c r="A914" t="s">
        <v>75</v>
      </c>
      <c r="B914" t="s">
        <v>90</v>
      </c>
      <c r="C914">
        <v>3509102</v>
      </c>
      <c r="D914" t="s">
        <v>120</v>
      </c>
      <c r="E914">
        <v>0.84299999999999997</v>
      </c>
      <c r="F914" t="s">
        <v>7787</v>
      </c>
      <c r="G914" t="s">
        <v>7788</v>
      </c>
      <c r="H914" t="s">
        <v>7789</v>
      </c>
      <c r="I914" t="s">
        <v>140</v>
      </c>
      <c r="J914">
        <v>57</v>
      </c>
      <c r="K914" t="s">
        <v>124</v>
      </c>
    </row>
    <row r="915" spans="1:11" x14ac:dyDescent="0.25">
      <c r="A915" t="s">
        <v>75</v>
      </c>
      <c r="B915" t="s">
        <v>90</v>
      </c>
      <c r="C915">
        <v>3510670</v>
      </c>
      <c r="D915" t="s">
        <v>2936</v>
      </c>
      <c r="E915">
        <v>6.0999999999999999E-2</v>
      </c>
      <c r="F915" t="s">
        <v>79</v>
      </c>
      <c r="G915" t="s">
        <v>10147</v>
      </c>
      <c r="H915" t="s">
        <v>10148</v>
      </c>
      <c r="I915" t="s">
        <v>79</v>
      </c>
      <c r="J915" t="s">
        <v>82</v>
      </c>
    </row>
    <row r="916" spans="1:11" x14ac:dyDescent="0.25">
      <c r="A916" t="s">
        <v>75</v>
      </c>
      <c r="B916" t="s">
        <v>90</v>
      </c>
      <c r="C916">
        <v>3513424</v>
      </c>
      <c r="D916" t="s">
        <v>225</v>
      </c>
      <c r="E916">
        <v>0.90700000000000003</v>
      </c>
      <c r="F916" t="s">
        <v>7790</v>
      </c>
      <c r="G916" t="s">
        <v>7791</v>
      </c>
      <c r="H916" t="s">
        <v>7792</v>
      </c>
      <c r="I916" t="s">
        <v>245</v>
      </c>
      <c r="J916">
        <v>213</v>
      </c>
      <c r="K916" t="s">
        <v>245</v>
      </c>
    </row>
    <row r="917" spans="1:11" x14ac:dyDescent="0.25">
      <c r="A917" t="s">
        <v>75</v>
      </c>
      <c r="B917" t="s">
        <v>90</v>
      </c>
      <c r="C917">
        <v>3519188</v>
      </c>
      <c r="D917" t="s">
        <v>135</v>
      </c>
      <c r="E917">
        <v>0.81299999999999994</v>
      </c>
      <c r="F917" t="s">
        <v>7793</v>
      </c>
      <c r="G917" t="s">
        <v>2971</v>
      </c>
      <c r="H917" t="s">
        <v>7794</v>
      </c>
      <c r="I917" t="s">
        <v>96</v>
      </c>
      <c r="J917">
        <v>107</v>
      </c>
      <c r="K917" t="s">
        <v>96</v>
      </c>
    </row>
    <row r="918" spans="1:11" x14ac:dyDescent="0.25">
      <c r="A918" t="s">
        <v>75</v>
      </c>
      <c r="B918" t="s">
        <v>90</v>
      </c>
      <c r="C918">
        <v>3519657</v>
      </c>
      <c r="D918" t="s">
        <v>120</v>
      </c>
      <c r="E918">
        <v>1</v>
      </c>
      <c r="F918" t="s">
        <v>79</v>
      </c>
      <c r="G918" t="s">
        <v>2971</v>
      </c>
      <c r="H918" t="s">
        <v>2972</v>
      </c>
      <c r="I918" t="s">
        <v>79</v>
      </c>
      <c r="J918" t="s">
        <v>82</v>
      </c>
    </row>
    <row r="919" spans="1:11" x14ac:dyDescent="0.25">
      <c r="A919" t="s">
        <v>75</v>
      </c>
      <c r="B919" t="s">
        <v>90</v>
      </c>
      <c r="C919">
        <v>3528061</v>
      </c>
      <c r="D919" t="s">
        <v>88</v>
      </c>
      <c r="E919">
        <v>5.7000000000000002E-2</v>
      </c>
      <c r="F919" t="s">
        <v>10149</v>
      </c>
      <c r="G919" t="s">
        <v>7797</v>
      </c>
      <c r="H919" t="s">
        <v>7798</v>
      </c>
      <c r="I919" t="s">
        <v>131</v>
      </c>
      <c r="J919">
        <v>389</v>
      </c>
      <c r="K919" t="s">
        <v>131</v>
      </c>
    </row>
    <row r="920" spans="1:11" x14ac:dyDescent="0.25">
      <c r="A920" t="s">
        <v>75</v>
      </c>
      <c r="B920" t="s">
        <v>90</v>
      </c>
      <c r="C920">
        <v>3528406</v>
      </c>
      <c r="D920" t="s">
        <v>120</v>
      </c>
      <c r="E920">
        <v>0.83099999999999996</v>
      </c>
      <c r="F920" t="s">
        <v>7796</v>
      </c>
      <c r="G920" t="s">
        <v>7797</v>
      </c>
      <c r="H920" t="s">
        <v>7798</v>
      </c>
      <c r="I920" t="s">
        <v>172</v>
      </c>
      <c r="J920">
        <v>274</v>
      </c>
      <c r="K920" t="s">
        <v>172</v>
      </c>
    </row>
    <row r="921" spans="1:11" x14ac:dyDescent="0.25">
      <c r="A921" t="s">
        <v>75</v>
      </c>
      <c r="B921" t="s">
        <v>90</v>
      </c>
      <c r="C921">
        <v>3535370</v>
      </c>
      <c r="D921" t="s">
        <v>135</v>
      </c>
      <c r="E921">
        <v>0.84299999999999997</v>
      </c>
      <c r="F921" t="s">
        <v>7799</v>
      </c>
      <c r="G921" t="s">
        <v>7800</v>
      </c>
      <c r="H921" t="s">
        <v>7801</v>
      </c>
      <c r="I921" t="s">
        <v>140</v>
      </c>
      <c r="J921">
        <v>535</v>
      </c>
      <c r="K921" t="s">
        <v>124</v>
      </c>
    </row>
    <row r="922" spans="1:11" x14ac:dyDescent="0.25">
      <c r="A922" t="s">
        <v>75</v>
      </c>
      <c r="B922" t="s">
        <v>90</v>
      </c>
      <c r="C922">
        <v>3543959</v>
      </c>
      <c r="D922" t="s">
        <v>120</v>
      </c>
      <c r="E922">
        <v>1</v>
      </c>
      <c r="F922" t="s">
        <v>7802</v>
      </c>
      <c r="G922" t="s">
        <v>7803</v>
      </c>
      <c r="H922" t="s">
        <v>7804</v>
      </c>
      <c r="I922" t="s">
        <v>204</v>
      </c>
      <c r="J922">
        <v>625</v>
      </c>
      <c r="K922" t="s">
        <v>105</v>
      </c>
    </row>
    <row r="923" spans="1:11" x14ac:dyDescent="0.25">
      <c r="A923" t="s">
        <v>75</v>
      </c>
      <c r="B923" t="s">
        <v>90</v>
      </c>
      <c r="C923">
        <v>3561574</v>
      </c>
      <c r="D923" t="s">
        <v>135</v>
      </c>
      <c r="E923">
        <v>1</v>
      </c>
      <c r="F923" t="s">
        <v>7807</v>
      </c>
      <c r="G923" t="s">
        <v>7808</v>
      </c>
      <c r="H923" t="s">
        <v>7809</v>
      </c>
      <c r="I923" t="s">
        <v>565</v>
      </c>
      <c r="J923">
        <v>372</v>
      </c>
      <c r="K923" t="s">
        <v>96</v>
      </c>
    </row>
    <row r="924" spans="1:11" x14ac:dyDescent="0.25">
      <c r="A924" t="s">
        <v>75</v>
      </c>
      <c r="B924" t="s">
        <v>90</v>
      </c>
      <c r="C924">
        <v>3567059</v>
      </c>
      <c r="D924" t="s">
        <v>135</v>
      </c>
      <c r="E924">
        <v>0.87</v>
      </c>
      <c r="F924" t="s">
        <v>79</v>
      </c>
      <c r="G924" t="s">
        <v>1646</v>
      </c>
      <c r="H924" t="s">
        <v>7810</v>
      </c>
      <c r="I924" t="s">
        <v>79</v>
      </c>
      <c r="J924" t="s">
        <v>82</v>
      </c>
    </row>
    <row r="925" spans="1:11" x14ac:dyDescent="0.25">
      <c r="A925" t="s">
        <v>75</v>
      </c>
      <c r="B925" t="s">
        <v>90</v>
      </c>
      <c r="C925">
        <v>3567878</v>
      </c>
      <c r="D925" t="s">
        <v>135</v>
      </c>
      <c r="E925">
        <v>7.8E-2</v>
      </c>
      <c r="F925" t="s">
        <v>999</v>
      </c>
      <c r="G925" t="s">
        <v>10150</v>
      </c>
      <c r="H925" t="s">
        <v>10151</v>
      </c>
      <c r="I925" t="s">
        <v>85</v>
      </c>
      <c r="J925">
        <v>121</v>
      </c>
      <c r="K925" t="s">
        <v>277</v>
      </c>
    </row>
    <row r="926" spans="1:11" x14ac:dyDescent="0.25">
      <c r="A926" t="s">
        <v>75</v>
      </c>
      <c r="B926" t="s">
        <v>90</v>
      </c>
      <c r="C926">
        <v>3571153</v>
      </c>
      <c r="D926" t="s">
        <v>135</v>
      </c>
      <c r="E926">
        <v>0.85799999999999998</v>
      </c>
      <c r="F926" t="s">
        <v>7811</v>
      </c>
      <c r="G926" t="s">
        <v>7812</v>
      </c>
      <c r="H926" t="s">
        <v>7813</v>
      </c>
      <c r="I926" t="s">
        <v>105</v>
      </c>
      <c r="J926">
        <v>312</v>
      </c>
      <c r="K926" t="s">
        <v>160</v>
      </c>
    </row>
    <row r="927" spans="1:11" x14ac:dyDescent="0.25">
      <c r="A927" t="s">
        <v>75</v>
      </c>
      <c r="B927" t="s">
        <v>90</v>
      </c>
      <c r="C927">
        <v>3574339</v>
      </c>
      <c r="D927" t="s">
        <v>135</v>
      </c>
      <c r="E927">
        <v>6.6000000000000003E-2</v>
      </c>
      <c r="F927" t="s">
        <v>189</v>
      </c>
      <c r="G927" t="s">
        <v>10152</v>
      </c>
      <c r="H927" t="s">
        <v>10153</v>
      </c>
      <c r="I927" t="s">
        <v>189</v>
      </c>
      <c r="J927" t="s">
        <v>82</v>
      </c>
    </row>
    <row r="928" spans="1:11" x14ac:dyDescent="0.25">
      <c r="A928" t="s">
        <v>75</v>
      </c>
      <c r="B928" t="s">
        <v>90</v>
      </c>
      <c r="C928">
        <v>3578734</v>
      </c>
      <c r="D928" t="s">
        <v>135</v>
      </c>
      <c r="E928">
        <v>6.2E-2</v>
      </c>
      <c r="F928" t="s">
        <v>10154</v>
      </c>
      <c r="G928" t="s">
        <v>10155</v>
      </c>
      <c r="H928" t="s">
        <v>10156</v>
      </c>
      <c r="I928" t="s">
        <v>146</v>
      </c>
      <c r="J928">
        <v>484</v>
      </c>
      <c r="K928" t="s">
        <v>148</v>
      </c>
    </row>
    <row r="929" spans="1:11" x14ac:dyDescent="0.25">
      <c r="A929" t="s">
        <v>75</v>
      </c>
      <c r="B929" t="s">
        <v>90</v>
      </c>
      <c r="C929">
        <v>3580673</v>
      </c>
      <c r="D929" t="s">
        <v>120</v>
      </c>
      <c r="E929">
        <v>7.5999999999999998E-2</v>
      </c>
      <c r="F929" t="s">
        <v>10157</v>
      </c>
      <c r="G929" t="s">
        <v>10158</v>
      </c>
      <c r="H929" t="s">
        <v>10159</v>
      </c>
      <c r="I929" t="s">
        <v>124</v>
      </c>
      <c r="J929">
        <v>124</v>
      </c>
      <c r="K929" t="s">
        <v>172</v>
      </c>
    </row>
    <row r="930" spans="1:11" x14ac:dyDescent="0.25">
      <c r="A930" t="s">
        <v>75</v>
      </c>
      <c r="B930" t="s">
        <v>90</v>
      </c>
      <c r="C930">
        <v>3582807</v>
      </c>
      <c r="D930" t="s">
        <v>120</v>
      </c>
      <c r="E930">
        <v>0.82</v>
      </c>
      <c r="F930" t="s">
        <v>7814</v>
      </c>
      <c r="G930" t="s">
        <v>7815</v>
      </c>
      <c r="H930" t="s">
        <v>7816</v>
      </c>
      <c r="I930" t="s">
        <v>131</v>
      </c>
      <c r="J930">
        <v>194</v>
      </c>
      <c r="K930" t="s">
        <v>98</v>
      </c>
    </row>
    <row r="931" spans="1:11" x14ac:dyDescent="0.25">
      <c r="A931" t="s">
        <v>75</v>
      </c>
      <c r="B931" t="s">
        <v>90</v>
      </c>
      <c r="C931">
        <v>3585079</v>
      </c>
      <c r="D931" t="s">
        <v>135</v>
      </c>
      <c r="E931">
        <v>5.3999999999999999E-2</v>
      </c>
      <c r="F931" t="s">
        <v>10160</v>
      </c>
      <c r="G931" t="s">
        <v>10161</v>
      </c>
      <c r="H931" t="s">
        <v>7816</v>
      </c>
      <c r="I931" t="s">
        <v>204</v>
      </c>
      <c r="J931">
        <v>203</v>
      </c>
      <c r="K931" t="s">
        <v>140</v>
      </c>
    </row>
    <row r="932" spans="1:11" x14ac:dyDescent="0.25">
      <c r="A932" t="s">
        <v>75</v>
      </c>
      <c r="B932" t="s">
        <v>90</v>
      </c>
      <c r="C932">
        <v>3590636</v>
      </c>
      <c r="D932" t="s">
        <v>120</v>
      </c>
      <c r="E932">
        <v>0.79400000000000004</v>
      </c>
      <c r="F932" t="s">
        <v>7818</v>
      </c>
      <c r="G932" t="s">
        <v>2988</v>
      </c>
      <c r="H932" t="s">
        <v>7819</v>
      </c>
      <c r="I932" t="s">
        <v>277</v>
      </c>
      <c r="J932">
        <v>95</v>
      </c>
      <c r="K932" t="s">
        <v>160</v>
      </c>
    </row>
    <row r="933" spans="1:11" x14ac:dyDescent="0.25">
      <c r="A933" t="s">
        <v>75</v>
      </c>
      <c r="B933" t="s">
        <v>90</v>
      </c>
      <c r="C933">
        <v>3590906</v>
      </c>
      <c r="D933" t="s">
        <v>135</v>
      </c>
      <c r="E933">
        <v>0.79599999999999904</v>
      </c>
      <c r="F933" t="s">
        <v>7820</v>
      </c>
      <c r="G933" t="s">
        <v>2988</v>
      </c>
      <c r="H933" t="s">
        <v>7819</v>
      </c>
      <c r="I933" t="s">
        <v>204</v>
      </c>
      <c r="J933">
        <v>5</v>
      </c>
      <c r="K933" t="s">
        <v>204</v>
      </c>
    </row>
    <row r="934" spans="1:11" x14ac:dyDescent="0.25">
      <c r="A934" t="s">
        <v>75</v>
      </c>
      <c r="B934" t="s">
        <v>90</v>
      </c>
      <c r="C934">
        <v>3591957</v>
      </c>
      <c r="D934" t="s">
        <v>297</v>
      </c>
      <c r="E934">
        <v>0.77200000000000002</v>
      </c>
      <c r="F934" t="s">
        <v>7821</v>
      </c>
      <c r="G934" t="s">
        <v>7822</v>
      </c>
      <c r="H934" t="s">
        <v>4276</v>
      </c>
      <c r="I934" t="s">
        <v>245</v>
      </c>
      <c r="J934">
        <v>354</v>
      </c>
      <c r="K934" t="s">
        <v>245</v>
      </c>
    </row>
    <row r="935" spans="1:11" x14ac:dyDescent="0.25">
      <c r="A935" t="s">
        <v>75</v>
      </c>
      <c r="B935" t="s">
        <v>90</v>
      </c>
      <c r="C935">
        <v>3594268</v>
      </c>
      <c r="D935" t="s">
        <v>88</v>
      </c>
      <c r="E935">
        <v>0.83299999999999996</v>
      </c>
      <c r="F935" t="s">
        <v>79</v>
      </c>
      <c r="G935" t="s">
        <v>7824</v>
      </c>
      <c r="H935" t="s">
        <v>7826</v>
      </c>
      <c r="I935" t="s">
        <v>79</v>
      </c>
      <c r="J935" t="s">
        <v>82</v>
      </c>
    </row>
    <row r="936" spans="1:11" x14ac:dyDescent="0.25">
      <c r="A936" t="s">
        <v>75</v>
      </c>
      <c r="B936" t="s">
        <v>90</v>
      </c>
      <c r="C936">
        <v>3596266</v>
      </c>
      <c r="D936" t="s">
        <v>135</v>
      </c>
      <c r="E936">
        <v>0.80299999999999905</v>
      </c>
      <c r="F936" t="s">
        <v>7827</v>
      </c>
      <c r="G936" t="s">
        <v>7828</v>
      </c>
      <c r="H936" t="s">
        <v>7829</v>
      </c>
      <c r="I936" t="s">
        <v>174</v>
      </c>
      <c r="J936">
        <v>446</v>
      </c>
      <c r="K936" t="s">
        <v>174</v>
      </c>
    </row>
    <row r="937" spans="1:11" x14ac:dyDescent="0.25">
      <c r="A937" t="s">
        <v>75</v>
      </c>
      <c r="B937" t="s">
        <v>90</v>
      </c>
      <c r="C937">
        <v>3598440</v>
      </c>
      <c r="D937" t="s">
        <v>135</v>
      </c>
      <c r="E937">
        <v>0.89500000000000002</v>
      </c>
      <c r="F937" t="s">
        <v>6708</v>
      </c>
      <c r="G937" t="s">
        <v>7830</v>
      </c>
      <c r="H937" t="s">
        <v>7831</v>
      </c>
      <c r="I937" t="s">
        <v>400</v>
      </c>
      <c r="J937">
        <v>34</v>
      </c>
      <c r="K937" t="s">
        <v>428</v>
      </c>
    </row>
    <row r="938" spans="1:11" x14ac:dyDescent="0.25">
      <c r="A938" t="s">
        <v>75</v>
      </c>
      <c r="B938" t="s">
        <v>90</v>
      </c>
      <c r="C938">
        <v>3607110</v>
      </c>
      <c r="D938" t="s">
        <v>135</v>
      </c>
      <c r="E938">
        <v>0.85599999999999998</v>
      </c>
      <c r="F938" t="s">
        <v>7834</v>
      </c>
      <c r="G938" t="s">
        <v>7835</v>
      </c>
      <c r="H938" t="s">
        <v>7836</v>
      </c>
      <c r="I938" t="s">
        <v>172</v>
      </c>
      <c r="J938">
        <v>28</v>
      </c>
      <c r="K938" t="s">
        <v>172</v>
      </c>
    </row>
    <row r="939" spans="1:11" x14ac:dyDescent="0.25">
      <c r="A939" t="s">
        <v>75</v>
      </c>
      <c r="B939" t="s">
        <v>90</v>
      </c>
      <c r="C939">
        <v>3609958</v>
      </c>
      <c r="D939" t="s">
        <v>135</v>
      </c>
      <c r="E939">
        <v>8.1999999999999906E-2</v>
      </c>
      <c r="F939" t="s">
        <v>10162</v>
      </c>
      <c r="G939" t="s">
        <v>10163</v>
      </c>
      <c r="H939" t="s">
        <v>5566</v>
      </c>
      <c r="I939" t="s">
        <v>172</v>
      </c>
      <c r="J939">
        <v>139</v>
      </c>
      <c r="K939" t="s">
        <v>172</v>
      </c>
    </row>
    <row r="940" spans="1:11" x14ac:dyDescent="0.25">
      <c r="A940" t="s">
        <v>75</v>
      </c>
      <c r="B940" t="s">
        <v>90</v>
      </c>
      <c r="C940">
        <v>3612284</v>
      </c>
      <c r="D940" t="s">
        <v>120</v>
      </c>
      <c r="E940">
        <v>0.88500000000000001</v>
      </c>
      <c r="F940" t="s">
        <v>5540</v>
      </c>
      <c r="G940" t="s">
        <v>7839</v>
      </c>
      <c r="H940" t="s">
        <v>7840</v>
      </c>
      <c r="I940" t="s">
        <v>85</v>
      </c>
      <c r="J940">
        <v>113</v>
      </c>
      <c r="K940" t="s">
        <v>277</v>
      </c>
    </row>
    <row r="941" spans="1:11" x14ac:dyDescent="0.25">
      <c r="A941" t="s">
        <v>75</v>
      </c>
      <c r="B941" t="s">
        <v>90</v>
      </c>
      <c r="C941">
        <v>3612708</v>
      </c>
      <c r="D941" t="s">
        <v>135</v>
      </c>
      <c r="E941">
        <v>8.1000000000000003E-2</v>
      </c>
      <c r="F941" t="s">
        <v>10164</v>
      </c>
      <c r="G941" t="s">
        <v>1666</v>
      </c>
      <c r="H941" t="s">
        <v>1667</v>
      </c>
      <c r="I941" t="s">
        <v>96</v>
      </c>
      <c r="J941">
        <v>53</v>
      </c>
      <c r="K941" t="s">
        <v>172</v>
      </c>
    </row>
    <row r="942" spans="1:11" x14ac:dyDescent="0.25">
      <c r="A942" t="s">
        <v>75</v>
      </c>
      <c r="B942" t="s">
        <v>90</v>
      </c>
      <c r="C942">
        <v>3618536</v>
      </c>
      <c r="D942" t="s">
        <v>135</v>
      </c>
      <c r="E942">
        <v>0.75800000000000001</v>
      </c>
      <c r="F942" t="s">
        <v>7841</v>
      </c>
      <c r="G942" t="s">
        <v>7842</v>
      </c>
      <c r="H942" t="s">
        <v>7843</v>
      </c>
      <c r="I942" t="s">
        <v>124</v>
      </c>
      <c r="J942">
        <v>267</v>
      </c>
      <c r="K942" t="s">
        <v>124</v>
      </c>
    </row>
    <row r="943" spans="1:11" x14ac:dyDescent="0.25">
      <c r="A943" t="s">
        <v>75</v>
      </c>
      <c r="B943" t="s">
        <v>90</v>
      </c>
      <c r="C943">
        <v>3622058</v>
      </c>
      <c r="D943" t="s">
        <v>135</v>
      </c>
      <c r="E943">
        <v>0.79599999999999904</v>
      </c>
      <c r="F943" t="s">
        <v>7844</v>
      </c>
      <c r="G943" t="s">
        <v>7845</v>
      </c>
      <c r="H943" t="s">
        <v>7846</v>
      </c>
      <c r="I943" t="s">
        <v>85</v>
      </c>
      <c r="J943">
        <v>281</v>
      </c>
      <c r="K943" t="s">
        <v>277</v>
      </c>
    </row>
    <row r="944" spans="1:11" x14ac:dyDescent="0.25">
      <c r="A944" t="s">
        <v>75</v>
      </c>
      <c r="B944" t="s">
        <v>90</v>
      </c>
      <c r="C944">
        <v>3622863</v>
      </c>
      <c r="D944" t="s">
        <v>120</v>
      </c>
      <c r="E944">
        <v>6.3E-2</v>
      </c>
      <c r="F944" t="s">
        <v>10165</v>
      </c>
      <c r="G944" t="s">
        <v>7845</v>
      </c>
      <c r="H944" t="s">
        <v>7846</v>
      </c>
      <c r="I944" t="s">
        <v>245</v>
      </c>
      <c r="J944">
        <v>12</v>
      </c>
      <c r="K944" t="s">
        <v>245</v>
      </c>
    </row>
    <row r="945" spans="1:11" x14ac:dyDescent="0.25">
      <c r="A945" t="s">
        <v>75</v>
      </c>
      <c r="B945" t="s">
        <v>90</v>
      </c>
      <c r="C945">
        <v>3629424</v>
      </c>
      <c r="D945" t="s">
        <v>92</v>
      </c>
      <c r="E945">
        <v>0.82199999999999995</v>
      </c>
      <c r="F945" t="s">
        <v>79</v>
      </c>
      <c r="G945" t="s">
        <v>7847</v>
      </c>
      <c r="H945" t="s">
        <v>7848</v>
      </c>
      <c r="I945" t="s">
        <v>79</v>
      </c>
      <c r="J945" t="s">
        <v>82</v>
      </c>
    </row>
    <row r="946" spans="1:11" x14ac:dyDescent="0.25">
      <c r="A946" t="s">
        <v>75</v>
      </c>
      <c r="B946" t="s">
        <v>90</v>
      </c>
      <c r="C946">
        <v>3629981</v>
      </c>
      <c r="D946" t="s">
        <v>135</v>
      </c>
      <c r="E946">
        <v>5.7000000000000002E-2</v>
      </c>
      <c r="F946" t="s">
        <v>10166</v>
      </c>
      <c r="G946" t="s">
        <v>2997</v>
      </c>
      <c r="H946" t="s">
        <v>123</v>
      </c>
      <c r="I946" t="s">
        <v>105</v>
      </c>
      <c r="J946">
        <v>264</v>
      </c>
      <c r="K946" t="s">
        <v>160</v>
      </c>
    </row>
    <row r="947" spans="1:11" x14ac:dyDescent="0.25">
      <c r="A947" t="s">
        <v>75</v>
      </c>
      <c r="B947" t="s">
        <v>90</v>
      </c>
      <c r="C947">
        <v>3638641</v>
      </c>
      <c r="D947" t="s">
        <v>135</v>
      </c>
      <c r="E947">
        <v>0.78799999999999903</v>
      </c>
      <c r="F947" t="s">
        <v>79</v>
      </c>
      <c r="G947" t="s">
        <v>5594</v>
      </c>
      <c r="H947" t="s">
        <v>7849</v>
      </c>
      <c r="I947" t="s">
        <v>79</v>
      </c>
      <c r="J947" t="s">
        <v>82</v>
      </c>
    </row>
    <row r="948" spans="1:11" x14ac:dyDescent="0.25">
      <c r="A948" t="s">
        <v>75</v>
      </c>
      <c r="B948" t="s">
        <v>90</v>
      </c>
      <c r="C948">
        <v>3639239</v>
      </c>
      <c r="D948" t="s">
        <v>120</v>
      </c>
      <c r="E948">
        <v>0.81299999999999994</v>
      </c>
      <c r="F948" t="s">
        <v>7850</v>
      </c>
      <c r="G948" t="s">
        <v>7851</v>
      </c>
      <c r="H948" t="s">
        <v>7852</v>
      </c>
      <c r="I948" t="s">
        <v>131</v>
      </c>
      <c r="J948">
        <v>165</v>
      </c>
      <c r="K948" t="s">
        <v>131</v>
      </c>
    </row>
    <row r="949" spans="1:11" x14ac:dyDescent="0.25">
      <c r="A949" t="s">
        <v>75</v>
      </c>
      <c r="B949" t="s">
        <v>90</v>
      </c>
      <c r="C949">
        <v>3639551</v>
      </c>
      <c r="D949" t="s">
        <v>135</v>
      </c>
      <c r="E949">
        <v>5.5E-2</v>
      </c>
      <c r="F949" t="s">
        <v>10167</v>
      </c>
      <c r="G949" t="s">
        <v>7851</v>
      </c>
      <c r="H949" t="s">
        <v>7852</v>
      </c>
      <c r="I949" t="s">
        <v>174</v>
      </c>
      <c r="J949">
        <v>269</v>
      </c>
      <c r="K949" t="s">
        <v>174</v>
      </c>
    </row>
    <row r="950" spans="1:11" x14ac:dyDescent="0.25">
      <c r="A950" t="s">
        <v>75</v>
      </c>
      <c r="B950" t="s">
        <v>90</v>
      </c>
      <c r="C950">
        <v>3644531</v>
      </c>
      <c r="D950" t="s">
        <v>151</v>
      </c>
      <c r="E950">
        <v>0.82399999999999995</v>
      </c>
      <c r="F950" t="s">
        <v>79</v>
      </c>
      <c r="G950" t="s">
        <v>7854</v>
      </c>
      <c r="H950" t="s">
        <v>7856</v>
      </c>
      <c r="I950" t="s">
        <v>79</v>
      </c>
      <c r="J950" t="s">
        <v>82</v>
      </c>
    </row>
    <row r="951" spans="1:11" x14ac:dyDescent="0.25">
      <c r="A951" t="s">
        <v>75</v>
      </c>
      <c r="B951" t="s">
        <v>90</v>
      </c>
      <c r="C951">
        <v>3646984</v>
      </c>
      <c r="D951" t="s">
        <v>120</v>
      </c>
      <c r="E951">
        <v>0.78400000000000003</v>
      </c>
      <c r="F951" t="s">
        <v>212</v>
      </c>
      <c r="G951" t="s">
        <v>5604</v>
      </c>
      <c r="H951" t="s">
        <v>212</v>
      </c>
      <c r="I951" t="s">
        <v>212</v>
      </c>
      <c r="J951" t="s">
        <v>82</v>
      </c>
    </row>
    <row r="952" spans="1:11" x14ac:dyDescent="0.25">
      <c r="A952" t="s">
        <v>75</v>
      </c>
      <c r="B952" t="s">
        <v>90</v>
      </c>
      <c r="C952">
        <v>3649637</v>
      </c>
      <c r="D952" t="s">
        <v>151</v>
      </c>
      <c r="E952">
        <v>0.05</v>
      </c>
      <c r="F952" t="s">
        <v>10168</v>
      </c>
      <c r="G952" t="s">
        <v>4284</v>
      </c>
      <c r="H952" t="s">
        <v>4285</v>
      </c>
      <c r="I952" t="s">
        <v>96</v>
      </c>
      <c r="J952">
        <v>6</v>
      </c>
      <c r="K952" t="s">
        <v>253</v>
      </c>
    </row>
    <row r="953" spans="1:11" x14ac:dyDescent="0.25">
      <c r="A953" t="s">
        <v>75</v>
      </c>
      <c r="B953" t="s">
        <v>90</v>
      </c>
      <c r="C953">
        <v>3649797</v>
      </c>
      <c r="D953" t="s">
        <v>135</v>
      </c>
      <c r="E953">
        <v>0.81699999999999995</v>
      </c>
      <c r="F953" t="s">
        <v>7857</v>
      </c>
      <c r="G953" t="s">
        <v>3004</v>
      </c>
      <c r="H953" t="s">
        <v>7858</v>
      </c>
      <c r="I953" t="s">
        <v>105</v>
      </c>
      <c r="J953">
        <v>102</v>
      </c>
      <c r="K953" t="s">
        <v>160</v>
      </c>
    </row>
    <row r="954" spans="1:11" x14ac:dyDescent="0.25">
      <c r="A954" t="s">
        <v>75</v>
      </c>
      <c r="B954" t="s">
        <v>90</v>
      </c>
      <c r="C954">
        <v>3657375</v>
      </c>
      <c r="D954" t="s">
        <v>151</v>
      </c>
      <c r="E954">
        <v>0.79299999999999904</v>
      </c>
      <c r="F954" t="s">
        <v>7860</v>
      </c>
      <c r="G954" t="s">
        <v>7861</v>
      </c>
      <c r="H954" t="s">
        <v>7862</v>
      </c>
      <c r="I954" t="s">
        <v>131</v>
      </c>
      <c r="J954">
        <v>202</v>
      </c>
      <c r="K954" t="s">
        <v>140</v>
      </c>
    </row>
    <row r="955" spans="1:11" x14ac:dyDescent="0.25">
      <c r="A955" t="s">
        <v>75</v>
      </c>
      <c r="B955" t="s">
        <v>90</v>
      </c>
      <c r="C955">
        <v>3658554</v>
      </c>
      <c r="D955" t="s">
        <v>135</v>
      </c>
      <c r="E955">
        <v>5.8999999999999997E-2</v>
      </c>
      <c r="F955" t="s">
        <v>10169</v>
      </c>
      <c r="G955" t="s">
        <v>10170</v>
      </c>
      <c r="H955" t="s">
        <v>10171</v>
      </c>
      <c r="I955" t="s">
        <v>146</v>
      </c>
      <c r="J955">
        <v>206</v>
      </c>
      <c r="K955" t="s">
        <v>245</v>
      </c>
    </row>
    <row r="956" spans="1:11" x14ac:dyDescent="0.25">
      <c r="A956" t="s">
        <v>75</v>
      </c>
      <c r="B956" t="s">
        <v>90</v>
      </c>
      <c r="C956">
        <v>3661610</v>
      </c>
      <c r="D956" t="s">
        <v>225</v>
      </c>
      <c r="E956">
        <v>0.83099999999999996</v>
      </c>
      <c r="F956" t="s">
        <v>7863</v>
      </c>
      <c r="G956" t="s">
        <v>7864</v>
      </c>
      <c r="H956" t="s">
        <v>7865</v>
      </c>
      <c r="I956" t="s">
        <v>253</v>
      </c>
      <c r="J956">
        <v>313</v>
      </c>
      <c r="K956" t="s">
        <v>96</v>
      </c>
    </row>
    <row r="957" spans="1:11" x14ac:dyDescent="0.25">
      <c r="A957" t="s">
        <v>75</v>
      </c>
      <c r="B957" t="s">
        <v>90</v>
      </c>
      <c r="C957">
        <v>3662660</v>
      </c>
      <c r="D957" t="s">
        <v>115</v>
      </c>
      <c r="E957">
        <v>1</v>
      </c>
      <c r="F957" t="s">
        <v>79</v>
      </c>
      <c r="G957" t="s">
        <v>7864</v>
      </c>
      <c r="H957" t="s">
        <v>7866</v>
      </c>
      <c r="I957" t="s">
        <v>79</v>
      </c>
      <c r="J957" t="s">
        <v>82</v>
      </c>
    </row>
    <row r="958" spans="1:11" x14ac:dyDescent="0.25">
      <c r="A958" t="s">
        <v>75</v>
      </c>
      <c r="B958" t="s">
        <v>90</v>
      </c>
      <c r="C958">
        <v>3667555</v>
      </c>
      <c r="D958" t="s">
        <v>135</v>
      </c>
      <c r="E958">
        <v>0.23899999999999999</v>
      </c>
      <c r="F958" t="s">
        <v>10172</v>
      </c>
      <c r="G958" t="s">
        <v>7867</v>
      </c>
      <c r="H958" t="s">
        <v>10173</v>
      </c>
      <c r="I958" t="s">
        <v>172</v>
      </c>
      <c r="J958">
        <v>278</v>
      </c>
      <c r="K958" t="s">
        <v>172</v>
      </c>
    </row>
    <row r="959" spans="1:11" x14ac:dyDescent="0.25">
      <c r="A959" t="s">
        <v>75</v>
      </c>
      <c r="B959" t="s">
        <v>90</v>
      </c>
      <c r="C959">
        <v>3667959</v>
      </c>
      <c r="D959" t="s">
        <v>135</v>
      </c>
      <c r="E959">
        <v>0.82699999999999996</v>
      </c>
      <c r="F959" t="s">
        <v>79</v>
      </c>
      <c r="G959" t="s">
        <v>7867</v>
      </c>
      <c r="H959" t="s">
        <v>7868</v>
      </c>
      <c r="I959" t="s">
        <v>79</v>
      </c>
      <c r="J959" t="s">
        <v>82</v>
      </c>
    </row>
    <row r="960" spans="1:11" x14ac:dyDescent="0.25">
      <c r="A960" t="s">
        <v>75</v>
      </c>
      <c r="B960" t="s">
        <v>90</v>
      </c>
      <c r="C960">
        <v>3673169</v>
      </c>
      <c r="D960" t="s">
        <v>135</v>
      </c>
      <c r="E960">
        <v>7.0000000000000007E-2</v>
      </c>
      <c r="F960" t="s">
        <v>10174</v>
      </c>
      <c r="G960" t="s">
        <v>3009</v>
      </c>
      <c r="H960" t="s">
        <v>3010</v>
      </c>
      <c r="I960" t="s">
        <v>96</v>
      </c>
      <c r="J960">
        <v>131</v>
      </c>
      <c r="K960" t="s">
        <v>172</v>
      </c>
    </row>
    <row r="961" spans="1:11" x14ac:dyDescent="0.25">
      <c r="A961" t="s">
        <v>75</v>
      </c>
      <c r="B961" t="s">
        <v>90</v>
      </c>
      <c r="C961">
        <v>3679301</v>
      </c>
      <c r="D961" t="s">
        <v>297</v>
      </c>
      <c r="E961">
        <v>1</v>
      </c>
      <c r="F961" t="s">
        <v>7869</v>
      </c>
      <c r="G961" t="s">
        <v>7870</v>
      </c>
      <c r="H961" t="s">
        <v>7871</v>
      </c>
      <c r="I961" t="s">
        <v>98</v>
      </c>
      <c r="J961">
        <v>1078</v>
      </c>
      <c r="K961" t="s">
        <v>131</v>
      </c>
    </row>
    <row r="962" spans="1:11" x14ac:dyDescent="0.25">
      <c r="A962" t="s">
        <v>75</v>
      </c>
      <c r="B962" t="s">
        <v>90</v>
      </c>
      <c r="C962">
        <v>3679324</v>
      </c>
      <c r="D962" t="s">
        <v>135</v>
      </c>
      <c r="E962">
        <v>1</v>
      </c>
      <c r="F962" t="s">
        <v>7873</v>
      </c>
      <c r="G962" t="s">
        <v>7870</v>
      </c>
      <c r="H962" t="s">
        <v>7871</v>
      </c>
      <c r="I962" t="s">
        <v>197</v>
      </c>
      <c r="J962">
        <v>1070</v>
      </c>
      <c r="K962" t="s">
        <v>172</v>
      </c>
    </row>
    <row r="963" spans="1:11" x14ac:dyDescent="0.25">
      <c r="A963" t="s">
        <v>75</v>
      </c>
      <c r="B963" t="s">
        <v>90</v>
      </c>
      <c r="C963">
        <v>3680910</v>
      </c>
      <c r="D963" t="s">
        <v>120</v>
      </c>
      <c r="E963">
        <v>0.94099999999999995</v>
      </c>
      <c r="F963" t="s">
        <v>7875</v>
      </c>
      <c r="G963" t="s">
        <v>7870</v>
      </c>
      <c r="H963" t="s">
        <v>7871</v>
      </c>
      <c r="I963" t="s">
        <v>511</v>
      </c>
      <c r="J963">
        <v>542</v>
      </c>
      <c r="K963" t="s">
        <v>400</v>
      </c>
    </row>
    <row r="964" spans="1:11" x14ac:dyDescent="0.25">
      <c r="A964" t="s">
        <v>75</v>
      </c>
      <c r="B964" t="s">
        <v>90</v>
      </c>
      <c r="C964">
        <v>3686345</v>
      </c>
      <c r="D964" t="s">
        <v>135</v>
      </c>
      <c r="E964">
        <v>0.76099999999999901</v>
      </c>
      <c r="F964" t="s">
        <v>7877</v>
      </c>
      <c r="G964" t="s">
        <v>7878</v>
      </c>
      <c r="H964" t="s">
        <v>7879</v>
      </c>
      <c r="I964" t="s">
        <v>124</v>
      </c>
      <c r="J964">
        <v>751</v>
      </c>
      <c r="K964" t="s">
        <v>96</v>
      </c>
    </row>
    <row r="965" spans="1:11" x14ac:dyDescent="0.25">
      <c r="A965" t="s">
        <v>75</v>
      </c>
      <c r="B965" t="s">
        <v>90</v>
      </c>
      <c r="C965">
        <v>3692994</v>
      </c>
      <c r="D965" t="s">
        <v>92</v>
      </c>
      <c r="E965">
        <v>0.78799999999999903</v>
      </c>
      <c r="F965" t="s">
        <v>7881</v>
      </c>
      <c r="G965" t="s">
        <v>7882</v>
      </c>
      <c r="H965" t="s">
        <v>7883</v>
      </c>
      <c r="I965" t="s">
        <v>253</v>
      </c>
      <c r="J965">
        <v>474</v>
      </c>
      <c r="K965" t="s">
        <v>277</v>
      </c>
    </row>
    <row r="966" spans="1:11" x14ac:dyDescent="0.25">
      <c r="A966" t="s">
        <v>75</v>
      </c>
      <c r="B966" t="s">
        <v>90</v>
      </c>
      <c r="C966">
        <v>3698119</v>
      </c>
      <c r="D966" t="s">
        <v>135</v>
      </c>
      <c r="E966">
        <v>0.82899999999999996</v>
      </c>
      <c r="F966" t="s">
        <v>6202</v>
      </c>
      <c r="G966" t="s">
        <v>4311</v>
      </c>
      <c r="H966" t="s">
        <v>4312</v>
      </c>
      <c r="I966" t="s">
        <v>197</v>
      </c>
      <c r="J966">
        <v>1</v>
      </c>
      <c r="K966" t="s">
        <v>197</v>
      </c>
    </row>
    <row r="967" spans="1:11" x14ac:dyDescent="0.25">
      <c r="A967" t="s">
        <v>75</v>
      </c>
      <c r="B967" t="s">
        <v>90</v>
      </c>
      <c r="C967">
        <v>3698875</v>
      </c>
      <c r="D967" t="s">
        <v>120</v>
      </c>
      <c r="E967">
        <v>0.86499999999999999</v>
      </c>
      <c r="F967" t="s">
        <v>7884</v>
      </c>
      <c r="G967" t="s">
        <v>7885</v>
      </c>
      <c r="H967" t="s">
        <v>4312</v>
      </c>
      <c r="I967" t="s">
        <v>253</v>
      </c>
      <c r="J967">
        <v>92</v>
      </c>
      <c r="K967" t="s">
        <v>96</v>
      </c>
    </row>
    <row r="968" spans="1:11" x14ac:dyDescent="0.25">
      <c r="A968" t="s">
        <v>75</v>
      </c>
      <c r="B968" t="s">
        <v>90</v>
      </c>
      <c r="C968">
        <v>3717788</v>
      </c>
      <c r="D968" t="s">
        <v>135</v>
      </c>
      <c r="E968">
        <v>0.91099999999999903</v>
      </c>
      <c r="F968" t="s">
        <v>7886</v>
      </c>
      <c r="G968" t="s">
        <v>7887</v>
      </c>
      <c r="H968" t="s">
        <v>7888</v>
      </c>
      <c r="I968" t="s">
        <v>131</v>
      </c>
      <c r="J968">
        <v>297</v>
      </c>
      <c r="K968" t="s">
        <v>131</v>
      </c>
    </row>
    <row r="969" spans="1:11" x14ac:dyDescent="0.25">
      <c r="A969" t="s">
        <v>75</v>
      </c>
      <c r="B969" t="s">
        <v>90</v>
      </c>
      <c r="C969">
        <v>3721480</v>
      </c>
      <c r="D969" t="s">
        <v>297</v>
      </c>
      <c r="E969">
        <v>0.106</v>
      </c>
      <c r="F969" t="s">
        <v>10175</v>
      </c>
      <c r="G969" t="s">
        <v>1714</v>
      </c>
      <c r="H969" t="s">
        <v>10176</v>
      </c>
      <c r="I969" t="s">
        <v>174</v>
      </c>
      <c r="J969">
        <v>418</v>
      </c>
      <c r="K969" t="s">
        <v>131</v>
      </c>
    </row>
    <row r="970" spans="1:11" x14ac:dyDescent="0.25">
      <c r="A970" t="s">
        <v>75</v>
      </c>
      <c r="B970" t="s">
        <v>90</v>
      </c>
      <c r="C970">
        <v>3721485</v>
      </c>
      <c r="D970" t="s">
        <v>297</v>
      </c>
      <c r="E970">
        <v>0.105</v>
      </c>
      <c r="F970" t="s">
        <v>10177</v>
      </c>
      <c r="G970" t="s">
        <v>1714</v>
      </c>
      <c r="H970" t="s">
        <v>10176</v>
      </c>
      <c r="I970" t="s">
        <v>277</v>
      </c>
      <c r="J970">
        <v>416</v>
      </c>
      <c r="K970" t="s">
        <v>140</v>
      </c>
    </row>
    <row r="971" spans="1:11" x14ac:dyDescent="0.25">
      <c r="A971" t="s">
        <v>75</v>
      </c>
      <c r="B971" t="s">
        <v>90</v>
      </c>
      <c r="C971">
        <v>3727580</v>
      </c>
      <c r="D971" t="s">
        <v>135</v>
      </c>
      <c r="E971">
        <v>0.82899999999999996</v>
      </c>
      <c r="F971" t="s">
        <v>6467</v>
      </c>
      <c r="G971" t="s">
        <v>7889</v>
      </c>
      <c r="H971" t="s">
        <v>7890</v>
      </c>
      <c r="I971" t="s">
        <v>204</v>
      </c>
      <c r="J971">
        <v>167</v>
      </c>
      <c r="K971" t="s">
        <v>204</v>
      </c>
    </row>
    <row r="972" spans="1:11" x14ac:dyDescent="0.25">
      <c r="A972" t="s">
        <v>75</v>
      </c>
      <c r="B972" t="s">
        <v>90</v>
      </c>
      <c r="C972">
        <v>3736722</v>
      </c>
      <c r="D972" t="s">
        <v>135</v>
      </c>
      <c r="E972">
        <v>0.74099999999999999</v>
      </c>
      <c r="F972" t="s">
        <v>7334</v>
      </c>
      <c r="G972" t="s">
        <v>7892</v>
      </c>
      <c r="H972" t="s">
        <v>7893</v>
      </c>
      <c r="I972" t="s">
        <v>146</v>
      </c>
      <c r="J972">
        <v>210</v>
      </c>
      <c r="K972" t="s">
        <v>146</v>
      </c>
    </row>
    <row r="973" spans="1:11" x14ac:dyDescent="0.25">
      <c r="A973" t="s">
        <v>75</v>
      </c>
      <c r="B973" t="s">
        <v>90</v>
      </c>
      <c r="C973">
        <v>3738431</v>
      </c>
      <c r="D973" t="s">
        <v>135</v>
      </c>
      <c r="E973">
        <v>0.94299999999999995</v>
      </c>
      <c r="F973" t="s">
        <v>7894</v>
      </c>
      <c r="G973" t="s">
        <v>7895</v>
      </c>
      <c r="H973" t="s">
        <v>7896</v>
      </c>
      <c r="I973" t="s">
        <v>131</v>
      </c>
      <c r="J973">
        <v>90</v>
      </c>
      <c r="K973" t="s">
        <v>174</v>
      </c>
    </row>
    <row r="974" spans="1:11" x14ac:dyDescent="0.25">
      <c r="A974" t="s">
        <v>75</v>
      </c>
      <c r="B974" t="s">
        <v>90</v>
      </c>
      <c r="C974">
        <v>3751135</v>
      </c>
      <c r="D974" t="s">
        <v>120</v>
      </c>
      <c r="E974">
        <v>0.114</v>
      </c>
      <c r="F974" t="s">
        <v>7898</v>
      </c>
      <c r="G974" t="s">
        <v>1748</v>
      </c>
      <c r="H974" t="s">
        <v>7899</v>
      </c>
      <c r="I974" t="s">
        <v>140</v>
      </c>
      <c r="J974">
        <v>18</v>
      </c>
      <c r="K974" t="s">
        <v>160</v>
      </c>
    </row>
    <row r="975" spans="1:11" x14ac:dyDescent="0.25">
      <c r="A975" t="s">
        <v>75</v>
      </c>
      <c r="B975" t="s">
        <v>90</v>
      </c>
      <c r="C975">
        <v>3755723</v>
      </c>
      <c r="D975" t="s">
        <v>120</v>
      </c>
      <c r="E975">
        <v>0.49399999999999999</v>
      </c>
      <c r="F975" t="s">
        <v>10178</v>
      </c>
      <c r="G975" t="s">
        <v>10179</v>
      </c>
      <c r="H975" t="s">
        <v>10180</v>
      </c>
      <c r="I975" t="s">
        <v>105</v>
      </c>
      <c r="J975">
        <v>61</v>
      </c>
      <c r="K975" t="s">
        <v>160</v>
      </c>
    </row>
    <row r="976" spans="1:11" x14ac:dyDescent="0.25">
      <c r="A976" t="s">
        <v>75</v>
      </c>
      <c r="B976" t="s">
        <v>90</v>
      </c>
      <c r="C976">
        <v>3759388</v>
      </c>
      <c r="D976" t="s">
        <v>135</v>
      </c>
      <c r="E976">
        <v>5.0999999999999997E-2</v>
      </c>
      <c r="F976" t="s">
        <v>10181</v>
      </c>
      <c r="G976" t="s">
        <v>10179</v>
      </c>
      <c r="H976" t="s">
        <v>10180</v>
      </c>
      <c r="I976" t="s">
        <v>400</v>
      </c>
      <c r="J976">
        <v>1282</v>
      </c>
      <c r="K976" t="s">
        <v>428</v>
      </c>
    </row>
    <row r="977" spans="1:11" x14ac:dyDescent="0.25">
      <c r="A977" t="s">
        <v>75</v>
      </c>
      <c r="B977" t="s">
        <v>90</v>
      </c>
      <c r="C977">
        <v>3767000</v>
      </c>
      <c r="D977" t="s">
        <v>120</v>
      </c>
      <c r="E977">
        <v>0.89099999999999902</v>
      </c>
      <c r="F977" t="s">
        <v>7900</v>
      </c>
      <c r="G977" t="s">
        <v>7901</v>
      </c>
      <c r="H977" t="s">
        <v>7902</v>
      </c>
      <c r="I977" t="s">
        <v>85</v>
      </c>
      <c r="J977">
        <v>454</v>
      </c>
      <c r="K977" t="s">
        <v>277</v>
      </c>
    </row>
    <row r="978" spans="1:11" x14ac:dyDescent="0.25">
      <c r="A978" t="s">
        <v>75</v>
      </c>
      <c r="B978" t="s">
        <v>90</v>
      </c>
      <c r="C978">
        <v>3767410</v>
      </c>
      <c r="D978" t="s">
        <v>120</v>
      </c>
      <c r="E978">
        <v>0.74099999999999999</v>
      </c>
      <c r="F978" t="s">
        <v>7904</v>
      </c>
      <c r="G978" t="s">
        <v>7901</v>
      </c>
      <c r="H978" t="s">
        <v>7902</v>
      </c>
      <c r="I978" t="s">
        <v>245</v>
      </c>
      <c r="J978">
        <v>590</v>
      </c>
      <c r="K978" t="s">
        <v>245</v>
      </c>
    </row>
    <row r="979" spans="1:11" x14ac:dyDescent="0.25">
      <c r="A979" t="s">
        <v>75</v>
      </c>
      <c r="B979" t="s">
        <v>90</v>
      </c>
      <c r="C979">
        <v>3769488</v>
      </c>
      <c r="D979" t="s">
        <v>78</v>
      </c>
      <c r="E979">
        <v>5.3999999999999999E-2</v>
      </c>
      <c r="F979" t="s">
        <v>10182</v>
      </c>
      <c r="G979" t="s">
        <v>10183</v>
      </c>
      <c r="H979" t="s">
        <v>10184</v>
      </c>
      <c r="I979" t="s">
        <v>428</v>
      </c>
      <c r="J979">
        <v>186</v>
      </c>
      <c r="K979" t="s">
        <v>124</v>
      </c>
    </row>
    <row r="980" spans="1:11" x14ac:dyDescent="0.25">
      <c r="A980" t="s">
        <v>75</v>
      </c>
      <c r="B980" t="s">
        <v>90</v>
      </c>
      <c r="C980">
        <v>3785915</v>
      </c>
      <c r="D980" t="s">
        <v>120</v>
      </c>
      <c r="E980">
        <v>1</v>
      </c>
      <c r="F980" t="s">
        <v>79</v>
      </c>
      <c r="G980" t="s">
        <v>1777</v>
      </c>
      <c r="H980" t="s">
        <v>4319</v>
      </c>
      <c r="I980" t="s">
        <v>79</v>
      </c>
      <c r="J980" t="s">
        <v>82</v>
      </c>
    </row>
    <row r="981" spans="1:11" x14ac:dyDescent="0.25">
      <c r="A981" t="s">
        <v>75</v>
      </c>
      <c r="B981" t="s">
        <v>90</v>
      </c>
      <c r="C981">
        <v>3786013</v>
      </c>
      <c r="D981" t="s">
        <v>135</v>
      </c>
      <c r="E981">
        <v>0.08</v>
      </c>
      <c r="F981" t="s">
        <v>79</v>
      </c>
      <c r="G981" t="s">
        <v>1777</v>
      </c>
      <c r="H981" t="s">
        <v>4319</v>
      </c>
      <c r="I981" t="s">
        <v>79</v>
      </c>
      <c r="J981" t="s">
        <v>82</v>
      </c>
    </row>
    <row r="982" spans="1:11" x14ac:dyDescent="0.25">
      <c r="A982" t="s">
        <v>75</v>
      </c>
      <c r="B982" t="s">
        <v>90</v>
      </c>
      <c r="C982">
        <v>3789381</v>
      </c>
      <c r="D982" t="s">
        <v>135</v>
      </c>
      <c r="E982">
        <v>0.79599999999999904</v>
      </c>
      <c r="F982" t="s">
        <v>7909</v>
      </c>
      <c r="G982" t="s">
        <v>7910</v>
      </c>
      <c r="H982" t="s">
        <v>7911</v>
      </c>
      <c r="I982" t="s">
        <v>96</v>
      </c>
      <c r="J982">
        <v>15</v>
      </c>
      <c r="K982" t="s">
        <v>172</v>
      </c>
    </row>
    <row r="983" spans="1:11" x14ac:dyDescent="0.25">
      <c r="A983" t="s">
        <v>75</v>
      </c>
      <c r="B983" t="s">
        <v>90</v>
      </c>
      <c r="C983">
        <v>3799108</v>
      </c>
      <c r="D983" t="s">
        <v>135</v>
      </c>
      <c r="E983">
        <v>7.4999999999999997E-2</v>
      </c>
      <c r="F983" t="s">
        <v>10185</v>
      </c>
      <c r="G983" t="s">
        <v>1783</v>
      </c>
      <c r="H983" t="s">
        <v>1784</v>
      </c>
      <c r="I983" t="s">
        <v>124</v>
      </c>
      <c r="J983">
        <v>68</v>
      </c>
      <c r="K983" t="s">
        <v>96</v>
      </c>
    </row>
    <row r="984" spans="1:11" x14ac:dyDescent="0.25">
      <c r="A984" t="s">
        <v>75</v>
      </c>
      <c r="B984" t="s">
        <v>90</v>
      </c>
      <c r="C984">
        <v>3810195</v>
      </c>
      <c r="D984" t="s">
        <v>135</v>
      </c>
      <c r="E984">
        <v>1</v>
      </c>
      <c r="F984" t="s">
        <v>5698</v>
      </c>
      <c r="G984" t="s">
        <v>7915</v>
      </c>
      <c r="H984" t="s">
        <v>7916</v>
      </c>
      <c r="I984" t="s">
        <v>124</v>
      </c>
      <c r="J984">
        <v>54</v>
      </c>
      <c r="K984" t="s">
        <v>140</v>
      </c>
    </row>
    <row r="985" spans="1:11" x14ac:dyDescent="0.25">
      <c r="A985" t="s">
        <v>75</v>
      </c>
      <c r="B985" t="s">
        <v>90</v>
      </c>
      <c r="C985">
        <v>3816601</v>
      </c>
      <c r="D985" t="s">
        <v>225</v>
      </c>
      <c r="E985">
        <v>1</v>
      </c>
      <c r="F985" t="s">
        <v>7920</v>
      </c>
      <c r="G985" t="s">
        <v>7921</v>
      </c>
      <c r="H985" t="s">
        <v>7922</v>
      </c>
      <c r="I985" t="s">
        <v>511</v>
      </c>
      <c r="J985">
        <v>281</v>
      </c>
      <c r="K985" t="s">
        <v>96</v>
      </c>
    </row>
    <row r="986" spans="1:11" x14ac:dyDescent="0.25">
      <c r="A986" t="s">
        <v>75</v>
      </c>
      <c r="B986" t="s">
        <v>90</v>
      </c>
      <c r="C986">
        <v>3818010</v>
      </c>
      <c r="D986" t="s">
        <v>135</v>
      </c>
      <c r="E986">
        <v>1</v>
      </c>
      <c r="F986" t="s">
        <v>7924</v>
      </c>
      <c r="G986" t="s">
        <v>7925</v>
      </c>
      <c r="H986" t="s">
        <v>7926</v>
      </c>
      <c r="I986" t="s">
        <v>511</v>
      </c>
      <c r="J986">
        <v>46</v>
      </c>
      <c r="K986" t="s">
        <v>400</v>
      </c>
    </row>
    <row r="987" spans="1:11" x14ac:dyDescent="0.25">
      <c r="A987" t="s">
        <v>75</v>
      </c>
      <c r="B987" t="s">
        <v>90</v>
      </c>
      <c r="C987">
        <v>3819936</v>
      </c>
      <c r="D987" t="s">
        <v>135</v>
      </c>
      <c r="E987">
        <v>6.4000000000000001E-2</v>
      </c>
      <c r="F987" t="s">
        <v>10186</v>
      </c>
      <c r="G987" t="s">
        <v>5659</v>
      </c>
      <c r="H987" t="s">
        <v>2289</v>
      </c>
      <c r="I987" t="s">
        <v>174</v>
      </c>
      <c r="J987">
        <v>456</v>
      </c>
      <c r="K987" t="s">
        <v>428</v>
      </c>
    </row>
    <row r="988" spans="1:11" x14ac:dyDescent="0.25">
      <c r="A988" t="s">
        <v>75</v>
      </c>
      <c r="B988" t="s">
        <v>90</v>
      </c>
      <c r="C988">
        <v>3825258</v>
      </c>
      <c r="D988" t="s">
        <v>135</v>
      </c>
      <c r="E988">
        <v>5.2999999999999999E-2</v>
      </c>
      <c r="F988" t="s">
        <v>10187</v>
      </c>
      <c r="G988" t="s">
        <v>1793</v>
      </c>
      <c r="H988" t="s">
        <v>1794</v>
      </c>
      <c r="I988" t="s">
        <v>174</v>
      </c>
      <c r="J988">
        <v>481</v>
      </c>
      <c r="K988" t="s">
        <v>428</v>
      </c>
    </row>
    <row r="989" spans="1:11" x14ac:dyDescent="0.25">
      <c r="A989" t="s">
        <v>75</v>
      </c>
      <c r="B989" t="s">
        <v>90</v>
      </c>
      <c r="C989">
        <v>3825702</v>
      </c>
      <c r="D989" t="s">
        <v>135</v>
      </c>
      <c r="E989">
        <v>1</v>
      </c>
      <c r="F989" t="s">
        <v>7927</v>
      </c>
      <c r="G989" t="s">
        <v>4337</v>
      </c>
      <c r="H989" t="s">
        <v>4338</v>
      </c>
      <c r="I989" t="s">
        <v>428</v>
      </c>
      <c r="J989">
        <v>732</v>
      </c>
      <c r="K989" t="s">
        <v>400</v>
      </c>
    </row>
    <row r="990" spans="1:11" x14ac:dyDescent="0.25">
      <c r="A990" t="s">
        <v>75</v>
      </c>
      <c r="B990" t="s">
        <v>90</v>
      </c>
      <c r="C990">
        <v>3828206</v>
      </c>
      <c r="D990" t="s">
        <v>92</v>
      </c>
      <c r="E990">
        <v>0.85899999999999999</v>
      </c>
      <c r="F990" t="s">
        <v>7929</v>
      </c>
      <c r="G990" t="s">
        <v>7930</v>
      </c>
      <c r="H990" t="s">
        <v>554</v>
      </c>
      <c r="I990" t="s">
        <v>140</v>
      </c>
      <c r="J990">
        <v>362</v>
      </c>
      <c r="K990" t="s">
        <v>148</v>
      </c>
    </row>
    <row r="991" spans="1:11" x14ac:dyDescent="0.25">
      <c r="A991" t="s">
        <v>75</v>
      </c>
      <c r="B991" t="s">
        <v>90</v>
      </c>
      <c r="C991">
        <v>3830197</v>
      </c>
      <c r="D991" t="s">
        <v>135</v>
      </c>
      <c r="E991">
        <v>1</v>
      </c>
      <c r="F991" t="s">
        <v>79</v>
      </c>
      <c r="G991" t="s">
        <v>5667</v>
      </c>
      <c r="H991" t="s">
        <v>5668</v>
      </c>
      <c r="I991" t="s">
        <v>79</v>
      </c>
      <c r="J991" t="s">
        <v>82</v>
      </c>
    </row>
    <row r="992" spans="1:11" x14ac:dyDescent="0.25">
      <c r="A992" t="s">
        <v>75</v>
      </c>
      <c r="B992" t="s">
        <v>90</v>
      </c>
      <c r="C992">
        <v>3830311</v>
      </c>
      <c r="D992" t="s">
        <v>120</v>
      </c>
      <c r="E992">
        <v>1</v>
      </c>
      <c r="F992" t="s">
        <v>79</v>
      </c>
      <c r="G992" t="s">
        <v>5667</v>
      </c>
      <c r="H992" t="s">
        <v>5668</v>
      </c>
      <c r="I992" t="s">
        <v>79</v>
      </c>
      <c r="J992" t="s">
        <v>82</v>
      </c>
    </row>
    <row r="993" spans="1:11" x14ac:dyDescent="0.25">
      <c r="A993" t="s">
        <v>75</v>
      </c>
      <c r="B993" t="s">
        <v>90</v>
      </c>
      <c r="C993">
        <v>3830819</v>
      </c>
      <c r="D993" t="s">
        <v>297</v>
      </c>
      <c r="E993">
        <v>0.872</v>
      </c>
      <c r="F993" t="s">
        <v>7932</v>
      </c>
      <c r="G993" t="s">
        <v>7933</v>
      </c>
      <c r="H993" t="s">
        <v>7833</v>
      </c>
      <c r="I993" t="s">
        <v>253</v>
      </c>
      <c r="J993">
        <v>169</v>
      </c>
      <c r="K993" t="s">
        <v>96</v>
      </c>
    </row>
    <row r="994" spans="1:11" x14ac:dyDescent="0.25">
      <c r="A994" t="s">
        <v>75</v>
      </c>
      <c r="B994" t="s">
        <v>90</v>
      </c>
      <c r="C994">
        <v>3835154</v>
      </c>
      <c r="D994" t="s">
        <v>151</v>
      </c>
      <c r="E994">
        <v>6.5000000000000002E-2</v>
      </c>
      <c r="F994" t="s">
        <v>79</v>
      </c>
      <c r="G994" t="s">
        <v>10188</v>
      </c>
      <c r="H994" t="s">
        <v>10189</v>
      </c>
      <c r="I994" t="s">
        <v>79</v>
      </c>
      <c r="J994" t="s">
        <v>82</v>
      </c>
    </row>
    <row r="995" spans="1:11" x14ac:dyDescent="0.25">
      <c r="A995" t="s">
        <v>75</v>
      </c>
      <c r="B995" t="s">
        <v>90</v>
      </c>
      <c r="C995">
        <v>3839798</v>
      </c>
      <c r="D995" t="s">
        <v>135</v>
      </c>
      <c r="E995">
        <v>0.77099999999999902</v>
      </c>
      <c r="F995" t="s">
        <v>7934</v>
      </c>
      <c r="G995" t="s">
        <v>7935</v>
      </c>
      <c r="H995" t="s">
        <v>7936</v>
      </c>
      <c r="I995" t="s">
        <v>85</v>
      </c>
      <c r="J995">
        <v>244</v>
      </c>
      <c r="K995" t="s">
        <v>277</v>
      </c>
    </row>
    <row r="996" spans="1:11" x14ac:dyDescent="0.25">
      <c r="A996" t="s">
        <v>6212</v>
      </c>
      <c r="B996" t="s">
        <v>90</v>
      </c>
      <c r="C996">
        <v>3841409</v>
      </c>
      <c r="D996" t="e" cm="1">
        <f t="array" ref="D996">+CAACCAG</f>
        <v>#NAME?</v>
      </c>
      <c r="E996">
        <v>0.82899999999999996</v>
      </c>
      <c r="F996" t="s">
        <v>6000</v>
      </c>
      <c r="G996" t="s">
        <v>3026</v>
      </c>
      <c r="H996" t="s">
        <v>3027</v>
      </c>
      <c r="I996" t="s">
        <v>6003</v>
      </c>
      <c r="J996" t="s">
        <v>82</v>
      </c>
    </row>
    <row r="997" spans="1:11" x14ac:dyDescent="0.25">
      <c r="A997" t="s">
        <v>75</v>
      </c>
      <c r="B997" t="s">
        <v>90</v>
      </c>
      <c r="C997">
        <v>3860159</v>
      </c>
      <c r="D997" t="s">
        <v>135</v>
      </c>
      <c r="E997">
        <v>1</v>
      </c>
      <c r="F997" t="s">
        <v>7938</v>
      </c>
      <c r="G997" t="s">
        <v>7939</v>
      </c>
      <c r="H997" t="s">
        <v>7940</v>
      </c>
      <c r="I997" t="s">
        <v>131</v>
      </c>
      <c r="J997">
        <v>33</v>
      </c>
      <c r="K997" t="s">
        <v>131</v>
      </c>
    </row>
    <row r="998" spans="1:11" x14ac:dyDescent="0.25">
      <c r="A998" t="s">
        <v>75</v>
      </c>
      <c r="B998" t="s">
        <v>90</v>
      </c>
      <c r="C998">
        <v>3860327</v>
      </c>
      <c r="D998" t="s">
        <v>135</v>
      </c>
      <c r="E998">
        <v>1</v>
      </c>
      <c r="F998" t="s">
        <v>79</v>
      </c>
      <c r="G998" t="s">
        <v>7939</v>
      </c>
      <c r="H998" t="s">
        <v>7941</v>
      </c>
      <c r="I998" t="s">
        <v>79</v>
      </c>
      <c r="J998" t="s">
        <v>82</v>
      </c>
    </row>
    <row r="999" spans="1:11" x14ac:dyDescent="0.25">
      <c r="A999" t="s">
        <v>75</v>
      </c>
      <c r="B999" t="s">
        <v>90</v>
      </c>
      <c r="C999">
        <v>3860653</v>
      </c>
      <c r="D999" t="s">
        <v>135</v>
      </c>
      <c r="E999">
        <v>0.91400000000000003</v>
      </c>
      <c r="F999" t="s">
        <v>7942</v>
      </c>
      <c r="G999" t="s">
        <v>7943</v>
      </c>
      <c r="H999" t="s">
        <v>7940</v>
      </c>
      <c r="I999" t="s">
        <v>105</v>
      </c>
      <c r="J999">
        <v>44</v>
      </c>
      <c r="K999" t="s">
        <v>160</v>
      </c>
    </row>
    <row r="1000" spans="1:11" x14ac:dyDescent="0.25">
      <c r="A1000" t="s">
        <v>75</v>
      </c>
      <c r="B1000" t="s">
        <v>90</v>
      </c>
      <c r="C1000">
        <v>3861553</v>
      </c>
      <c r="D1000" t="s">
        <v>135</v>
      </c>
      <c r="E1000">
        <v>0.77099999999999902</v>
      </c>
      <c r="F1000" t="s">
        <v>7944</v>
      </c>
      <c r="G1000" t="s">
        <v>7945</v>
      </c>
      <c r="H1000" t="s">
        <v>7946</v>
      </c>
      <c r="I1000" t="s">
        <v>146</v>
      </c>
      <c r="J1000">
        <v>373</v>
      </c>
      <c r="K1000" t="s">
        <v>148</v>
      </c>
    </row>
    <row r="1001" spans="1:11" x14ac:dyDescent="0.25">
      <c r="A1001" t="s">
        <v>75</v>
      </c>
      <c r="B1001" t="s">
        <v>90</v>
      </c>
      <c r="C1001">
        <v>3863438</v>
      </c>
      <c r="D1001" t="s">
        <v>120</v>
      </c>
      <c r="E1001">
        <v>0.86399999999999999</v>
      </c>
      <c r="F1001" t="s">
        <v>668</v>
      </c>
      <c r="G1001" t="s">
        <v>7948</v>
      </c>
      <c r="H1001" t="s">
        <v>7949</v>
      </c>
      <c r="I1001" t="s">
        <v>197</v>
      </c>
      <c r="J1001">
        <v>234</v>
      </c>
      <c r="K1001" t="s">
        <v>172</v>
      </c>
    </row>
    <row r="1002" spans="1:11" x14ac:dyDescent="0.25">
      <c r="A1002" t="s">
        <v>75</v>
      </c>
      <c r="B1002" t="s">
        <v>90</v>
      </c>
      <c r="C1002">
        <v>3865120</v>
      </c>
      <c r="D1002" t="s">
        <v>135</v>
      </c>
      <c r="E1002">
        <v>0.94</v>
      </c>
      <c r="F1002" t="s">
        <v>79</v>
      </c>
      <c r="G1002" t="s">
        <v>7950</v>
      </c>
      <c r="H1002" t="s">
        <v>7951</v>
      </c>
      <c r="I1002" t="s">
        <v>79</v>
      </c>
      <c r="J1002" t="s">
        <v>82</v>
      </c>
    </row>
    <row r="1003" spans="1:11" x14ac:dyDescent="0.25">
      <c r="A1003" t="s">
        <v>75</v>
      </c>
      <c r="B1003" t="s">
        <v>90</v>
      </c>
      <c r="C1003">
        <v>3865863</v>
      </c>
      <c r="D1003" t="s">
        <v>92</v>
      </c>
      <c r="E1003">
        <v>0.83599999999999997</v>
      </c>
      <c r="F1003" t="s">
        <v>7952</v>
      </c>
      <c r="G1003" t="s">
        <v>7953</v>
      </c>
      <c r="H1003" t="s">
        <v>7954</v>
      </c>
      <c r="I1003" t="s">
        <v>174</v>
      </c>
      <c r="J1003">
        <v>166</v>
      </c>
      <c r="K1003" t="s">
        <v>140</v>
      </c>
    </row>
    <row r="1004" spans="1:11" x14ac:dyDescent="0.25">
      <c r="A1004" t="s">
        <v>75</v>
      </c>
      <c r="B1004" t="s">
        <v>90</v>
      </c>
      <c r="C1004">
        <v>3872006</v>
      </c>
      <c r="D1004" t="s">
        <v>92</v>
      </c>
      <c r="E1004">
        <v>0.84099999999999997</v>
      </c>
      <c r="F1004" t="s">
        <v>7956</v>
      </c>
      <c r="G1004" t="s">
        <v>1816</v>
      </c>
      <c r="H1004" t="s">
        <v>1817</v>
      </c>
      <c r="I1004" t="s">
        <v>140</v>
      </c>
      <c r="J1004">
        <v>492</v>
      </c>
      <c r="K1004" t="s">
        <v>148</v>
      </c>
    </row>
    <row r="1005" spans="1:11" x14ac:dyDescent="0.25">
      <c r="A1005" t="s">
        <v>75</v>
      </c>
      <c r="B1005" t="s">
        <v>90</v>
      </c>
      <c r="C1005">
        <v>3879501</v>
      </c>
      <c r="D1005" t="s">
        <v>92</v>
      </c>
      <c r="E1005">
        <v>5.7000000000000002E-2</v>
      </c>
      <c r="F1005" t="s">
        <v>10190</v>
      </c>
      <c r="G1005" t="s">
        <v>3040</v>
      </c>
      <c r="H1005" t="s">
        <v>3041</v>
      </c>
      <c r="I1005" t="s">
        <v>253</v>
      </c>
      <c r="J1005">
        <v>356</v>
      </c>
      <c r="K1005" t="s">
        <v>172</v>
      </c>
    </row>
    <row r="1006" spans="1:11" x14ac:dyDescent="0.25">
      <c r="A1006" t="s">
        <v>75</v>
      </c>
      <c r="B1006" t="s">
        <v>90</v>
      </c>
      <c r="C1006">
        <v>3880731</v>
      </c>
      <c r="D1006" t="s">
        <v>120</v>
      </c>
      <c r="E1006">
        <v>0.78900000000000003</v>
      </c>
      <c r="F1006" t="s">
        <v>7261</v>
      </c>
      <c r="G1006" t="s">
        <v>4351</v>
      </c>
      <c r="H1006" t="s">
        <v>4352</v>
      </c>
      <c r="I1006" t="s">
        <v>85</v>
      </c>
      <c r="J1006">
        <v>182</v>
      </c>
      <c r="K1006" t="s">
        <v>277</v>
      </c>
    </row>
    <row r="1007" spans="1:11" x14ac:dyDescent="0.25">
      <c r="A1007" t="s">
        <v>75</v>
      </c>
      <c r="B1007" t="s">
        <v>90</v>
      </c>
      <c r="C1007">
        <v>3890960</v>
      </c>
      <c r="D1007" t="s">
        <v>92</v>
      </c>
      <c r="E1007">
        <v>0.86299999999999999</v>
      </c>
      <c r="F1007" t="s">
        <v>7959</v>
      </c>
      <c r="G1007" t="s">
        <v>1832</v>
      </c>
      <c r="H1007" t="s">
        <v>1833</v>
      </c>
      <c r="I1007" t="s">
        <v>253</v>
      </c>
      <c r="J1007">
        <v>32</v>
      </c>
      <c r="K1007" t="s">
        <v>277</v>
      </c>
    </row>
    <row r="1008" spans="1:11" x14ac:dyDescent="0.25">
      <c r="A1008" t="s">
        <v>75</v>
      </c>
      <c r="B1008" t="s">
        <v>90</v>
      </c>
      <c r="C1008">
        <v>3892304</v>
      </c>
      <c r="D1008" t="s">
        <v>135</v>
      </c>
      <c r="E1008">
        <v>0.85899999999999999</v>
      </c>
      <c r="F1008" t="s">
        <v>7960</v>
      </c>
      <c r="G1008" t="s">
        <v>7961</v>
      </c>
      <c r="H1008" t="s">
        <v>7962</v>
      </c>
      <c r="I1008" t="s">
        <v>131</v>
      </c>
      <c r="J1008">
        <v>150</v>
      </c>
      <c r="K1008" t="s">
        <v>131</v>
      </c>
    </row>
    <row r="1009" spans="1:11" x14ac:dyDescent="0.25">
      <c r="A1009" t="s">
        <v>75</v>
      </c>
      <c r="B1009" t="s">
        <v>90</v>
      </c>
      <c r="C1009">
        <v>3898349</v>
      </c>
      <c r="D1009" t="s">
        <v>151</v>
      </c>
      <c r="E1009">
        <v>7.6999999999999999E-2</v>
      </c>
      <c r="F1009" t="s">
        <v>10191</v>
      </c>
      <c r="G1009" t="s">
        <v>10192</v>
      </c>
      <c r="H1009" t="s">
        <v>10193</v>
      </c>
      <c r="I1009" t="s">
        <v>253</v>
      </c>
      <c r="J1009">
        <v>203</v>
      </c>
      <c r="K1009" t="s">
        <v>253</v>
      </c>
    </row>
    <row r="1010" spans="1:11" x14ac:dyDescent="0.25">
      <c r="A1010" t="s">
        <v>75</v>
      </c>
      <c r="B1010" t="s">
        <v>90</v>
      </c>
      <c r="C1010">
        <v>3901415</v>
      </c>
      <c r="D1010" t="s">
        <v>135</v>
      </c>
      <c r="E1010">
        <v>0.750999999999999</v>
      </c>
      <c r="F1010" t="s">
        <v>7965</v>
      </c>
      <c r="G1010" t="s">
        <v>7966</v>
      </c>
      <c r="H1010" t="s">
        <v>7967</v>
      </c>
      <c r="I1010" t="s">
        <v>131</v>
      </c>
      <c r="J1010">
        <v>104</v>
      </c>
      <c r="K1010" t="s">
        <v>131</v>
      </c>
    </row>
    <row r="1011" spans="1:11" x14ac:dyDescent="0.25">
      <c r="A1011" t="s">
        <v>75</v>
      </c>
      <c r="B1011" t="s">
        <v>90</v>
      </c>
      <c r="C1011">
        <v>3904553</v>
      </c>
      <c r="D1011" t="s">
        <v>92</v>
      </c>
      <c r="E1011">
        <v>0.78799999999999903</v>
      </c>
      <c r="F1011" t="s">
        <v>7968</v>
      </c>
      <c r="G1011" t="s">
        <v>7969</v>
      </c>
      <c r="H1011" t="s">
        <v>7970</v>
      </c>
      <c r="I1011" t="s">
        <v>131</v>
      </c>
      <c r="J1011">
        <v>111</v>
      </c>
      <c r="K1011" t="s">
        <v>131</v>
      </c>
    </row>
    <row r="1012" spans="1:11" x14ac:dyDescent="0.25">
      <c r="A1012" t="s">
        <v>75</v>
      </c>
      <c r="B1012" t="s">
        <v>90</v>
      </c>
      <c r="C1012">
        <v>3906384</v>
      </c>
      <c r="D1012" t="s">
        <v>120</v>
      </c>
      <c r="E1012">
        <v>0.83299999999999996</v>
      </c>
      <c r="F1012" t="s">
        <v>7971</v>
      </c>
      <c r="G1012" t="s">
        <v>1838</v>
      </c>
      <c r="H1012" t="s">
        <v>1839</v>
      </c>
      <c r="I1012" t="s">
        <v>172</v>
      </c>
      <c r="J1012">
        <v>215</v>
      </c>
      <c r="K1012" t="s">
        <v>172</v>
      </c>
    </row>
    <row r="1013" spans="1:11" x14ac:dyDescent="0.25">
      <c r="A1013" t="s">
        <v>75</v>
      </c>
      <c r="B1013" t="s">
        <v>90</v>
      </c>
      <c r="C1013">
        <v>3910416</v>
      </c>
      <c r="D1013" t="s">
        <v>135</v>
      </c>
      <c r="E1013">
        <v>0.85899999999999999</v>
      </c>
      <c r="F1013" t="s">
        <v>7972</v>
      </c>
      <c r="G1013" t="s">
        <v>5683</v>
      </c>
      <c r="H1013" t="s">
        <v>5684</v>
      </c>
      <c r="I1013" t="s">
        <v>124</v>
      </c>
      <c r="J1013">
        <v>107</v>
      </c>
      <c r="K1013" t="s">
        <v>96</v>
      </c>
    </row>
    <row r="1014" spans="1:11" x14ac:dyDescent="0.25">
      <c r="A1014" t="s">
        <v>75</v>
      </c>
      <c r="B1014" t="s">
        <v>90</v>
      </c>
      <c r="C1014">
        <v>3910448</v>
      </c>
      <c r="D1014" t="s">
        <v>120</v>
      </c>
      <c r="E1014">
        <v>0.85099999999999998</v>
      </c>
      <c r="F1014" t="s">
        <v>7973</v>
      </c>
      <c r="G1014" t="s">
        <v>5683</v>
      </c>
      <c r="H1014" t="s">
        <v>5684</v>
      </c>
      <c r="I1014" t="s">
        <v>245</v>
      </c>
      <c r="J1014">
        <v>96</v>
      </c>
      <c r="K1014" t="s">
        <v>245</v>
      </c>
    </row>
    <row r="1015" spans="1:11" x14ac:dyDescent="0.25">
      <c r="A1015" t="s">
        <v>75</v>
      </c>
      <c r="B1015" t="s">
        <v>90</v>
      </c>
      <c r="C1015">
        <v>3910894</v>
      </c>
      <c r="D1015" t="s">
        <v>135</v>
      </c>
      <c r="E1015">
        <v>1</v>
      </c>
      <c r="F1015" t="s">
        <v>7974</v>
      </c>
      <c r="G1015" t="s">
        <v>7975</v>
      </c>
      <c r="H1015" t="s">
        <v>7976</v>
      </c>
      <c r="I1015" t="s">
        <v>197</v>
      </c>
      <c r="J1015">
        <v>244</v>
      </c>
      <c r="K1015" t="s">
        <v>172</v>
      </c>
    </row>
    <row r="1016" spans="1:11" x14ac:dyDescent="0.25">
      <c r="A1016" t="s">
        <v>75</v>
      </c>
      <c r="B1016" t="s">
        <v>90</v>
      </c>
      <c r="C1016">
        <v>3916052</v>
      </c>
      <c r="D1016" t="s">
        <v>135</v>
      </c>
      <c r="E1016">
        <v>5.7999999999999899E-2</v>
      </c>
      <c r="F1016" t="s">
        <v>79</v>
      </c>
      <c r="G1016" t="s">
        <v>7977</v>
      </c>
      <c r="H1016" t="s">
        <v>7978</v>
      </c>
      <c r="I1016" t="s">
        <v>79</v>
      </c>
      <c r="J1016" t="s">
        <v>82</v>
      </c>
    </row>
    <row r="1017" spans="1:11" x14ac:dyDescent="0.25">
      <c r="A1017" t="s">
        <v>75</v>
      </c>
      <c r="B1017" t="s">
        <v>90</v>
      </c>
      <c r="C1017">
        <v>3916830</v>
      </c>
      <c r="D1017" t="s">
        <v>135</v>
      </c>
      <c r="E1017">
        <v>1</v>
      </c>
      <c r="F1017" t="s">
        <v>7979</v>
      </c>
      <c r="G1017" t="s">
        <v>7980</v>
      </c>
      <c r="H1017" t="s">
        <v>7981</v>
      </c>
      <c r="I1017" t="s">
        <v>85</v>
      </c>
      <c r="J1017">
        <v>71</v>
      </c>
      <c r="K1017" t="s">
        <v>277</v>
      </c>
    </row>
    <row r="1018" spans="1:11" x14ac:dyDescent="0.25">
      <c r="A1018" t="s">
        <v>75</v>
      </c>
      <c r="B1018" t="s">
        <v>90</v>
      </c>
      <c r="C1018">
        <v>3917554</v>
      </c>
      <c r="D1018" t="s">
        <v>135</v>
      </c>
      <c r="E1018">
        <v>0.83</v>
      </c>
      <c r="F1018" t="s">
        <v>7982</v>
      </c>
      <c r="G1018" t="s">
        <v>5688</v>
      </c>
      <c r="H1018" t="s">
        <v>5689</v>
      </c>
      <c r="I1018" t="s">
        <v>96</v>
      </c>
      <c r="J1018">
        <v>480</v>
      </c>
      <c r="K1018" t="s">
        <v>96</v>
      </c>
    </row>
    <row r="1019" spans="1:11" x14ac:dyDescent="0.25">
      <c r="A1019" t="s">
        <v>75</v>
      </c>
      <c r="B1019" t="s">
        <v>90</v>
      </c>
      <c r="C1019">
        <v>3923028</v>
      </c>
      <c r="D1019" t="s">
        <v>135</v>
      </c>
      <c r="E1019">
        <v>0.91599999999999904</v>
      </c>
      <c r="F1019" t="s">
        <v>7515</v>
      </c>
      <c r="G1019" t="s">
        <v>7983</v>
      </c>
      <c r="H1019" t="s">
        <v>7984</v>
      </c>
      <c r="I1019" t="s">
        <v>85</v>
      </c>
      <c r="J1019">
        <v>476</v>
      </c>
      <c r="K1019" t="s">
        <v>277</v>
      </c>
    </row>
    <row r="1020" spans="1:11" x14ac:dyDescent="0.25">
      <c r="A1020" t="s">
        <v>75</v>
      </c>
      <c r="B1020" t="s">
        <v>90</v>
      </c>
      <c r="C1020">
        <v>3926831</v>
      </c>
      <c r="D1020" t="s">
        <v>120</v>
      </c>
      <c r="E1020">
        <v>1</v>
      </c>
      <c r="F1020" t="s">
        <v>7506</v>
      </c>
      <c r="G1020" t="s">
        <v>7988</v>
      </c>
      <c r="H1020" t="s">
        <v>7989</v>
      </c>
      <c r="I1020" t="s">
        <v>85</v>
      </c>
      <c r="J1020">
        <v>41</v>
      </c>
      <c r="K1020" t="s">
        <v>277</v>
      </c>
    </row>
    <row r="1021" spans="1:11" x14ac:dyDescent="0.25">
      <c r="A1021" t="s">
        <v>75</v>
      </c>
      <c r="B1021" t="s">
        <v>90</v>
      </c>
      <c r="C1021">
        <v>3927972</v>
      </c>
      <c r="D1021" t="s">
        <v>120</v>
      </c>
      <c r="E1021">
        <v>0.92099999999999904</v>
      </c>
      <c r="F1021" t="s">
        <v>7990</v>
      </c>
      <c r="G1021" t="s">
        <v>7991</v>
      </c>
      <c r="H1021" t="s">
        <v>7992</v>
      </c>
      <c r="I1021" t="s">
        <v>105</v>
      </c>
      <c r="J1021">
        <v>279</v>
      </c>
      <c r="K1021" t="s">
        <v>160</v>
      </c>
    </row>
    <row r="1022" spans="1:11" x14ac:dyDescent="0.25">
      <c r="A1022" t="s">
        <v>75</v>
      </c>
      <c r="B1022" t="s">
        <v>90</v>
      </c>
      <c r="C1022">
        <v>3931021</v>
      </c>
      <c r="D1022" t="s">
        <v>135</v>
      </c>
      <c r="E1022">
        <v>0.85599999999999998</v>
      </c>
      <c r="F1022" t="s">
        <v>7995</v>
      </c>
      <c r="G1022" t="s">
        <v>3050</v>
      </c>
      <c r="H1022" t="s">
        <v>3051</v>
      </c>
      <c r="I1022" t="s">
        <v>204</v>
      </c>
      <c r="J1022">
        <v>123</v>
      </c>
      <c r="K1022" t="s">
        <v>105</v>
      </c>
    </row>
    <row r="1023" spans="1:11" x14ac:dyDescent="0.25">
      <c r="A1023" t="s">
        <v>75</v>
      </c>
      <c r="B1023" t="s">
        <v>90</v>
      </c>
      <c r="C1023">
        <v>3935100</v>
      </c>
      <c r="D1023" t="s">
        <v>120</v>
      </c>
      <c r="E1023">
        <v>1</v>
      </c>
      <c r="F1023" t="s">
        <v>79</v>
      </c>
      <c r="G1023" t="s">
        <v>7996</v>
      </c>
      <c r="H1023" t="s">
        <v>7997</v>
      </c>
      <c r="I1023" t="s">
        <v>79</v>
      </c>
      <c r="J1023" t="s">
        <v>82</v>
      </c>
    </row>
    <row r="1024" spans="1:11" x14ac:dyDescent="0.25">
      <c r="A1024" t="s">
        <v>75</v>
      </c>
      <c r="B1024" t="s">
        <v>90</v>
      </c>
      <c r="C1024">
        <v>3936831</v>
      </c>
      <c r="D1024" t="s">
        <v>135</v>
      </c>
      <c r="E1024">
        <v>0.72799999999999998</v>
      </c>
      <c r="F1024" t="s">
        <v>189</v>
      </c>
      <c r="G1024" t="s">
        <v>1847</v>
      </c>
      <c r="H1024" t="s">
        <v>1848</v>
      </c>
      <c r="I1024" t="s">
        <v>189</v>
      </c>
      <c r="J1024" t="s">
        <v>82</v>
      </c>
    </row>
    <row r="1025" spans="1:11" x14ac:dyDescent="0.25">
      <c r="A1025" t="s">
        <v>75</v>
      </c>
      <c r="B1025" t="s">
        <v>90</v>
      </c>
      <c r="C1025">
        <v>3945181</v>
      </c>
      <c r="D1025" t="s">
        <v>120</v>
      </c>
      <c r="E1025">
        <v>0.82599999999999996</v>
      </c>
      <c r="F1025" t="s">
        <v>212</v>
      </c>
      <c r="G1025" t="s">
        <v>8001</v>
      </c>
      <c r="H1025" t="s">
        <v>8002</v>
      </c>
      <c r="I1025" t="s">
        <v>212</v>
      </c>
      <c r="J1025" t="s">
        <v>82</v>
      </c>
    </row>
    <row r="1026" spans="1:11" x14ac:dyDescent="0.25">
      <c r="A1026" t="s">
        <v>75</v>
      </c>
      <c r="B1026" t="s">
        <v>90</v>
      </c>
      <c r="C1026">
        <v>3958199</v>
      </c>
      <c r="D1026" t="s">
        <v>120</v>
      </c>
      <c r="E1026">
        <v>8.5999999999999993E-2</v>
      </c>
      <c r="F1026" t="s">
        <v>10194</v>
      </c>
      <c r="G1026" t="s">
        <v>1852</v>
      </c>
      <c r="H1026" t="s">
        <v>1853</v>
      </c>
      <c r="I1026" t="s">
        <v>400</v>
      </c>
      <c r="J1026">
        <v>264</v>
      </c>
      <c r="K1026" t="s">
        <v>428</v>
      </c>
    </row>
    <row r="1027" spans="1:11" x14ac:dyDescent="0.25">
      <c r="A1027" t="s">
        <v>75</v>
      </c>
      <c r="B1027" t="s">
        <v>90</v>
      </c>
      <c r="C1027">
        <v>3959351</v>
      </c>
      <c r="D1027" t="s">
        <v>120</v>
      </c>
      <c r="E1027">
        <v>0.83399999999999996</v>
      </c>
      <c r="F1027" t="s">
        <v>8005</v>
      </c>
      <c r="G1027" t="s">
        <v>8006</v>
      </c>
      <c r="H1027" t="s">
        <v>8007</v>
      </c>
      <c r="I1027" t="s">
        <v>131</v>
      </c>
      <c r="J1027">
        <v>77</v>
      </c>
      <c r="K1027" t="s">
        <v>131</v>
      </c>
    </row>
    <row r="1028" spans="1:11" x14ac:dyDescent="0.25">
      <c r="A1028" t="s">
        <v>75</v>
      </c>
      <c r="B1028" t="s">
        <v>90</v>
      </c>
      <c r="C1028">
        <v>3960036</v>
      </c>
      <c r="D1028" t="s">
        <v>151</v>
      </c>
      <c r="E1028">
        <v>1</v>
      </c>
      <c r="F1028" t="s">
        <v>8008</v>
      </c>
      <c r="G1028" t="s">
        <v>8009</v>
      </c>
      <c r="H1028" t="s">
        <v>8010</v>
      </c>
      <c r="I1028" t="s">
        <v>124</v>
      </c>
      <c r="J1028">
        <v>87</v>
      </c>
      <c r="K1028" t="s">
        <v>511</v>
      </c>
    </row>
    <row r="1029" spans="1:11" x14ac:dyDescent="0.25">
      <c r="A1029" t="s">
        <v>75</v>
      </c>
      <c r="B1029" t="s">
        <v>90</v>
      </c>
      <c r="C1029">
        <v>3966854</v>
      </c>
      <c r="D1029" t="s">
        <v>135</v>
      </c>
      <c r="E1029">
        <v>1</v>
      </c>
      <c r="F1029" t="s">
        <v>7384</v>
      </c>
      <c r="G1029" t="s">
        <v>8011</v>
      </c>
      <c r="H1029" t="s">
        <v>8012</v>
      </c>
      <c r="I1029" t="s">
        <v>124</v>
      </c>
      <c r="J1029">
        <v>325</v>
      </c>
      <c r="K1029" t="s">
        <v>140</v>
      </c>
    </row>
    <row r="1030" spans="1:11" x14ac:dyDescent="0.25">
      <c r="A1030" t="s">
        <v>75</v>
      </c>
      <c r="B1030" t="s">
        <v>90</v>
      </c>
      <c r="C1030">
        <v>3967474</v>
      </c>
      <c r="D1030" t="s">
        <v>120</v>
      </c>
      <c r="E1030">
        <v>0.94199999999999995</v>
      </c>
      <c r="F1030" t="s">
        <v>8013</v>
      </c>
      <c r="G1030" t="s">
        <v>5706</v>
      </c>
      <c r="H1030" t="s">
        <v>1121</v>
      </c>
      <c r="I1030" t="s">
        <v>204</v>
      </c>
      <c r="J1030">
        <v>169</v>
      </c>
      <c r="K1030" t="s">
        <v>204</v>
      </c>
    </row>
    <row r="1031" spans="1:11" x14ac:dyDescent="0.25">
      <c r="A1031" t="s">
        <v>75</v>
      </c>
      <c r="B1031" t="s">
        <v>90</v>
      </c>
      <c r="C1031">
        <v>3969710</v>
      </c>
      <c r="D1031" t="s">
        <v>120</v>
      </c>
      <c r="E1031">
        <v>1</v>
      </c>
      <c r="F1031" t="s">
        <v>8014</v>
      </c>
      <c r="G1031" t="s">
        <v>1863</v>
      </c>
      <c r="H1031" t="s">
        <v>1864</v>
      </c>
      <c r="I1031" t="s">
        <v>146</v>
      </c>
      <c r="J1031">
        <v>25</v>
      </c>
      <c r="K1031" t="s">
        <v>148</v>
      </c>
    </row>
    <row r="1032" spans="1:11" x14ac:dyDescent="0.25">
      <c r="A1032" t="s">
        <v>75</v>
      </c>
      <c r="B1032" t="s">
        <v>90</v>
      </c>
      <c r="C1032">
        <v>3971733</v>
      </c>
      <c r="D1032" t="s">
        <v>120</v>
      </c>
      <c r="E1032">
        <v>6.0999999999999999E-2</v>
      </c>
      <c r="F1032" t="s">
        <v>10195</v>
      </c>
      <c r="G1032" t="s">
        <v>10196</v>
      </c>
      <c r="H1032" t="s">
        <v>10197</v>
      </c>
      <c r="I1032" t="s">
        <v>96</v>
      </c>
      <c r="J1032">
        <v>283</v>
      </c>
      <c r="K1032" t="s">
        <v>96</v>
      </c>
    </row>
    <row r="1033" spans="1:11" x14ac:dyDescent="0.25">
      <c r="A1033" t="s">
        <v>75</v>
      </c>
      <c r="B1033" t="s">
        <v>90</v>
      </c>
      <c r="C1033">
        <v>3972296</v>
      </c>
      <c r="D1033" t="s">
        <v>120</v>
      </c>
      <c r="E1033">
        <v>0.86599999999999999</v>
      </c>
      <c r="F1033" t="s">
        <v>8015</v>
      </c>
      <c r="G1033" t="s">
        <v>8016</v>
      </c>
      <c r="H1033" t="s">
        <v>8017</v>
      </c>
      <c r="I1033" t="s">
        <v>105</v>
      </c>
      <c r="J1033">
        <v>112</v>
      </c>
      <c r="K1033" t="s">
        <v>85</v>
      </c>
    </row>
    <row r="1034" spans="1:11" x14ac:dyDescent="0.25">
      <c r="A1034" t="s">
        <v>75</v>
      </c>
      <c r="B1034" t="s">
        <v>90</v>
      </c>
      <c r="C1034">
        <v>3977650</v>
      </c>
      <c r="D1034" t="s">
        <v>225</v>
      </c>
      <c r="E1034">
        <v>6.5000000000000002E-2</v>
      </c>
      <c r="F1034" t="s">
        <v>79</v>
      </c>
      <c r="G1034" t="s">
        <v>10198</v>
      </c>
      <c r="H1034" t="s">
        <v>10199</v>
      </c>
      <c r="I1034" t="s">
        <v>79</v>
      </c>
      <c r="J1034" t="s">
        <v>82</v>
      </c>
    </row>
    <row r="1035" spans="1:11" x14ac:dyDescent="0.25">
      <c r="A1035" t="s">
        <v>75</v>
      </c>
      <c r="B1035" t="s">
        <v>90</v>
      </c>
      <c r="C1035">
        <v>3978810</v>
      </c>
      <c r="D1035" t="s">
        <v>120</v>
      </c>
      <c r="E1035">
        <v>7.8E-2</v>
      </c>
      <c r="F1035" t="s">
        <v>10200</v>
      </c>
      <c r="G1035" t="s">
        <v>10201</v>
      </c>
      <c r="H1035" t="s">
        <v>2484</v>
      </c>
      <c r="I1035" t="s">
        <v>172</v>
      </c>
      <c r="J1035">
        <v>186</v>
      </c>
      <c r="K1035" t="s">
        <v>172</v>
      </c>
    </row>
    <row r="1036" spans="1:11" x14ac:dyDescent="0.25">
      <c r="A1036" t="s">
        <v>75</v>
      </c>
      <c r="B1036" t="s">
        <v>90</v>
      </c>
      <c r="C1036">
        <v>3988075</v>
      </c>
      <c r="D1036" t="s">
        <v>92</v>
      </c>
      <c r="E1036">
        <v>1</v>
      </c>
      <c r="F1036" t="s">
        <v>8022</v>
      </c>
      <c r="G1036" t="s">
        <v>8023</v>
      </c>
      <c r="H1036" t="s">
        <v>8024</v>
      </c>
      <c r="I1036" t="s">
        <v>245</v>
      </c>
      <c r="J1036">
        <v>65</v>
      </c>
      <c r="K1036" t="s">
        <v>105</v>
      </c>
    </row>
    <row r="1037" spans="1:11" x14ac:dyDescent="0.25">
      <c r="A1037" t="s">
        <v>75</v>
      </c>
      <c r="B1037" t="s">
        <v>90</v>
      </c>
      <c r="C1037">
        <v>3988604</v>
      </c>
      <c r="D1037" t="s">
        <v>120</v>
      </c>
      <c r="E1037">
        <v>5.5999999999999897E-2</v>
      </c>
      <c r="F1037" t="s">
        <v>10202</v>
      </c>
      <c r="G1037" t="s">
        <v>1874</v>
      </c>
      <c r="H1037" t="s">
        <v>1875</v>
      </c>
      <c r="I1037" t="s">
        <v>245</v>
      </c>
      <c r="J1037">
        <v>161</v>
      </c>
      <c r="K1037" t="s">
        <v>245</v>
      </c>
    </row>
    <row r="1038" spans="1:11" x14ac:dyDescent="0.25">
      <c r="A1038" t="s">
        <v>75</v>
      </c>
      <c r="B1038" t="s">
        <v>90</v>
      </c>
      <c r="C1038">
        <v>3994076</v>
      </c>
      <c r="D1038" t="s">
        <v>225</v>
      </c>
      <c r="E1038">
        <v>1</v>
      </c>
      <c r="F1038" t="s">
        <v>8029</v>
      </c>
      <c r="G1038" t="s">
        <v>8030</v>
      </c>
      <c r="H1038" t="s">
        <v>8031</v>
      </c>
      <c r="I1038" t="s">
        <v>96</v>
      </c>
      <c r="J1038">
        <v>114</v>
      </c>
      <c r="K1038" t="s">
        <v>160</v>
      </c>
    </row>
    <row r="1039" spans="1:11" x14ac:dyDescent="0.25">
      <c r="A1039" t="s">
        <v>75</v>
      </c>
      <c r="B1039" t="s">
        <v>90</v>
      </c>
      <c r="C1039">
        <v>3994247</v>
      </c>
      <c r="D1039" t="s">
        <v>225</v>
      </c>
      <c r="E1039">
        <v>1</v>
      </c>
      <c r="F1039" t="s">
        <v>8032</v>
      </c>
      <c r="G1039" t="s">
        <v>8030</v>
      </c>
      <c r="H1039" t="s">
        <v>8031</v>
      </c>
      <c r="I1039" t="s">
        <v>245</v>
      </c>
      <c r="J1039">
        <v>57</v>
      </c>
      <c r="K1039" t="s">
        <v>105</v>
      </c>
    </row>
    <row r="1040" spans="1:11" x14ac:dyDescent="0.25">
      <c r="A1040" t="s">
        <v>75</v>
      </c>
      <c r="B1040" t="s">
        <v>90</v>
      </c>
      <c r="C1040">
        <v>3996346</v>
      </c>
      <c r="D1040" t="s">
        <v>92</v>
      </c>
      <c r="E1040">
        <v>0.83</v>
      </c>
      <c r="F1040" t="s">
        <v>8033</v>
      </c>
      <c r="G1040" t="s">
        <v>8034</v>
      </c>
      <c r="H1040" t="s">
        <v>8035</v>
      </c>
      <c r="I1040" t="s">
        <v>172</v>
      </c>
      <c r="J1040">
        <v>70</v>
      </c>
      <c r="K1040" t="s">
        <v>253</v>
      </c>
    </row>
    <row r="1041" spans="1:11" x14ac:dyDescent="0.25">
      <c r="A1041" t="s">
        <v>75</v>
      </c>
      <c r="B1041" t="s">
        <v>90</v>
      </c>
      <c r="C1041">
        <v>4004742</v>
      </c>
      <c r="D1041" t="s">
        <v>120</v>
      </c>
      <c r="E1041">
        <v>6.6000000000000003E-2</v>
      </c>
      <c r="F1041" t="s">
        <v>6084</v>
      </c>
      <c r="G1041" t="s">
        <v>10203</v>
      </c>
      <c r="H1041" t="s">
        <v>10204</v>
      </c>
      <c r="I1041" t="s">
        <v>85</v>
      </c>
      <c r="J1041">
        <v>103</v>
      </c>
      <c r="K1041" t="s">
        <v>277</v>
      </c>
    </row>
    <row r="1042" spans="1:11" x14ac:dyDescent="0.25">
      <c r="A1042" t="s">
        <v>75</v>
      </c>
      <c r="B1042" t="s">
        <v>90</v>
      </c>
      <c r="C1042">
        <v>4009705</v>
      </c>
      <c r="D1042" t="s">
        <v>151</v>
      </c>
      <c r="E1042">
        <v>1</v>
      </c>
      <c r="F1042" t="s">
        <v>79</v>
      </c>
      <c r="G1042" t="s">
        <v>8037</v>
      </c>
      <c r="H1042" t="s">
        <v>8038</v>
      </c>
      <c r="I1042" t="s">
        <v>79</v>
      </c>
      <c r="J1042" t="s">
        <v>82</v>
      </c>
    </row>
    <row r="1043" spans="1:11" x14ac:dyDescent="0.25">
      <c r="A1043" t="s">
        <v>75</v>
      </c>
      <c r="B1043" t="s">
        <v>90</v>
      </c>
      <c r="C1043">
        <v>4024827</v>
      </c>
      <c r="D1043" t="s">
        <v>120</v>
      </c>
      <c r="E1043">
        <v>0.88500000000000001</v>
      </c>
      <c r="F1043" t="s">
        <v>6084</v>
      </c>
      <c r="G1043" t="s">
        <v>4384</v>
      </c>
      <c r="H1043" t="s">
        <v>4385</v>
      </c>
      <c r="I1043" t="s">
        <v>85</v>
      </c>
      <c r="J1043">
        <v>103</v>
      </c>
      <c r="K1043" t="s">
        <v>277</v>
      </c>
    </row>
    <row r="1044" spans="1:11" x14ac:dyDescent="0.25">
      <c r="A1044" t="s">
        <v>75</v>
      </c>
      <c r="B1044" t="s">
        <v>90</v>
      </c>
      <c r="C1044">
        <v>4035421</v>
      </c>
      <c r="D1044" t="s">
        <v>120</v>
      </c>
      <c r="E1044">
        <v>0.93700000000000006</v>
      </c>
      <c r="F1044" t="s">
        <v>79</v>
      </c>
      <c r="G1044" t="s">
        <v>8039</v>
      </c>
      <c r="H1044" t="s">
        <v>8040</v>
      </c>
      <c r="I1044" t="s">
        <v>79</v>
      </c>
      <c r="J1044" t="s">
        <v>82</v>
      </c>
    </row>
    <row r="1045" spans="1:11" x14ac:dyDescent="0.25">
      <c r="A1045" t="s">
        <v>75</v>
      </c>
      <c r="B1045" t="s">
        <v>90</v>
      </c>
      <c r="C1045">
        <v>4037484</v>
      </c>
      <c r="D1045" t="s">
        <v>92</v>
      </c>
      <c r="E1045">
        <v>0.877</v>
      </c>
      <c r="F1045" t="s">
        <v>79</v>
      </c>
      <c r="G1045" t="s">
        <v>4389</v>
      </c>
      <c r="H1045" t="s">
        <v>4390</v>
      </c>
      <c r="I1045" t="s">
        <v>79</v>
      </c>
      <c r="J1045" t="s">
        <v>82</v>
      </c>
    </row>
    <row r="1046" spans="1:11" x14ac:dyDescent="0.25">
      <c r="A1046" t="s">
        <v>75</v>
      </c>
      <c r="B1046" t="s">
        <v>90</v>
      </c>
      <c r="C1046">
        <v>4044330</v>
      </c>
      <c r="D1046" t="s">
        <v>135</v>
      </c>
      <c r="E1046">
        <v>5.5999999999999897E-2</v>
      </c>
      <c r="F1046" t="s">
        <v>79</v>
      </c>
      <c r="G1046" t="s">
        <v>10205</v>
      </c>
      <c r="H1046" t="s">
        <v>10206</v>
      </c>
      <c r="I1046" t="s">
        <v>79</v>
      </c>
      <c r="J1046" t="s">
        <v>82</v>
      </c>
    </row>
    <row r="1047" spans="1:11" x14ac:dyDescent="0.25">
      <c r="A1047" t="s">
        <v>75</v>
      </c>
      <c r="B1047" t="s">
        <v>90</v>
      </c>
      <c r="C1047">
        <v>4044791</v>
      </c>
      <c r="D1047" t="s">
        <v>135</v>
      </c>
      <c r="E1047">
        <v>5.3999999999999999E-2</v>
      </c>
      <c r="F1047" t="s">
        <v>3087</v>
      </c>
      <c r="G1047" t="s">
        <v>1905</v>
      </c>
      <c r="H1047" t="s">
        <v>3088</v>
      </c>
      <c r="I1047" t="s">
        <v>124</v>
      </c>
      <c r="J1047">
        <v>29</v>
      </c>
      <c r="K1047" t="s">
        <v>140</v>
      </c>
    </row>
    <row r="1048" spans="1:11" x14ac:dyDescent="0.25">
      <c r="A1048" t="s">
        <v>75</v>
      </c>
      <c r="B1048" t="s">
        <v>90</v>
      </c>
      <c r="C1048">
        <v>4045302</v>
      </c>
      <c r="D1048" t="s">
        <v>120</v>
      </c>
      <c r="E1048">
        <v>0.90300000000000002</v>
      </c>
      <c r="F1048" t="s">
        <v>79</v>
      </c>
      <c r="G1048" t="s">
        <v>1905</v>
      </c>
      <c r="H1048" t="s">
        <v>1906</v>
      </c>
      <c r="I1048" t="s">
        <v>79</v>
      </c>
      <c r="J1048" t="s">
        <v>82</v>
      </c>
    </row>
    <row r="1049" spans="1:11" x14ac:dyDescent="0.25">
      <c r="A1049" t="s">
        <v>75</v>
      </c>
      <c r="B1049" t="s">
        <v>90</v>
      </c>
      <c r="C1049">
        <v>4046172</v>
      </c>
      <c r="D1049" t="s">
        <v>225</v>
      </c>
      <c r="E1049">
        <v>0.91799999999999904</v>
      </c>
      <c r="F1049" t="s">
        <v>8041</v>
      </c>
      <c r="G1049" t="s">
        <v>4394</v>
      </c>
      <c r="H1049" t="s">
        <v>4395</v>
      </c>
      <c r="I1049" t="s">
        <v>428</v>
      </c>
      <c r="J1049">
        <v>256</v>
      </c>
      <c r="K1049" t="s">
        <v>400</v>
      </c>
    </row>
    <row r="1050" spans="1:11" x14ac:dyDescent="0.25">
      <c r="A1050" t="s">
        <v>75</v>
      </c>
      <c r="B1050" t="s">
        <v>90</v>
      </c>
      <c r="C1050">
        <v>4056018</v>
      </c>
      <c r="D1050" t="s">
        <v>92</v>
      </c>
      <c r="E1050">
        <v>1</v>
      </c>
      <c r="F1050" t="s">
        <v>8042</v>
      </c>
      <c r="G1050" t="s">
        <v>3092</v>
      </c>
      <c r="H1050" t="s">
        <v>3093</v>
      </c>
      <c r="I1050" t="s">
        <v>253</v>
      </c>
      <c r="J1050">
        <v>138</v>
      </c>
      <c r="K1050" t="s">
        <v>172</v>
      </c>
    </row>
    <row r="1051" spans="1:11" x14ac:dyDescent="0.25">
      <c r="A1051" t="s">
        <v>75</v>
      </c>
      <c r="B1051" t="s">
        <v>90</v>
      </c>
      <c r="C1051">
        <v>4058809</v>
      </c>
      <c r="D1051" t="s">
        <v>120</v>
      </c>
      <c r="E1051">
        <v>0.83199999999999996</v>
      </c>
      <c r="F1051" t="s">
        <v>8043</v>
      </c>
      <c r="G1051" t="s">
        <v>5728</v>
      </c>
      <c r="H1051" t="s">
        <v>554</v>
      </c>
      <c r="I1051" t="s">
        <v>172</v>
      </c>
      <c r="J1051">
        <v>106</v>
      </c>
      <c r="K1051" t="s">
        <v>172</v>
      </c>
    </row>
    <row r="1052" spans="1:11" x14ac:dyDescent="0.25">
      <c r="A1052" t="s">
        <v>75</v>
      </c>
      <c r="B1052" t="s">
        <v>90</v>
      </c>
      <c r="C1052">
        <v>4062424</v>
      </c>
      <c r="D1052" t="s">
        <v>120</v>
      </c>
      <c r="E1052">
        <v>1</v>
      </c>
      <c r="F1052" t="s">
        <v>8044</v>
      </c>
      <c r="G1052" t="s">
        <v>8045</v>
      </c>
      <c r="H1052" t="s">
        <v>4216</v>
      </c>
      <c r="I1052" t="s">
        <v>172</v>
      </c>
      <c r="J1052">
        <v>71</v>
      </c>
      <c r="K1052" t="s">
        <v>172</v>
      </c>
    </row>
    <row r="1053" spans="1:11" x14ac:dyDescent="0.25">
      <c r="A1053" t="s">
        <v>75</v>
      </c>
      <c r="B1053" t="s">
        <v>90</v>
      </c>
      <c r="C1053">
        <v>4066133</v>
      </c>
      <c r="D1053" t="s">
        <v>297</v>
      </c>
      <c r="E1053">
        <v>1</v>
      </c>
      <c r="F1053" t="s">
        <v>8046</v>
      </c>
      <c r="G1053" t="s">
        <v>8047</v>
      </c>
      <c r="H1053" t="s">
        <v>8048</v>
      </c>
      <c r="I1053" t="s">
        <v>140</v>
      </c>
      <c r="J1053">
        <v>267</v>
      </c>
      <c r="K1053" t="s">
        <v>124</v>
      </c>
    </row>
    <row r="1054" spans="1:11" x14ac:dyDescent="0.25">
      <c r="A1054" t="s">
        <v>75</v>
      </c>
      <c r="B1054" t="s">
        <v>90</v>
      </c>
      <c r="C1054">
        <v>4068208</v>
      </c>
      <c r="D1054" t="s">
        <v>135</v>
      </c>
      <c r="E1054">
        <v>1</v>
      </c>
      <c r="F1054" t="s">
        <v>8049</v>
      </c>
      <c r="G1054" t="s">
        <v>8050</v>
      </c>
      <c r="H1054" t="s">
        <v>8051</v>
      </c>
      <c r="I1054" t="s">
        <v>146</v>
      </c>
      <c r="J1054">
        <v>60</v>
      </c>
      <c r="K1054" t="s">
        <v>146</v>
      </c>
    </row>
    <row r="1055" spans="1:11" x14ac:dyDescent="0.25">
      <c r="A1055" t="s">
        <v>75</v>
      </c>
      <c r="B1055" t="s">
        <v>90</v>
      </c>
      <c r="C1055">
        <v>4070543</v>
      </c>
      <c r="D1055" t="s">
        <v>120</v>
      </c>
      <c r="E1055">
        <v>0.77200000000000002</v>
      </c>
      <c r="F1055" t="s">
        <v>2176</v>
      </c>
      <c r="G1055" t="s">
        <v>8052</v>
      </c>
      <c r="H1055" t="s">
        <v>8053</v>
      </c>
      <c r="I1055" t="s">
        <v>85</v>
      </c>
      <c r="J1055">
        <v>57</v>
      </c>
      <c r="K1055" t="s">
        <v>277</v>
      </c>
    </row>
    <row r="1056" spans="1:11" x14ac:dyDescent="0.25">
      <c r="A1056" t="s">
        <v>75</v>
      </c>
      <c r="B1056" t="s">
        <v>90</v>
      </c>
      <c r="C1056">
        <v>4073405</v>
      </c>
      <c r="D1056" t="s">
        <v>88</v>
      </c>
      <c r="E1056">
        <v>7.6999999999999999E-2</v>
      </c>
      <c r="F1056" t="s">
        <v>79</v>
      </c>
      <c r="G1056" t="s">
        <v>10207</v>
      </c>
      <c r="H1056" t="s">
        <v>10208</v>
      </c>
      <c r="I1056" t="s">
        <v>79</v>
      </c>
      <c r="J1056" t="s">
        <v>82</v>
      </c>
    </row>
    <row r="1057" spans="1:11" x14ac:dyDescent="0.25">
      <c r="A1057" t="s">
        <v>75</v>
      </c>
      <c r="B1057" t="s">
        <v>90</v>
      </c>
      <c r="C1057">
        <v>4074579</v>
      </c>
      <c r="D1057" t="s">
        <v>120</v>
      </c>
      <c r="E1057">
        <v>0.78599999999999903</v>
      </c>
      <c r="F1057" t="s">
        <v>5172</v>
      </c>
      <c r="G1057" t="s">
        <v>8054</v>
      </c>
      <c r="H1057" t="s">
        <v>8055</v>
      </c>
      <c r="I1057" t="s">
        <v>124</v>
      </c>
      <c r="J1057">
        <v>4</v>
      </c>
      <c r="K1057" t="s">
        <v>140</v>
      </c>
    </row>
    <row r="1058" spans="1:11" x14ac:dyDescent="0.25">
      <c r="A1058" t="s">
        <v>75</v>
      </c>
      <c r="B1058" t="s">
        <v>90</v>
      </c>
      <c r="C1058">
        <v>4075234</v>
      </c>
      <c r="D1058" t="s">
        <v>135</v>
      </c>
      <c r="E1058">
        <v>0.83199999999999996</v>
      </c>
      <c r="F1058" t="s">
        <v>8056</v>
      </c>
      <c r="G1058" t="s">
        <v>8057</v>
      </c>
      <c r="H1058" t="s">
        <v>8058</v>
      </c>
      <c r="I1058" t="s">
        <v>85</v>
      </c>
      <c r="J1058">
        <v>296</v>
      </c>
      <c r="K1058" t="s">
        <v>277</v>
      </c>
    </row>
    <row r="1059" spans="1:11" x14ac:dyDescent="0.25">
      <c r="A1059" t="s">
        <v>75</v>
      </c>
      <c r="B1059" t="s">
        <v>90</v>
      </c>
      <c r="C1059">
        <v>4077665</v>
      </c>
      <c r="D1059" t="s">
        <v>120</v>
      </c>
      <c r="E1059">
        <v>5.5999999999999897E-2</v>
      </c>
      <c r="F1059" t="s">
        <v>10209</v>
      </c>
      <c r="G1059" t="s">
        <v>10210</v>
      </c>
      <c r="H1059" t="s">
        <v>10211</v>
      </c>
      <c r="I1059" t="s">
        <v>245</v>
      </c>
      <c r="J1059">
        <v>506</v>
      </c>
      <c r="K1059" t="s">
        <v>245</v>
      </c>
    </row>
    <row r="1060" spans="1:11" x14ac:dyDescent="0.25">
      <c r="A1060" t="s">
        <v>75</v>
      </c>
      <c r="B1060" t="s">
        <v>90</v>
      </c>
      <c r="C1060">
        <v>4088850</v>
      </c>
      <c r="D1060" t="s">
        <v>135</v>
      </c>
      <c r="E1060">
        <v>0.85799999999999998</v>
      </c>
      <c r="F1060" t="s">
        <v>8061</v>
      </c>
      <c r="G1060" t="s">
        <v>8062</v>
      </c>
      <c r="H1060" t="s">
        <v>8063</v>
      </c>
      <c r="I1060" t="s">
        <v>124</v>
      </c>
      <c r="J1060">
        <v>93</v>
      </c>
      <c r="K1060" t="s">
        <v>140</v>
      </c>
    </row>
    <row r="1061" spans="1:11" x14ac:dyDescent="0.25">
      <c r="A1061" t="s">
        <v>75</v>
      </c>
      <c r="B1061" t="s">
        <v>90</v>
      </c>
      <c r="C1061">
        <v>4094362</v>
      </c>
      <c r="D1061" t="s">
        <v>135</v>
      </c>
      <c r="E1061">
        <v>1</v>
      </c>
      <c r="F1061" t="s">
        <v>8064</v>
      </c>
      <c r="G1061" t="s">
        <v>3103</v>
      </c>
      <c r="H1061" t="s">
        <v>3104</v>
      </c>
      <c r="I1061" t="s">
        <v>565</v>
      </c>
      <c r="J1061">
        <v>181</v>
      </c>
      <c r="K1061" t="s">
        <v>96</v>
      </c>
    </row>
    <row r="1062" spans="1:11" x14ac:dyDescent="0.25">
      <c r="A1062" t="s">
        <v>75</v>
      </c>
      <c r="B1062" t="s">
        <v>90</v>
      </c>
      <c r="C1062">
        <v>4097282</v>
      </c>
      <c r="D1062" t="s">
        <v>135</v>
      </c>
      <c r="E1062">
        <v>5.7000000000000002E-2</v>
      </c>
      <c r="F1062" t="s">
        <v>10212</v>
      </c>
      <c r="G1062" t="s">
        <v>8065</v>
      </c>
      <c r="H1062" t="s">
        <v>10213</v>
      </c>
      <c r="I1062" t="s">
        <v>124</v>
      </c>
      <c r="J1062">
        <v>296</v>
      </c>
      <c r="K1062" t="s">
        <v>124</v>
      </c>
    </row>
    <row r="1063" spans="1:11" x14ac:dyDescent="0.25">
      <c r="A1063" t="s">
        <v>75</v>
      </c>
      <c r="B1063" t="s">
        <v>90</v>
      </c>
      <c r="C1063">
        <v>4097822</v>
      </c>
      <c r="D1063" t="s">
        <v>120</v>
      </c>
      <c r="E1063">
        <v>1</v>
      </c>
      <c r="F1063" t="s">
        <v>8067</v>
      </c>
      <c r="G1063" t="s">
        <v>4412</v>
      </c>
      <c r="H1063" t="s">
        <v>4413</v>
      </c>
      <c r="I1063" t="s">
        <v>105</v>
      </c>
      <c r="J1063">
        <v>115</v>
      </c>
      <c r="K1063" t="s">
        <v>160</v>
      </c>
    </row>
    <row r="1064" spans="1:11" x14ac:dyDescent="0.25">
      <c r="A1064" t="s">
        <v>75</v>
      </c>
      <c r="B1064" t="s">
        <v>90</v>
      </c>
      <c r="C1064">
        <v>4108175</v>
      </c>
      <c r="D1064" t="s">
        <v>88</v>
      </c>
      <c r="E1064">
        <v>0.77900000000000003</v>
      </c>
      <c r="F1064" t="s">
        <v>79</v>
      </c>
      <c r="G1064" t="s">
        <v>8068</v>
      </c>
      <c r="H1064" t="s">
        <v>8069</v>
      </c>
      <c r="I1064" t="s">
        <v>79</v>
      </c>
      <c r="J1064" t="s">
        <v>82</v>
      </c>
    </row>
    <row r="1065" spans="1:11" x14ac:dyDescent="0.25">
      <c r="A1065" t="s">
        <v>75</v>
      </c>
      <c r="B1065" t="s">
        <v>90</v>
      </c>
      <c r="C1065">
        <v>4117657</v>
      </c>
      <c r="D1065" t="s">
        <v>120</v>
      </c>
      <c r="E1065">
        <v>7.0999999999999994E-2</v>
      </c>
      <c r="F1065" t="s">
        <v>10214</v>
      </c>
      <c r="G1065" t="s">
        <v>8070</v>
      </c>
      <c r="H1065" t="s">
        <v>8071</v>
      </c>
      <c r="I1065" t="s">
        <v>124</v>
      </c>
      <c r="J1065">
        <v>56</v>
      </c>
      <c r="K1065" t="s">
        <v>140</v>
      </c>
    </row>
    <row r="1066" spans="1:11" x14ac:dyDescent="0.25">
      <c r="A1066" t="s">
        <v>75</v>
      </c>
      <c r="B1066" t="s">
        <v>90</v>
      </c>
      <c r="C1066">
        <v>4122248</v>
      </c>
      <c r="D1066" t="s">
        <v>225</v>
      </c>
      <c r="E1066">
        <v>0.90599999999999903</v>
      </c>
      <c r="F1066" t="s">
        <v>79</v>
      </c>
      <c r="G1066" t="s">
        <v>8072</v>
      </c>
      <c r="H1066" t="s">
        <v>8073</v>
      </c>
      <c r="I1066" t="s">
        <v>79</v>
      </c>
      <c r="J1066" t="s">
        <v>82</v>
      </c>
    </row>
    <row r="1067" spans="1:11" x14ac:dyDescent="0.25">
      <c r="A1067" t="s">
        <v>75</v>
      </c>
      <c r="B1067" t="s">
        <v>90</v>
      </c>
      <c r="C1067">
        <v>4124384</v>
      </c>
      <c r="D1067" t="s">
        <v>135</v>
      </c>
      <c r="E1067">
        <v>0.80200000000000005</v>
      </c>
      <c r="F1067" t="s">
        <v>8074</v>
      </c>
      <c r="G1067" t="s">
        <v>1930</v>
      </c>
      <c r="H1067" t="s">
        <v>1931</v>
      </c>
      <c r="I1067" t="s">
        <v>511</v>
      </c>
      <c r="J1067">
        <v>208</v>
      </c>
      <c r="K1067" t="s">
        <v>400</v>
      </c>
    </row>
    <row r="1068" spans="1:11" x14ac:dyDescent="0.25">
      <c r="A1068" t="s">
        <v>75</v>
      </c>
      <c r="B1068" t="s">
        <v>90</v>
      </c>
      <c r="C1068">
        <v>4125407</v>
      </c>
      <c r="D1068" t="s">
        <v>135</v>
      </c>
      <c r="E1068">
        <v>0.85399999999999998</v>
      </c>
      <c r="F1068" t="s">
        <v>8075</v>
      </c>
      <c r="G1068" t="s">
        <v>1930</v>
      </c>
      <c r="H1068" t="s">
        <v>1931</v>
      </c>
      <c r="I1068" t="s">
        <v>511</v>
      </c>
      <c r="J1068">
        <v>549</v>
      </c>
      <c r="K1068" t="s">
        <v>400</v>
      </c>
    </row>
    <row r="1069" spans="1:11" x14ac:dyDescent="0.25">
      <c r="A1069" t="s">
        <v>75</v>
      </c>
      <c r="B1069" t="s">
        <v>90</v>
      </c>
      <c r="C1069">
        <v>4127022</v>
      </c>
      <c r="D1069" t="s">
        <v>297</v>
      </c>
      <c r="E1069">
        <v>1</v>
      </c>
      <c r="F1069" t="s">
        <v>8077</v>
      </c>
      <c r="G1069" t="s">
        <v>8078</v>
      </c>
      <c r="H1069" t="s">
        <v>8079</v>
      </c>
      <c r="I1069" t="s">
        <v>105</v>
      </c>
      <c r="J1069">
        <v>188</v>
      </c>
      <c r="K1069" t="s">
        <v>85</v>
      </c>
    </row>
    <row r="1070" spans="1:11" x14ac:dyDescent="0.25">
      <c r="A1070" t="s">
        <v>75</v>
      </c>
      <c r="B1070" t="s">
        <v>90</v>
      </c>
      <c r="C1070">
        <v>4128037</v>
      </c>
      <c r="D1070" t="s">
        <v>120</v>
      </c>
      <c r="E1070">
        <v>0.11699999999999899</v>
      </c>
      <c r="F1070" t="s">
        <v>10215</v>
      </c>
      <c r="G1070" t="s">
        <v>10216</v>
      </c>
      <c r="H1070" t="s">
        <v>10217</v>
      </c>
      <c r="I1070" t="s">
        <v>96</v>
      </c>
      <c r="J1070">
        <v>309</v>
      </c>
      <c r="K1070" t="s">
        <v>96</v>
      </c>
    </row>
    <row r="1071" spans="1:11" x14ac:dyDescent="0.25">
      <c r="A1071" t="s">
        <v>75</v>
      </c>
      <c r="B1071" t="s">
        <v>90</v>
      </c>
      <c r="C1071">
        <v>4135168</v>
      </c>
      <c r="D1071" t="s">
        <v>120</v>
      </c>
      <c r="E1071">
        <v>0.88900000000000001</v>
      </c>
      <c r="F1071" t="s">
        <v>8080</v>
      </c>
      <c r="G1071" t="s">
        <v>8081</v>
      </c>
      <c r="H1071" t="s">
        <v>8082</v>
      </c>
      <c r="I1071" t="s">
        <v>245</v>
      </c>
      <c r="J1071">
        <v>416</v>
      </c>
      <c r="K1071" t="s">
        <v>96</v>
      </c>
    </row>
    <row r="1072" spans="1:11" x14ac:dyDescent="0.25">
      <c r="A1072" t="s">
        <v>75</v>
      </c>
      <c r="B1072" t="s">
        <v>90</v>
      </c>
      <c r="C1072">
        <v>4143375</v>
      </c>
      <c r="D1072" t="s">
        <v>78</v>
      </c>
      <c r="E1072">
        <v>7.0999999999999994E-2</v>
      </c>
      <c r="F1072" t="s">
        <v>79</v>
      </c>
      <c r="G1072" t="s">
        <v>5760</v>
      </c>
      <c r="H1072" t="s">
        <v>10218</v>
      </c>
      <c r="I1072" t="s">
        <v>79</v>
      </c>
      <c r="J1072" t="s">
        <v>82</v>
      </c>
    </row>
    <row r="1073" spans="1:11" x14ac:dyDescent="0.25">
      <c r="A1073" t="s">
        <v>75</v>
      </c>
      <c r="B1073" t="s">
        <v>90</v>
      </c>
      <c r="C1073">
        <v>4143605</v>
      </c>
      <c r="D1073" t="s">
        <v>120</v>
      </c>
      <c r="E1073">
        <v>5.8999999999999997E-2</v>
      </c>
      <c r="F1073" t="s">
        <v>79</v>
      </c>
      <c r="G1073" t="s">
        <v>5760</v>
      </c>
      <c r="H1073" t="s">
        <v>10218</v>
      </c>
      <c r="I1073" t="s">
        <v>79</v>
      </c>
      <c r="J1073" t="s">
        <v>82</v>
      </c>
    </row>
    <row r="1074" spans="1:11" x14ac:dyDescent="0.25">
      <c r="A1074" t="s">
        <v>75</v>
      </c>
      <c r="B1074" t="s">
        <v>90</v>
      </c>
      <c r="C1074">
        <v>4145195</v>
      </c>
      <c r="D1074" t="s">
        <v>120</v>
      </c>
      <c r="E1074">
        <v>7.6999999999999999E-2</v>
      </c>
      <c r="F1074" t="s">
        <v>10219</v>
      </c>
      <c r="G1074" t="s">
        <v>10220</v>
      </c>
      <c r="H1074" t="s">
        <v>10221</v>
      </c>
      <c r="I1074" t="s">
        <v>204</v>
      </c>
      <c r="J1074">
        <v>89</v>
      </c>
      <c r="K1074" t="s">
        <v>204</v>
      </c>
    </row>
    <row r="1075" spans="1:11" x14ac:dyDescent="0.25">
      <c r="A1075" t="s">
        <v>75</v>
      </c>
      <c r="B1075" t="s">
        <v>90</v>
      </c>
      <c r="C1075">
        <v>4150054</v>
      </c>
      <c r="D1075" t="s">
        <v>120</v>
      </c>
      <c r="E1075">
        <v>0.89700000000000002</v>
      </c>
      <c r="F1075" t="s">
        <v>8083</v>
      </c>
      <c r="G1075" t="s">
        <v>8084</v>
      </c>
      <c r="H1075" t="s">
        <v>8085</v>
      </c>
      <c r="I1075" t="s">
        <v>140</v>
      </c>
      <c r="J1075">
        <v>222</v>
      </c>
      <c r="K1075" t="s">
        <v>277</v>
      </c>
    </row>
    <row r="1076" spans="1:11" x14ac:dyDescent="0.25">
      <c r="A1076" t="s">
        <v>75</v>
      </c>
      <c r="B1076" t="s">
        <v>90</v>
      </c>
      <c r="C1076">
        <v>4158143</v>
      </c>
      <c r="D1076" t="s">
        <v>225</v>
      </c>
      <c r="E1076">
        <v>0.34799999999999998</v>
      </c>
      <c r="F1076" t="s">
        <v>79</v>
      </c>
      <c r="G1076" t="s">
        <v>10222</v>
      </c>
      <c r="H1076" t="s">
        <v>10223</v>
      </c>
      <c r="I1076" t="s">
        <v>79</v>
      </c>
      <c r="J1076" t="s">
        <v>82</v>
      </c>
    </row>
    <row r="1077" spans="1:11" x14ac:dyDescent="0.25">
      <c r="A1077" t="s">
        <v>75</v>
      </c>
      <c r="B1077" t="s">
        <v>90</v>
      </c>
      <c r="C1077">
        <v>4158149</v>
      </c>
      <c r="D1077" t="s">
        <v>115</v>
      </c>
      <c r="E1077">
        <v>0.34399999999999997</v>
      </c>
      <c r="F1077" t="s">
        <v>79</v>
      </c>
      <c r="G1077" t="s">
        <v>10222</v>
      </c>
      <c r="H1077" t="s">
        <v>10223</v>
      </c>
      <c r="I1077" t="s">
        <v>79</v>
      </c>
      <c r="J1077" t="s">
        <v>82</v>
      </c>
    </row>
    <row r="1078" spans="1:11" x14ac:dyDescent="0.25">
      <c r="A1078" t="s">
        <v>75</v>
      </c>
      <c r="B1078" t="s">
        <v>90</v>
      </c>
      <c r="C1078">
        <v>4158400</v>
      </c>
      <c r="D1078" t="s">
        <v>151</v>
      </c>
      <c r="E1078">
        <v>0.152</v>
      </c>
      <c r="F1078" t="s">
        <v>79</v>
      </c>
      <c r="G1078" t="s">
        <v>10224</v>
      </c>
      <c r="H1078" t="s">
        <v>10225</v>
      </c>
      <c r="I1078" t="s">
        <v>79</v>
      </c>
      <c r="J1078" t="s">
        <v>82</v>
      </c>
    </row>
    <row r="1079" spans="1:11" x14ac:dyDescent="0.25">
      <c r="A1079" t="s">
        <v>75</v>
      </c>
      <c r="B1079" t="s">
        <v>90</v>
      </c>
      <c r="C1079">
        <v>4158403</v>
      </c>
      <c r="D1079" t="s">
        <v>120</v>
      </c>
      <c r="E1079">
        <v>0.14799999999999999</v>
      </c>
      <c r="F1079" t="s">
        <v>79</v>
      </c>
      <c r="G1079" t="s">
        <v>10224</v>
      </c>
      <c r="H1079" t="s">
        <v>10225</v>
      </c>
      <c r="I1079" t="s">
        <v>79</v>
      </c>
      <c r="J1079" t="s">
        <v>82</v>
      </c>
    </row>
    <row r="1080" spans="1:11" x14ac:dyDescent="0.25">
      <c r="A1080" t="s">
        <v>75</v>
      </c>
      <c r="B1080" t="s">
        <v>90</v>
      </c>
      <c r="C1080">
        <v>4158404</v>
      </c>
      <c r="D1080" t="s">
        <v>78</v>
      </c>
      <c r="E1080">
        <v>0.14699999999999999</v>
      </c>
      <c r="F1080" t="s">
        <v>79</v>
      </c>
      <c r="G1080" t="s">
        <v>10224</v>
      </c>
      <c r="H1080" t="s">
        <v>10225</v>
      </c>
      <c r="I1080" t="s">
        <v>79</v>
      </c>
      <c r="J1080" t="s">
        <v>82</v>
      </c>
    </row>
    <row r="1081" spans="1:11" x14ac:dyDescent="0.25">
      <c r="A1081" t="s">
        <v>75</v>
      </c>
      <c r="B1081" t="s">
        <v>90</v>
      </c>
      <c r="C1081">
        <v>4163303</v>
      </c>
      <c r="D1081" t="s">
        <v>135</v>
      </c>
      <c r="E1081">
        <v>8.3000000000000004E-2</v>
      </c>
      <c r="F1081" t="s">
        <v>10226</v>
      </c>
      <c r="G1081" t="s">
        <v>10227</v>
      </c>
      <c r="H1081" t="s">
        <v>10228</v>
      </c>
      <c r="I1081" t="s">
        <v>172</v>
      </c>
      <c r="J1081">
        <v>98</v>
      </c>
      <c r="K1081" t="s">
        <v>172</v>
      </c>
    </row>
    <row r="1082" spans="1:11" x14ac:dyDescent="0.25">
      <c r="A1082" t="s">
        <v>75</v>
      </c>
      <c r="B1082" t="s">
        <v>90</v>
      </c>
      <c r="C1082">
        <v>4172507</v>
      </c>
      <c r="D1082" t="s">
        <v>135</v>
      </c>
      <c r="E1082">
        <v>0.80900000000000005</v>
      </c>
      <c r="F1082" t="s">
        <v>8086</v>
      </c>
      <c r="G1082" t="s">
        <v>8087</v>
      </c>
      <c r="H1082" t="s">
        <v>8088</v>
      </c>
      <c r="I1082" t="s">
        <v>172</v>
      </c>
      <c r="J1082">
        <v>445</v>
      </c>
      <c r="K1082" t="s">
        <v>172</v>
      </c>
    </row>
    <row r="1083" spans="1:11" x14ac:dyDescent="0.25">
      <c r="A1083" t="s">
        <v>75</v>
      </c>
      <c r="B1083" t="s">
        <v>90</v>
      </c>
      <c r="C1083">
        <v>4173145</v>
      </c>
      <c r="D1083" t="s">
        <v>225</v>
      </c>
      <c r="E1083">
        <v>0.93</v>
      </c>
      <c r="F1083" t="s">
        <v>8089</v>
      </c>
      <c r="G1083" t="s">
        <v>8087</v>
      </c>
      <c r="H1083" t="s">
        <v>8088</v>
      </c>
      <c r="I1083" t="s">
        <v>98</v>
      </c>
      <c r="J1083">
        <v>658</v>
      </c>
      <c r="K1083" t="s">
        <v>96</v>
      </c>
    </row>
    <row r="1084" spans="1:11" x14ac:dyDescent="0.25">
      <c r="A1084" t="s">
        <v>75</v>
      </c>
      <c r="B1084" t="s">
        <v>90</v>
      </c>
      <c r="C1084">
        <v>4173179</v>
      </c>
      <c r="D1084" t="s">
        <v>120</v>
      </c>
      <c r="E1084">
        <v>0.89300000000000002</v>
      </c>
      <c r="F1084" t="s">
        <v>8091</v>
      </c>
      <c r="G1084" t="s">
        <v>8087</v>
      </c>
      <c r="H1084" t="s">
        <v>8088</v>
      </c>
      <c r="I1084" t="s">
        <v>131</v>
      </c>
      <c r="J1084">
        <v>669</v>
      </c>
      <c r="K1084" t="s">
        <v>131</v>
      </c>
    </row>
    <row r="1085" spans="1:11" x14ac:dyDescent="0.25">
      <c r="A1085" t="s">
        <v>75</v>
      </c>
      <c r="B1085" t="s">
        <v>90</v>
      </c>
      <c r="C1085">
        <v>4176823</v>
      </c>
      <c r="D1085" t="s">
        <v>120</v>
      </c>
      <c r="E1085">
        <v>1</v>
      </c>
      <c r="F1085" t="s">
        <v>8093</v>
      </c>
      <c r="G1085" t="s">
        <v>8094</v>
      </c>
      <c r="H1085" t="s">
        <v>8095</v>
      </c>
      <c r="I1085" t="s">
        <v>85</v>
      </c>
      <c r="J1085">
        <v>516</v>
      </c>
      <c r="K1085" t="s">
        <v>277</v>
      </c>
    </row>
    <row r="1086" spans="1:11" x14ac:dyDescent="0.25">
      <c r="A1086" t="s">
        <v>75</v>
      </c>
      <c r="B1086" t="s">
        <v>90</v>
      </c>
      <c r="C1086">
        <v>4178969</v>
      </c>
      <c r="D1086" t="s">
        <v>120</v>
      </c>
      <c r="E1086">
        <v>0.85699999999999998</v>
      </c>
      <c r="F1086" t="s">
        <v>8097</v>
      </c>
      <c r="G1086" t="s">
        <v>8094</v>
      </c>
      <c r="H1086" t="s">
        <v>8095</v>
      </c>
      <c r="I1086" t="s">
        <v>124</v>
      </c>
      <c r="J1086">
        <v>1231</v>
      </c>
      <c r="K1086" t="s">
        <v>96</v>
      </c>
    </row>
    <row r="1087" spans="1:11" x14ac:dyDescent="0.25">
      <c r="A1087" t="s">
        <v>75</v>
      </c>
      <c r="B1087" t="s">
        <v>90</v>
      </c>
      <c r="C1087">
        <v>4180457</v>
      </c>
      <c r="D1087" t="s">
        <v>135</v>
      </c>
      <c r="E1087">
        <v>7.0000000000000007E-2</v>
      </c>
      <c r="F1087" t="s">
        <v>79</v>
      </c>
      <c r="G1087" t="s">
        <v>10229</v>
      </c>
      <c r="H1087" t="s">
        <v>10230</v>
      </c>
      <c r="I1087" t="s">
        <v>79</v>
      </c>
      <c r="J1087" t="s">
        <v>82</v>
      </c>
    </row>
    <row r="1088" spans="1:11" x14ac:dyDescent="0.25">
      <c r="A1088" t="s">
        <v>75</v>
      </c>
      <c r="B1088" t="s">
        <v>90</v>
      </c>
      <c r="C1088">
        <v>4190061</v>
      </c>
      <c r="D1088" t="s">
        <v>92</v>
      </c>
      <c r="E1088">
        <v>0.255</v>
      </c>
      <c r="F1088" t="s">
        <v>79</v>
      </c>
      <c r="G1088" t="s">
        <v>3130</v>
      </c>
      <c r="H1088" t="s">
        <v>10231</v>
      </c>
      <c r="I1088" t="s">
        <v>79</v>
      </c>
      <c r="J1088" t="s">
        <v>82</v>
      </c>
    </row>
    <row r="1089" spans="1:11" x14ac:dyDescent="0.25">
      <c r="A1089" t="s">
        <v>75</v>
      </c>
      <c r="B1089" t="s">
        <v>90</v>
      </c>
      <c r="C1089">
        <v>4192128</v>
      </c>
      <c r="D1089" t="s">
        <v>120</v>
      </c>
      <c r="E1089">
        <v>6.8000000000000005E-2</v>
      </c>
      <c r="F1089" t="s">
        <v>10232</v>
      </c>
      <c r="G1089" t="s">
        <v>10233</v>
      </c>
      <c r="H1089" t="s">
        <v>10234</v>
      </c>
      <c r="I1089" t="s">
        <v>565</v>
      </c>
      <c r="J1089">
        <v>92</v>
      </c>
      <c r="K1089" t="s">
        <v>96</v>
      </c>
    </row>
    <row r="1090" spans="1:11" x14ac:dyDescent="0.25">
      <c r="A1090" t="s">
        <v>75</v>
      </c>
      <c r="B1090" t="s">
        <v>90</v>
      </c>
      <c r="C1090">
        <v>4193578</v>
      </c>
      <c r="D1090" t="s">
        <v>120</v>
      </c>
      <c r="E1090">
        <v>0.88300000000000001</v>
      </c>
      <c r="F1090" t="s">
        <v>8105</v>
      </c>
      <c r="G1090" t="s">
        <v>8106</v>
      </c>
      <c r="H1090" t="s">
        <v>8107</v>
      </c>
      <c r="I1090" t="s">
        <v>85</v>
      </c>
      <c r="J1090">
        <v>111</v>
      </c>
      <c r="K1090" t="s">
        <v>277</v>
      </c>
    </row>
    <row r="1091" spans="1:11" x14ac:dyDescent="0.25">
      <c r="A1091" t="s">
        <v>75</v>
      </c>
      <c r="B1091" t="s">
        <v>90</v>
      </c>
      <c r="C1091">
        <v>4194861</v>
      </c>
      <c r="D1091" t="s">
        <v>120</v>
      </c>
      <c r="E1091">
        <v>0.08</v>
      </c>
      <c r="F1091" t="s">
        <v>10235</v>
      </c>
      <c r="G1091" t="s">
        <v>10236</v>
      </c>
      <c r="H1091" t="s">
        <v>10237</v>
      </c>
      <c r="I1091" t="s">
        <v>146</v>
      </c>
      <c r="J1091">
        <v>333</v>
      </c>
      <c r="K1091" t="s">
        <v>146</v>
      </c>
    </row>
    <row r="1092" spans="1:11" x14ac:dyDescent="0.25">
      <c r="A1092" t="s">
        <v>75</v>
      </c>
      <c r="B1092" t="s">
        <v>90</v>
      </c>
      <c r="C1092">
        <v>4207552</v>
      </c>
      <c r="D1092" t="s">
        <v>120</v>
      </c>
      <c r="E1092">
        <v>0.94799999999999995</v>
      </c>
      <c r="F1092" t="s">
        <v>8108</v>
      </c>
      <c r="G1092" t="s">
        <v>8109</v>
      </c>
      <c r="H1092" t="s">
        <v>8110</v>
      </c>
      <c r="I1092" t="s">
        <v>197</v>
      </c>
      <c r="J1092">
        <v>172</v>
      </c>
      <c r="K1092" t="s">
        <v>172</v>
      </c>
    </row>
    <row r="1093" spans="1:11" x14ac:dyDescent="0.25">
      <c r="A1093" t="s">
        <v>75</v>
      </c>
      <c r="B1093" t="s">
        <v>90</v>
      </c>
      <c r="C1093">
        <v>4210753</v>
      </c>
      <c r="D1093" t="s">
        <v>135</v>
      </c>
      <c r="E1093">
        <v>0.82</v>
      </c>
      <c r="F1093" t="s">
        <v>8111</v>
      </c>
      <c r="G1093" t="s">
        <v>8112</v>
      </c>
      <c r="H1093" t="s">
        <v>8113</v>
      </c>
      <c r="I1093" t="s">
        <v>105</v>
      </c>
      <c r="J1093">
        <v>555</v>
      </c>
      <c r="K1093" t="s">
        <v>160</v>
      </c>
    </row>
    <row r="1094" spans="1:11" x14ac:dyDescent="0.25">
      <c r="A1094" t="s">
        <v>75</v>
      </c>
      <c r="B1094" t="s">
        <v>90</v>
      </c>
      <c r="C1094">
        <v>4211576</v>
      </c>
      <c r="D1094" t="s">
        <v>120</v>
      </c>
      <c r="E1094">
        <v>1</v>
      </c>
      <c r="F1094" t="s">
        <v>8115</v>
      </c>
      <c r="G1094" t="s">
        <v>8112</v>
      </c>
      <c r="H1094" t="s">
        <v>8113</v>
      </c>
      <c r="I1094" t="s">
        <v>140</v>
      </c>
      <c r="J1094">
        <v>280</v>
      </c>
      <c r="K1094" t="s">
        <v>124</v>
      </c>
    </row>
    <row r="1095" spans="1:11" x14ac:dyDescent="0.25">
      <c r="A1095" t="s">
        <v>75</v>
      </c>
      <c r="B1095" t="s">
        <v>90</v>
      </c>
      <c r="C1095">
        <v>4211803</v>
      </c>
      <c r="D1095" t="s">
        <v>151</v>
      </c>
      <c r="E1095">
        <v>1</v>
      </c>
      <c r="F1095" t="s">
        <v>8116</v>
      </c>
      <c r="G1095" t="s">
        <v>8112</v>
      </c>
      <c r="H1095" t="s">
        <v>8113</v>
      </c>
      <c r="I1095" t="s">
        <v>131</v>
      </c>
      <c r="J1095">
        <v>205</v>
      </c>
      <c r="K1095" t="s">
        <v>140</v>
      </c>
    </row>
    <row r="1096" spans="1:11" x14ac:dyDescent="0.25">
      <c r="A1096" t="s">
        <v>75</v>
      </c>
      <c r="B1096" t="s">
        <v>90</v>
      </c>
      <c r="C1096">
        <v>4214563</v>
      </c>
      <c r="D1096" t="s">
        <v>225</v>
      </c>
      <c r="E1096">
        <v>0.89300000000000002</v>
      </c>
      <c r="F1096" t="s">
        <v>8117</v>
      </c>
      <c r="G1096" t="s">
        <v>8118</v>
      </c>
      <c r="H1096" t="s">
        <v>8119</v>
      </c>
      <c r="I1096" t="s">
        <v>174</v>
      </c>
      <c r="J1096">
        <v>270</v>
      </c>
      <c r="K1096" t="s">
        <v>140</v>
      </c>
    </row>
    <row r="1097" spans="1:11" x14ac:dyDescent="0.25">
      <c r="A1097" t="s">
        <v>75</v>
      </c>
      <c r="B1097" t="s">
        <v>90</v>
      </c>
      <c r="C1097">
        <v>4214809</v>
      </c>
      <c r="D1097" t="s">
        <v>120</v>
      </c>
      <c r="E1097">
        <v>0.86499999999999999</v>
      </c>
      <c r="F1097" t="s">
        <v>8120</v>
      </c>
      <c r="G1097" t="s">
        <v>8118</v>
      </c>
      <c r="H1097" t="s">
        <v>8119</v>
      </c>
      <c r="I1097" t="s">
        <v>105</v>
      </c>
      <c r="J1097">
        <v>352</v>
      </c>
      <c r="K1097" t="s">
        <v>160</v>
      </c>
    </row>
    <row r="1098" spans="1:11" x14ac:dyDescent="0.25">
      <c r="A1098" t="s">
        <v>75</v>
      </c>
      <c r="B1098" t="s">
        <v>90</v>
      </c>
      <c r="C1098">
        <v>4220948</v>
      </c>
      <c r="D1098" t="s">
        <v>120</v>
      </c>
      <c r="E1098">
        <v>7.2999999999999995E-2</v>
      </c>
      <c r="F1098" t="s">
        <v>6749</v>
      </c>
      <c r="G1098" t="s">
        <v>9139</v>
      </c>
      <c r="H1098" t="s">
        <v>10238</v>
      </c>
      <c r="I1098" t="s">
        <v>85</v>
      </c>
      <c r="J1098">
        <v>223</v>
      </c>
      <c r="K1098" t="s">
        <v>277</v>
      </c>
    </row>
    <row r="1099" spans="1:11" x14ac:dyDescent="0.25">
      <c r="A1099" t="s">
        <v>75</v>
      </c>
      <c r="B1099" t="s">
        <v>90</v>
      </c>
      <c r="C1099">
        <v>4225741</v>
      </c>
      <c r="D1099" t="s">
        <v>120</v>
      </c>
      <c r="E1099">
        <v>0.752</v>
      </c>
      <c r="F1099" t="s">
        <v>79</v>
      </c>
      <c r="G1099" t="s">
        <v>1954</v>
      </c>
      <c r="H1099" t="s">
        <v>8121</v>
      </c>
      <c r="I1099" t="s">
        <v>79</v>
      </c>
      <c r="J1099" t="s">
        <v>82</v>
      </c>
    </row>
    <row r="1100" spans="1:11" x14ac:dyDescent="0.25">
      <c r="A1100" t="s">
        <v>75</v>
      </c>
      <c r="B1100" t="s">
        <v>90</v>
      </c>
      <c r="C1100">
        <v>4225841</v>
      </c>
      <c r="D1100" t="s">
        <v>101</v>
      </c>
      <c r="E1100">
        <v>0.81</v>
      </c>
      <c r="F1100" t="s">
        <v>8122</v>
      </c>
      <c r="G1100" t="s">
        <v>8123</v>
      </c>
      <c r="H1100" t="s">
        <v>8124</v>
      </c>
      <c r="I1100" t="s">
        <v>428</v>
      </c>
      <c r="J1100">
        <v>3</v>
      </c>
      <c r="K1100" t="s">
        <v>174</v>
      </c>
    </row>
    <row r="1101" spans="1:11" x14ac:dyDescent="0.25">
      <c r="A1101" t="s">
        <v>75</v>
      </c>
      <c r="B1101" t="s">
        <v>90</v>
      </c>
      <c r="C1101">
        <v>4230913</v>
      </c>
      <c r="D1101" t="s">
        <v>225</v>
      </c>
      <c r="E1101">
        <v>1</v>
      </c>
      <c r="F1101" t="s">
        <v>8125</v>
      </c>
      <c r="G1101" t="s">
        <v>8126</v>
      </c>
      <c r="H1101" t="s">
        <v>8127</v>
      </c>
      <c r="I1101" t="s">
        <v>565</v>
      </c>
      <c r="J1101">
        <v>424</v>
      </c>
      <c r="K1101" t="s">
        <v>124</v>
      </c>
    </row>
    <row r="1102" spans="1:11" x14ac:dyDescent="0.25">
      <c r="A1102" t="s">
        <v>75</v>
      </c>
      <c r="B1102" t="s">
        <v>90</v>
      </c>
      <c r="C1102">
        <v>4235869</v>
      </c>
      <c r="D1102" t="s">
        <v>120</v>
      </c>
      <c r="E1102">
        <v>0.89</v>
      </c>
      <c r="F1102" t="s">
        <v>8128</v>
      </c>
      <c r="G1102" t="s">
        <v>8129</v>
      </c>
      <c r="H1102" t="s">
        <v>8130</v>
      </c>
      <c r="I1102" t="s">
        <v>204</v>
      </c>
      <c r="J1102">
        <v>160</v>
      </c>
      <c r="K1102" t="s">
        <v>105</v>
      </c>
    </row>
    <row r="1103" spans="1:11" x14ac:dyDescent="0.25">
      <c r="A1103" t="s">
        <v>75</v>
      </c>
      <c r="B1103" t="s">
        <v>90</v>
      </c>
      <c r="C1103">
        <v>4235916</v>
      </c>
      <c r="D1103" t="s">
        <v>120</v>
      </c>
      <c r="E1103">
        <v>1</v>
      </c>
      <c r="F1103" t="s">
        <v>8131</v>
      </c>
      <c r="G1103" t="s">
        <v>8129</v>
      </c>
      <c r="H1103" t="s">
        <v>8130</v>
      </c>
      <c r="I1103" t="s">
        <v>400</v>
      </c>
      <c r="J1103">
        <v>144</v>
      </c>
      <c r="K1103" t="s">
        <v>428</v>
      </c>
    </row>
    <row r="1104" spans="1:11" x14ac:dyDescent="0.25">
      <c r="A1104" t="s">
        <v>75</v>
      </c>
      <c r="B1104" t="s">
        <v>90</v>
      </c>
      <c r="C1104">
        <v>4236666</v>
      </c>
      <c r="D1104" t="s">
        <v>135</v>
      </c>
      <c r="E1104">
        <v>0.83899999999999997</v>
      </c>
      <c r="F1104" t="s">
        <v>79</v>
      </c>
      <c r="G1104" t="s">
        <v>8129</v>
      </c>
      <c r="H1104" t="s">
        <v>8132</v>
      </c>
      <c r="I1104" t="s">
        <v>79</v>
      </c>
      <c r="J1104" t="s">
        <v>82</v>
      </c>
    </row>
    <row r="1105" spans="1:11" x14ac:dyDescent="0.25">
      <c r="A1105" t="s">
        <v>75</v>
      </c>
      <c r="B1105" t="s">
        <v>90</v>
      </c>
      <c r="C1105">
        <v>4241633</v>
      </c>
      <c r="D1105" t="s">
        <v>88</v>
      </c>
      <c r="E1105">
        <v>6.2E-2</v>
      </c>
      <c r="F1105" t="s">
        <v>212</v>
      </c>
      <c r="G1105" t="s">
        <v>10239</v>
      </c>
      <c r="H1105" t="s">
        <v>10240</v>
      </c>
      <c r="I1105" t="s">
        <v>212</v>
      </c>
      <c r="J1105" t="s">
        <v>82</v>
      </c>
    </row>
    <row r="1106" spans="1:11" x14ac:dyDescent="0.25">
      <c r="A1106" t="s">
        <v>75</v>
      </c>
      <c r="B1106" t="s">
        <v>90</v>
      </c>
      <c r="C1106">
        <v>4242509</v>
      </c>
      <c r="D1106" t="s">
        <v>88</v>
      </c>
      <c r="E1106">
        <v>0.91200000000000003</v>
      </c>
      <c r="F1106" t="s">
        <v>8133</v>
      </c>
      <c r="G1106" t="s">
        <v>8134</v>
      </c>
      <c r="H1106" t="s">
        <v>8135</v>
      </c>
      <c r="I1106" t="s">
        <v>96</v>
      </c>
      <c r="J1106">
        <v>26</v>
      </c>
      <c r="K1106" t="s">
        <v>253</v>
      </c>
    </row>
    <row r="1107" spans="1:11" x14ac:dyDescent="0.25">
      <c r="A1107" t="s">
        <v>75</v>
      </c>
      <c r="B1107" t="s">
        <v>90</v>
      </c>
      <c r="C1107">
        <v>4245537</v>
      </c>
      <c r="D1107" t="s">
        <v>120</v>
      </c>
      <c r="E1107">
        <v>0.84199999999999997</v>
      </c>
      <c r="F1107" t="s">
        <v>8136</v>
      </c>
      <c r="G1107" t="s">
        <v>8137</v>
      </c>
      <c r="H1107" t="s">
        <v>8138</v>
      </c>
      <c r="I1107" t="s">
        <v>400</v>
      </c>
      <c r="J1107">
        <v>286</v>
      </c>
      <c r="K1107" t="s">
        <v>428</v>
      </c>
    </row>
    <row r="1108" spans="1:11" x14ac:dyDescent="0.25">
      <c r="A1108" t="s">
        <v>75</v>
      </c>
      <c r="B1108" t="s">
        <v>90</v>
      </c>
      <c r="C1108">
        <v>4247427</v>
      </c>
      <c r="D1108" t="s">
        <v>120</v>
      </c>
      <c r="E1108">
        <v>6.6000000000000003E-2</v>
      </c>
      <c r="F1108" t="s">
        <v>10241</v>
      </c>
      <c r="G1108" t="s">
        <v>1964</v>
      </c>
      <c r="H1108" t="s">
        <v>1965</v>
      </c>
      <c r="I1108" t="s">
        <v>85</v>
      </c>
      <c r="J1108">
        <v>129</v>
      </c>
      <c r="K1108" t="s">
        <v>277</v>
      </c>
    </row>
    <row r="1109" spans="1:11" x14ac:dyDescent="0.25">
      <c r="A1109" t="s">
        <v>75</v>
      </c>
      <c r="B1109" t="s">
        <v>90</v>
      </c>
      <c r="C1109">
        <v>4249117</v>
      </c>
      <c r="D1109" t="s">
        <v>120</v>
      </c>
      <c r="E1109">
        <v>0.80099999999999905</v>
      </c>
      <c r="F1109" t="s">
        <v>79</v>
      </c>
      <c r="G1109" t="s">
        <v>8140</v>
      </c>
      <c r="H1109" t="s">
        <v>8142</v>
      </c>
      <c r="I1109" t="s">
        <v>79</v>
      </c>
      <c r="J1109" t="s">
        <v>82</v>
      </c>
    </row>
    <row r="1110" spans="1:11" x14ac:dyDescent="0.25">
      <c r="A1110" t="s">
        <v>75</v>
      </c>
      <c r="B1110" t="s">
        <v>90</v>
      </c>
      <c r="C1110">
        <v>4255009</v>
      </c>
      <c r="D1110" t="s">
        <v>225</v>
      </c>
      <c r="E1110">
        <v>0.84899999999999998</v>
      </c>
      <c r="F1110" t="s">
        <v>8143</v>
      </c>
      <c r="G1110" t="s">
        <v>8144</v>
      </c>
      <c r="H1110" t="s">
        <v>8145</v>
      </c>
      <c r="I1110" t="s">
        <v>245</v>
      </c>
      <c r="J1110">
        <v>256</v>
      </c>
      <c r="K1110" t="s">
        <v>245</v>
      </c>
    </row>
    <row r="1111" spans="1:11" x14ac:dyDescent="0.25">
      <c r="A1111" t="s">
        <v>75</v>
      </c>
      <c r="B1111" t="s">
        <v>90</v>
      </c>
      <c r="C1111">
        <v>4265064</v>
      </c>
      <c r="D1111" t="s">
        <v>135</v>
      </c>
      <c r="E1111">
        <v>1</v>
      </c>
      <c r="F1111" t="s">
        <v>79</v>
      </c>
      <c r="G1111" t="s">
        <v>8148</v>
      </c>
      <c r="H1111" t="s">
        <v>8149</v>
      </c>
      <c r="I1111" t="s">
        <v>79</v>
      </c>
      <c r="J1111" t="s">
        <v>82</v>
      </c>
    </row>
    <row r="1112" spans="1:11" x14ac:dyDescent="0.25">
      <c r="A1112" t="s">
        <v>75</v>
      </c>
      <c r="B1112" t="s">
        <v>90</v>
      </c>
      <c r="C1112">
        <v>4265089</v>
      </c>
      <c r="D1112" t="s">
        <v>92</v>
      </c>
      <c r="E1112">
        <v>0.79200000000000004</v>
      </c>
      <c r="F1112" t="s">
        <v>79</v>
      </c>
      <c r="G1112" t="s">
        <v>8148</v>
      </c>
      <c r="H1112" t="s">
        <v>8149</v>
      </c>
      <c r="I1112" t="s">
        <v>79</v>
      </c>
      <c r="J1112" t="s">
        <v>82</v>
      </c>
    </row>
    <row r="1113" spans="1:11" x14ac:dyDescent="0.25">
      <c r="A1113" t="s">
        <v>75</v>
      </c>
      <c r="B1113" t="s">
        <v>90</v>
      </c>
      <c r="C1113">
        <v>4266318</v>
      </c>
      <c r="D1113" t="s">
        <v>120</v>
      </c>
      <c r="E1113">
        <v>0.78299999999999903</v>
      </c>
      <c r="F1113" t="s">
        <v>8152</v>
      </c>
      <c r="G1113" t="s">
        <v>8151</v>
      </c>
      <c r="H1113" t="s">
        <v>2295</v>
      </c>
      <c r="I1113" t="s">
        <v>124</v>
      </c>
      <c r="J1113">
        <v>307</v>
      </c>
      <c r="K1113" t="s">
        <v>96</v>
      </c>
    </row>
    <row r="1114" spans="1:11" x14ac:dyDescent="0.25">
      <c r="A1114" t="s">
        <v>75</v>
      </c>
      <c r="B1114" t="s">
        <v>90</v>
      </c>
      <c r="C1114">
        <v>4271906</v>
      </c>
      <c r="D1114" t="s">
        <v>88</v>
      </c>
      <c r="E1114">
        <v>8.3000000000000004E-2</v>
      </c>
      <c r="F1114" t="s">
        <v>10242</v>
      </c>
      <c r="G1114" t="s">
        <v>4436</v>
      </c>
      <c r="H1114" t="s">
        <v>4437</v>
      </c>
      <c r="I1114" t="s">
        <v>105</v>
      </c>
      <c r="J1114">
        <v>366</v>
      </c>
      <c r="K1114" t="s">
        <v>105</v>
      </c>
    </row>
    <row r="1115" spans="1:11" x14ac:dyDescent="0.25">
      <c r="A1115" t="s">
        <v>75</v>
      </c>
      <c r="B1115" t="s">
        <v>90</v>
      </c>
      <c r="C1115">
        <v>4273297</v>
      </c>
      <c r="D1115" t="s">
        <v>225</v>
      </c>
      <c r="E1115">
        <v>6.7000000000000004E-2</v>
      </c>
      <c r="F1115" t="s">
        <v>10243</v>
      </c>
      <c r="G1115" t="s">
        <v>3147</v>
      </c>
      <c r="H1115" t="s">
        <v>3148</v>
      </c>
      <c r="I1115" t="s">
        <v>565</v>
      </c>
      <c r="J1115">
        <v>512</v>
      </c>
      <c r="K1115" t="s">
        <v>124</v>
      </c>
    </row>
    <row r="1116" spans="1:11" x14ac:dyDescent="0.25">
      <c r="A1116" t="s">
        <v>75</v>
      </c>
      <c r="B1116" t="s">
        <v>90</v>
      </c>
      <c r="C1116">
        <v>4274926</v>
      </c>
      <c r="D1116" t="s">
        <v>101</v>
      </c>
      <c r="E1116">
        <v>1</v>
      </c>
      <c r="F1116" t="s">
        <v>8153</v>
      </c>
      <c r="G1116" t="s">
        <v>8154</v>
      </c>
      <c r="H1116" t="s">
        <v>8155</v>
      </c>
      <c r="I1116" t="s">
        <v>172</v>
      </c>
      <c r="J1116">
        <v>72</v>
      </c>
      <c r="K1116" t="s">
        <v>197</v>
      </c>
    </row>
    <row r="1117" spans="1:11" x14ac:dyDescent="0.25">
      <c r="A1117" t="s">
        <v>75</v>
      </c>
      <c r="B1117" t="s">
        <v>90</v>
      </c>
      <c r="C1117">
        <v>4275142</v>
      </c>
      <c r="D1117" t="s">
        <v>135</v>
      </c>
      <c r="E1117">
        <v>1</v>
      </c>
      <c r="F1117" t="s">
        <v>79</v>
      </c>
      <c r="G1117" t="s">
        <v>8154</v>
      </c>
      <c r="H1117" t="s">
        <v>8156</v>
      </c>
      <c r="I1117" t="s">
        <v>79</v>
      </c>
      <c r="J1117" t="s">
        <v>82</v>
      </c>
    </row>
    <row r="1118" spans="1:11" x14ac:dyDescent="0.25">
      <c r="A1118" t="s">
        <v>75</v>
      </c>
      <c r="B1118" t="s">
        <v>90</v>
      </c>
      <c r="C1118">
        <v>4275862</v>
      </c>
      <c r="D1118" t="s">
        <v>135</v>
      </c>
      <c r="E1118">
        <v>0.80599999999999905</v>
      </c>
      <c r="F1118" t="s">
        <v>2769</v>
      </c>
      <c r="G1118" t="s">
        <v>8157</v>
      </c>
      <c r="H1118" t="s">
        <v>8158</v>
      </c>
      <c r="I1118" t="s">
        <v>85</v>
      </c>
      <c r="J1118">
        <v>480</v>
      </c>
      <c r="K1118" t="s">
        <v>277</v>
      </c>
    </row>
    <row r="1119" spans="1:11" x14ac:dyDescent="0.25">
      <c r="A1119" t="s">
        <v>75</v>
      </c>
      <c r="B1119" t="s">
        <v>90</v>
      </c>
      <c r="C1119">
        <v>4279816</v>
      </c>
      <c r="D1119" t="s">
        <v>120</v>
      </c>
      <c r="E1119">
        <v>0.40299999999999903</v>
      </c>
      <c r="F1119" t="s">
        <v>10244</v>
      </c>
      <c r="G1119" t="s">
        <v>10245</v>
      </c>
      <c r="H1119" t="s">
        <v>10246</v>
      </c>
      <c r="I1119" t="s">
        <v>204</v>
      </c>
      <c r="J1119">
        <v>27</v>
      </c>
      <c r="K1119" t="s">
        <v>204</v>
      </c>
    </row>
    <row r="1120" spans="1:11" x14ac:dyDescent="0.25">
      <c r="A1120" t="s">
        <v>75</v>
      </c>
      <c r="B1120" t="s">
        <v>90</v>
      </c>
      <c r="C1120">
        <v>4286311</v>
      </c>
      <c r="D1120" t="s">
        <v>135</v>
      </c>
      <c r="E1120">
        <v>5.0999999999999997E-2</v>
      </c>
      <c r="F1120" t="s">
        <v>10247</v>
      </c>
      <c r="G1120" t="s">
        <v>10248</v>
      </c>
      <c r="H1120" t="s">
        <v>2230</v>
      </c>
      <c r="I1120" t="s">
        <v>140</v>
      </c>
      <c r="J1120">
        <v>211</v>
      </c>
      <c r="K1120" t="s">
        <v>172</v>
      </c>
    </row>
    <row r="1121" spans="1:11" x14ac:dyDescent="0.25">
      <c r="A1121" t="s">
        <v>75</v>
      </c>
      <c r="B1121" t="s">
        <v>90</v>
      </c>
      <c r="C1121">
        <v>4288086</v>
      </c>
      <c r="D1121" t="s">
        <v>120</v>
      </c>
      <c r="E1121">
        <v>0.82299999999999995</v>
      </c>
      <c r="F1121" t="s">
        <v>8160</v>
      </c>
      <c r="G1121" t="s">
        <v>8161</v>
      </c>
      <c r="H1121" t="s">
        <v>8162</v>
      </c>
      <c r="I1121" t="s">
        <v>253</v>
      </c>
      <c r="J1121">
        <v>366</v>
      </c>
      <c r="K1121" t="s">
        <v>96</v>
      </c>
    </row>
    <row r="1122" spans="1:11" x14ac:dyDescent="0.25">
      <c r="A1122" t="s">
        <v>75</v>
      </c>
      <c r="B1122" t="s">
        <v>90</v>
      </c>
      <c r="C1122">
        <v>4290080</v>
      </c>
      <c r="D1122" t="s">
        <v>120</v>
      </c>
      <c r="E1122">
        <v>1</v>
      </c>
      <c r="F1122" t="s">
        <v>6965</v>
      </c>
      <c r="G1122" t="s">
        <v>8163</v>
      </c>
      <c r="H1122" t="s">
        <v>8164</v>
      </c>
      <c r="I1122" t="s">
        <v>172</v>
      </c>
      <c r="J1122">
        <v>256</v>
      </c>
      <c r="K1122" t="s">
        <v>172</v>
      </c>
    </row>
    <row r="1123" spans="1:11" x14ac:dyDescent="0.25">
      <c r="A1123" t="s">
        <v>75</v>
      </c>
      <c r="B1123" t="s">
        <v>90</v>
      </c>
      <c r="C1123">
        <v>4297485</v>
      </c>
      <c r="D1123" t="s">
        <v>1798</v>
      </c>
      <c r="E1123">
        <v>0.89500000000000002</v>
      </c>
      <c r="F1123" t="s">
        <v>8165</v>
      </c>
      <c r="G1123" t="s">
        <v>8166</v>
      </c>
      <c r="H1123" t="s">
        <v>8167</v>
      </c>
      <c r="I1123" t="s">
        <v>146</v>
      </c>
      <c r="J1123">
        <v>44</v>
      </c>
      <c r="K1123" t="s">
        <v>146</v>
      </c>
    </row>
    <row r="1124" spans="1:11" x14ac:dyDescent="0.25">
      <c r="A1124" t="s">
        <v>75</v>
      </c>
      <c r="B1124" t="s">
        <v>90</v>
      </c>
      <c r="C1124">
        <v>4297846</v>
      </c>
      <c r="D1124" t="s">
        <v>135</v>
      </c>
      <c r="E1124">
        <v>1</v>
      </c>
      <c r="F1124" t="s">
        <v>8168</v>
      </c>
      <c r="G1124" t="s">
        <v>8169</v>
      </c>
      <c r="H1124" t="s">
        <v>8170</v>
      </c>
      <c r="I1124" t="s">
        <v>197</v>
      </c>
      <c r="J1124">
        <v>150</v>
      </c>
      <c r="K1124" t="s">
        <v>172</v>
      </c>
    </row>
    <row r="1125" spans="1:11" x14ac:dyDescent="0.25">
      <c r="A1125" t="s">
        <v>75</v>
      </c>
      <c r="B1125" t="s">
        <v>90</v>
      </c>
      <c r="C1125">
        <v>4300333</v>
      </c>
      <c r="D1125" t="s">
        <v>92</v>
      </c>
      <c r="E1125">
        <v>5.5999999999999897E-2</v>
      </c>
      <c r="F1125" t="s">
        <v>10249</v>
      </c>
      <c r="G1125" t="s">
        <v>4446</v>
      </c>
      <c r="H1125" t="s">
        <v>4447</v>
      </c>
      <c r="I1125" t="s">
        <v>105</v>
      </c>
      <c r="J1125">
        <v>155</v>
      </c>
      <c r="K1125" t="s">
        <v>85</v>
      </c>
    </row>
    <row r="1126" spans="1:11" x14ac:dyDescent="0.25">
      <c r="A1126" t="s">
        <v>75</v>
      </c>
      <c r="B1126" t="s">
        <v>90</v>
      </c>
      <c r="C1126">
        <v>4301569</v>
      </c>
      <c r="D1126" t="s">
        <v>120</v>
      </c>
      <c r="E1126">
        <v>8.5999999999999993E-2</v>
      </c>
      <c r="F1126" t="s">
        <v>10250</v>
      </c>
      <c r="G1126" t="s">
        <v>10251</v>
      </c>
      <c r="H1126" t="s">
        <v>10252</v>
      </c>
      <c r="I1126" t="s">
        <v>245</v>
      </c>
      <c r="J1126">
        <v>97</v>
      </c>
      <c r="K1126" t="s">
        <v>245</v>
      </c>
    </row>
    <row r="1127" spans="1:11" x14ac:dyDescent="0.25">
      <c r="A1127" t="s">
        <v>75</v>
      </c>
      <c r="B1127" t="s">
        <v>90</v>
      </c>
      <c r="C1127">
        <v>4303358</v>
      </c>
      <c r="D1127" t="s">
        <v>120</v>
      </c>
      <c r="E1127">
        <v>6.7000000000000004E-2</v>
      </c>
      <c r="F1127" t="s">
        <v>5422</v>
      </c>
      <c r="G1127" t="s">
        <v>8172</v>
      </c>
      <c r="H1127" t="s">
        <v>8173</v>
      </c>
      <c r="I1127" t="s">
        <v>96</v>
      </c>
      <c r="J1127">
        <v>64</v>
      </c>
      <c r="K1127" t="s">
        <v>253</v>
      </c>
    </row>
    <row r="1128" spans="1:11" x14ac:dyDescent="0.25">
      <c r="A1128" t="s">
        <v>75</v>
      </c>
      <c r="B1128" t="s">
        <v>90</v>
      </c>
      <c r="C1128">
        <v>4303614</v>
      </c>
      <c r="D1128" t="s">
        <v>92</v>
      </c>
      <c r="E1128">
        <v>1</v>
      </c>
      <c r="F1128" t="s">
        <v>8171</v>
      </c>
      <c r="G1128" t="s">
        <v>8172</v>
      </c>
      <c r="H1128" t="s">
        <v>8173</v>
      </c>
      <c r="I1128" t="s">
        <v>160</v>
      </c>
      <c r="J1128">
        <v>150</v>
      </c>
      <c r="K1128" t="s">
        <v>124</v>
      </c>
    </row>
    <row r="1129" spans="1:11" x14ac:dyDescent="0.25">
      <c r="A1129" t="s">
        <v>75</v>
      </c>
      <c r="B1129" t="s">
        <v>90</v>
      </c>
      <c r="C1129">
        <v>4310399</v>
      </c>
      <c r="D1129" t="s">
        <v>135</v>
      </c>
      <c r="E1129">
        <v>5.7999999999999899E-2</v>
      </c>
      <c r="F1129" t="s">
        <v>10253</v>
      </c>
      <c r="G1129" t="s">
        <v>10254</v>
      </c>
      <c r="H1129" t="s">
        <v>10255</v>
      </c>
      <c r="I1129" t="s">
        <v>85</v>
      </c>
      <c r="J1129">
        <v>28</v>
      </c>
      <c r="K1129" t="s">
        <v>277</v>
      </c>
    </row>
    <row r="1130" spans="1:11" x14ac:dyDescent="0.25">
      <c r="A1130" t="s">
        <v>75</v>
      </c>
      <c r="B1130" t="s">
        <v>90</v>
      </c>
      <c r="C1130">
        <v>4316794</v>
      </c>
      <c r="D1130" t="s">
        <v>151</v>
      </c>
      <c r="E1130">
        <v>5.5999999999999897E-2</v>
      </c>
      <c r="F1130" t="s">
        <v>79</v>
      </c>
      <c r="G1130" t="s">
        <v>10256</v>
      </c>
      <c r="H1130" t="s">
        <v>10257</v>
      </c>
      <c r="I1130" t="s">
        <v>79</v>
      </c>
      <c r="J1130" t="s">
        <v>82</v>
      </c>
    </row>
    <row r="1131" spans="1:11" x14ac:dyDescent="0.25">
      <c r="A1131" t="s">
        <v>75</v>
      </c>
      <c r="B1131" t="s">
        <v>90</v>
      </c>
      <c r="C1131">
        <v>4318517</v>
      </c>
      <c r="D1131" t="s">
        <v>225</v>
      </c>
      <c r="E1131">
        <v>0.81699999999999995</v>
      </c>
      <c r="F1131" t="s">
        <v>8174</v>
      </c>
      <c r="G1131" t="s">
        <v>8175</v>
      </c>
      <c r="H1131" t="s">
        <v>8176</v>
      </c>
      <c r="I1131" t="s">
        <v>174</v>
      </c>
      <c r="J1131">
        <v>522</v>
      </c>
      <c r="K1131" t="s">
        <v>174</v>
      </c>
    </row>
    <row r="1132" spans="1:11" x14ac:dyDescent="0.25">
      <c r="A1132" t="s">
        <v>75</v>
      </c>
      <c r="B1132" t="s">
        <v>90</v>
      </c>
      <c r="C1132">
        <v>4329774</v>
      </c>
      <c r="D1132" t="s">
        <v>135</v>
      </c>
      <c r="E1132">
        <v>0.84799999999999998</v>
      </c>
      <c r="F1132" t="s">
        <v>8177</v>
      </c>
      <c r="G1132" t="s">
        <v>8178</v>
      </c>
      <c r="H1132" t="s">
        <v>8179</v>
      </c>
      <c r="I1132" t="s">
        <v>85</v>
      </c>
      <c r="J1132">
        <v>189</v>
      </c>
      <c r="K1132" t="s">
        <v>277</v>
      </c>
    </row>
    <row r="1133" spans="1:11" x14ac:dyDescent="0.25">
      <c r="A1133" t="s">
        <v>75</v>
      </c>
      <c r="B1133" t="s">
        <v>90</v>
      </c>
      <c r="C1133">
        <v>4330101</v>
      </c>
      <c r="D1133" t="s">
        <v>120</v>
      </c>
      <c r="E1133">
        <v>5.0999999999999997E-2</v>
      </c>
      <c r="F1133" t="s">
        <v>10258</v>
      </c>
      <c r="G1133" t="s">
        <v>8178</v>
      </c>
      <c r="H1133" t="s">
        <v>8179</v>
      </c>
      <c r="I1133" t="s">
        <v>511</v>
      </c>
      <c r="J1133">
        <v>80</v>
      </c>
      <c r="K1133" t="s">
        <v>400</v>
      </c>
    </row>
    <row r="1134" spans="1:11" x14ac:dyDescent="0.25">
      <c r="A1134" t="s">
        <v>75</v>
      </c>
      <c r="B1134" t="s">
        <v>90</v>
      </c>
      <c r="C1134">
        <v>4330426</v>
      </c>
      <c r="D1134" t="s">
        <v>2936</v>
      </c>
      <c r="E1134">
        <v>1</v>
      </c>
      <c r="F1134" t="s">
        <v>79</v>
      </c>
      <c r="G1134" t="s">
        <v>8178</v>
      </c>
      <c r="H1134" t="s">
        <v>8181</v>
      </c>
      <c r="I1134" t="s">
        <v>79</v>
      </c>
      <c r="J1134" t="s">
        <v>82</v>
      </c>
    </row>
    <row r="1135" spans="1:11" x14ac:dyDescent="0.25">
      <c r="A1135" t="s">
        <v>75</v>
      </c>
      <c r="B1135" t="s">
        <v>90</v>
      </c>
      <c r="C1135">
        <v>4335195</v>
      </c>
      <c r="D1135" t="s">
        <v>120</v>
      </c>
      <c r="E1135">
        <v>5.1999999999999998E-2</v>
      </c>
      <c r="F1135" t="s">
        <v>10259</v>
      </c>
      <c r="G1135" t="s">
        <v>10260</v>
      </c>
      <c r="H1135" t="s">
        <v>10261</v>
      </c>
      <c r="I1135" t="s">
        <v>96</v>
      </c>
      <c r="J1135">
        <v>61</v>
      </c>
      <c r="K1135" t="s">
        <v>172</v>
      </c>
    </row>
    <row r="1136" spans="1:11" x14ac:dyDescent="0.25">
      <c r="A1136" t="s">
        <v>75</v>
      </c>
      <c r="B1136" t="s">
        <v>90</v>
      </c>
      <c r="C1136">
        <v>4336196</v>
      </c>
      <c r="D1136" t="s">
        <v>120</v>
      </c>
      <c r="E1136">
        <v>6.0999999999999999E-2</v>
      </c>
      <c r="F1136" t="s">
        <v>9852</v>
      </c>
      <c r="G1136" t="s">
        <v>8627</v>
      </c>
      <c r="H1136" t="s">
        <v>10262</v>
      </c>
      <c r="I1136" t="s">
        <v>245</v>
      </c>
      <c r="J1136">
        <v>316</v>
      </c>
      <c r="K1136" t="s">
        <v>245</v>
      </c>
    </row>
    <row r="1137" spans="1:11" x14ac:dyDescent="0.25">
      <c r="A1137" t="s">
        <v>75</v>
      </c>
      <c r="B1137" t="s">
        <v>90</v>
      </c>
      <c r="C1137">
        <v>4337717</v>
      </c>
      <c r="D1137" t="s">
        <v>120</v>
      </c>
      <c r="E1137">
        <v>0.08</v>
      </c>
      <c r="F1137" t="s">
        <v>10263</v>
      </c>
      <c r="G1137" t="s">
        <v>5798</v>
      </c>
      <c r="H1137" t="s">
        <v>8183</v>
      </c>
      <c r="I1137" t="s">
        <v>204</v>
      </c>
      <c r="J1137">
        <v>282</v>
      </c>
      <c r="K1137" t="s">
        <v>105</v>
      </c>
    </row>
    <row r="1138" spans="1:11" x14ac:dyDescent="0.25">
      <c r="A1138" t="s">
        <v>75</v>
      </c>
      <c r="B1138" t="s">
        <v>90</v>
      </c>
      <c r="C1138">
        <v>4341023</v>
      </c>
      <c r="D1138" t="s">
        <v>225</v>
      </c>
      <c r="E1138">
        <v>1</v>
      </c>
      <c r="F1138" t="s">
        <v>8184</v>
      </c>
      <c r="G1138" t="s">
        <v>8185</v>
      </c>
      <c r="H1138" t="s">
        <v>8186</v>
      </c>
      <c r="I1138" t="s">
        <v>277</v>
      </c>
      <c r="J1138">
        <v>153</v>
      </c>
      <c r="K1138" t="s">
        <v>400</v>
      </c>
    </row>
    <row r="1139" spans="1:11" x14ac:dyDescent="0.25">
      <c r="A1139" t="s">
        <v>75</v>
      </c>
      <c r="B1139" t="s">
        <v>90</v>
      </c>
      <c r="C1139">
        <v>4346015</v>
      </c>
      <c r="D1139" t="s">
        <v>120</v>
      </c>
      <c r="E1139">
        <v>5.7999999999999899E-2</v>
      </c>
      <c r="F1139" t="s">
        <v>10264</v>
      </c>
      <c r="G1139" t="s">
        <v>10265</v>
      </c>
      <c r="H1139" t="s">
        <v>10266</v>
      </c>
      <c r="I1139" t="s">
        <v>96</v>
      </c>
      <c r="J1139">
        <v>72</v>
      </c>
      <c r="K1139" t="s">
        <v>172</v>
      </c>
    </row>
    <row r="1140" spans="1:11" x14ac:dyDescent="0.25">
      <c r="A1140" t="s">
        <v>75</v>
      </c>
      <c r="B1140" t="s">
        <v>90</v>
      </c>
      <c r="C1140">
        <v>4347399</v>
      </c>
      <c r="D1140" t="s">
        <v>92</v>
      </c>
      <c r="E1140">
        <v>8.3000000000000004E-2</v>
      </c>
      <c r="F1140" t="s">
        <v>10267</v>
      </c>
      <c r="G1140" t="s">
        <v>5803</v>
      </c>
      <c r="H1140" t="s">
        <v>5804</v>
      </c>
      <c r="I1140" t="s">
        <v>428</v>
      </c>
      <c r="J1140">
        <v>346</v>
      </c>
      <c r="K1140" t="s">
        <v>160</v>
      </c>
    </row>
    <row r="1141" spans="1:11" x14ac:dyDescent="0.25">
      <c r="A1141" t="s">
        <v>75</v>
      </c>
      <c r="B1141" t="s">
        <v>90</v>
      </c>
      <c r="C1141">
        <v>4350223</v>
      </c>
      <c r="D1141" t="s">
        <v>151</v>
      </c>
      <c r="E1141">
        <v>0.85799999999999998</v>
      </c>
      <c r="F1141" t="s">
        <v>8187</v>
      </c>
      <c r="G1141" t="s">
        <v>8188</v>
      </c>
      <c r="H1141" t="s">
        <v>8189</v>
      </c>
      <c r="I1141" t="s">
        <v>204</v>
      </c>
      <c r="J1141">
        <v>510</v>
      </c>
      <c r="K1141" t="s">
        <v>245</v>
      </c>
    </row>
    <row r="1142" spans="1:11" x14ac:dyDescent="0.25">
      <c r="A1142" t="s">
        <v>75</v>
      </c>
      <c r="B1142" t="s">
        <v>90</v>
      </c>
      <c r="C1142">
        <v>4357095</v>
      </c>
      <c r="D1142" t="s">
        <v>101</v>
      </c>
      <c r="E1142">
        <v>5.3999999999999999E-2</v>
      </c>
      <c r="F1142" t="s">
        <v>10268</v>
      </c>
      <c r="G1142" t="s">
        <v>8190</v>
      </c>
      <c r="H1142" t="s">
        <v>10269</v>
      </c>
      <c r="I1142" t="s">
        <v>245</v>
      </c>
      <c r="J1142">
        <v>350</v>
      </c>
      <c r="K1142" t="s">
        <v>245</v>
      </c>
    </row>
    <row r="1143" spans="1:11" x14ac:dyDescent="0.25">
      <c r="A1143" t="s">
        <v>75</v>
      </c>
      <c r="B1143" t="s">
        <v>90</v>
      </c>
      <c r="C1143">
        <v>4358390</v>
      </c>
      <c r="D1143" t="s">
        <v>101</v>
      </c>
      <c r="E1143">
        <v>0.83399999999999996</v>
      </c>
      <c r="F1143" t="s">
        <v>79</v>
      </c>
      <c r="G1143" t="s">
        <v>8190</v>
      </c>
      <c r="H1143" t="s">
        <v>8191</v>
      </c>
      <c r="I1143" t="s">
        <v>79</v>
      </c>
      <c r="J1143" t="s">
        <v>82</v>
      </c>
    </row>
    <row r="1144" spans="1:11" x14ac:dyDescent="0.25">
      <c r="A1144" t="s">
        <v>75</v>
      </c>
      <c r="B1144" t="s">
        <v>90</v>
      </c>
      <c r="C1144">
        <v>4358920</v>
      </c>
      <c r="D1144" t="s">
        <v>120</v>
      </c>
      <c r="E1144">
        <v>0.94499999999999995</v>
      </c>
      <c r="F1144" t="s">
        <v>8192</v>
      </c>
      <c r="G1144" t="s">
        <v>8193</v>
      </c>
      <c r="H1144" t="s">
        <v>8194</v>
      </c>
      <c r="I1144" t="s">
        <v>124</v>
      </c>
      <c r="J1144">
        <v>147</v>
      </c>
      <c r="K1144" t="s">
        <v>96</v>
      </c>
    </row>
    <row r="1145" spans="1:11" x14ac:dyDescent="0.25">
      <c r="A1145" t="s">
        <v>75</v>
      </c>
      <c r="B1145" t="s">
        <v>90</v>
      </c>
      <c r="C1145">
        <v>4366322</v>
      </c>
      <c r="D1145" t="s">
        <v>101</v>
      </c>
      <c r="E1145">
        <v>0.752</v>
      </c>
      <c r="F1145" t="s">
        <v>79</v>
      </c>
      <c r="G1145" t="s">
        <v>8198</v>
      </c>
      <c r="H1145" t="s">
        <v>8199</v>
      </c>
      <c r="I1145" t="s">
        <v>79</v>
      </c>
      <c r="J1145" t="s">
        <v>82</v>
      </c>
    </row>
    <row r="1146" spans="1:11" x14ac:dyDescent="0.25">
      <c r="A1146" t="s">
        <v>75</v>
      </c>
      <c r="B1146" t="s">
        <v>90</v>
      </c>
      <c r="C1146">
        <v>4372891</v>
      </c>
      <c r="D1146" t="s">
        <v>225</v>
      </c>
      <c r="E1146">
        <v>5.2999999999999999E-2</v>
      </c>
      <c r="F1146" t="s">
        <v>10270</v>
      </c>
      <c r="G1146" t="s">
        <v>10271</v>
      </c>
      <c r="H1146" t="s">
        <v>10272</v>
      </c>
      <c r="I1146" t="s">
        <v>204</v>
      </c>
      <c r="J1146">
        <v>144</v>
      </c>
      <c r="K1146" t="s">
        <v>204</v>
      </c>
    </row>
    <row r="1147" spans="1:11" x14ac:dyDescent="0.25">
      <c r="A1147" t="s">
        <v>75</v>
      </c>
      <c r="B1147" t="s">
        <v>90</v>
      </c>
      <c r="C1147">
        <v>4376178</v>
      </c>
      <c r="D1147" t="s">
        <v>135</v>
      </c>
      <c r="E1147">
        <v>0.89500000000000002</v>
      </c>
      <c r="F1147" t="s">
        <v>8200</v>
      </c>
      <c r="G1147" t="s">
        <v>3157</v>
      </c>
      <c r="H1147" t="s">
        <v>3158</v>
      </c>
      <c r="I1147" t="s">
        <v>105</v>
      </c>
      <c r="J1147">
        <v>1004</v>
      </c>
      <c r="K1147" t="s">
        <v>160</v>
      </c>
    </row>
    <row r="1148" spans="1:11" x14ac:dyDescent="0.25">
      <c r="A1148" t="s">
        <v>75</v>
      </c>
      <c r="B1148" t="s">
        <v>90</v>
      </c>
      <c r="C1148">
        <v>4378778</v>
      </c>
      <c r="D1148" t="s">
        <v>120</v>
      </c>
      <c r="E1148">
        <v>0.90500000000000003</v>
      </c>
      <c r="F1148" t="s">
        <v>8202</v>
      </c>
      <c r="G1148" t="s">
        <v>3157</v>
      </c>
      <c r="H1148" t="s">
        <v>3158</v>
      </c>
      <c r="I1148" t="s">
        <v>140</v>
      </c>
      <c r="J1148">
        <v>137</v>
      </c>
      <c r="K1148" t="s">
        <v>160</v>
      </c>
    </row>
    <row r="1149" spans="1:11" x14ac:dyDescent="0.25">
      <c r="A1149" t="s">
        <v>75</v>
      </c>
      <c r="B1149" t="s">
        <v>90</v>
      </c>
      <c r="C1149">
        <v>4381504</v>
      </c>
      <c r="D1149" t="s">
        <v>92</v>
      </c>
      <c r="E1149">
        <v>0.83099999999999996</v>
      </c>
      <c r="F1149" t="s">
        <v>7834</v>
      </c>
      <c r="G1149" t="s">
        <v>8203</v>
      </c>
      <c r="H1149" t="s">
        <v>8204</v>
      </c>
      <c r="I1149" t="s">
        <v>172</v>
      </c>
      <c r="J1149">
        <v>28</v>
      </c>
      <c r="K1149" t="s">
        <v>172</v>
      </c>
    </row>
    <row r="1150" spans="1:11" x14ac:dyDescent="0.25">
      <c r="A1150" t="s">
        <v>75</v>
      </c>
      <c r="B1150" t="s">
        <v>90</v>
      </c>
      <c r="C1150">
        <v>4382218</v>
      </c>
      <c r="D1150" t="s">
        <v>135</v>
      </c>
      <c r="E1150">
        <v>0.80799999999999905</v>
      </c>
      <c r="F1150" t="s">
        <v>189</v>
      </c>
      <c r="G1150" t="s">
        <v>8205</v>
      </c>
      <c r="H1150" t="s">
        <v>8206</v>
      </c>
      <c r="I1150" t="s">
        <v>189</v>
      </c>
      <c r="J1150" t="s">
        <v>82</v>
      </c>
    </row>
    <row r="1151" spans="1:11" x14ac:dyDescent="0.25">
      <c r="A1151" t="s">
        <v>75</v>
      </c>
      <c r="B1151" t="s">
        <v>90</v>
      </c>
      <c r="C1151">
        <v>4382627</v>
      </c>
      <c r="D1151" t="s">
        <v>225</v>
      </c>
      <c r="E1151">
        <v>8.8999999999999996E-2</v>
      </c>
      <c r="F1151" t="s">
        <v>79</v>
      </c>
      <c r="G1151" t="s">
        <v>10273</v>
      </c>
      <c r="H1151" t="s">
        <v>10274</v>
      </c>
      <c r="I1151" t="s">
        <v>79</v>
      </c>
      <c r="J1151" t="s">
        <v>82</v>
      </c>
    </row>
    <row r="1152" spans="1:11" x14ac:dyDescent="0.25">
      <c r="A1152" t="s">
        <v>75</v>
      </c>
      <c r="B1152" t="s">
        <v>90</v>
      </c>
      <c r="C1152">
        <v>4388902</v>
      </c>
      <c r="D1152" t="s">
        <v>120</v>
      </c>
      <c r="E1152">
        <v>1</v>
      </c>
      <c r="F1152" t="s">
        <v>8207</v>
      </c>
      <c r="G1152" t="s">
        <v>8208</v>
      </c>
      <c r="H1152" t="s">
        <v>7434</v>
      </c>
      <c r="I1152" t="s">
        <v>204</v>
      </c>
      <c r="J1152">
        <v>558</v>
      </c>
      <c r="K1152" t="s">
        <v>204</v>
      </c>
    </row>
    <row r="1153" spans="1:11" x14ac:dyDescent="0.25">
      <c r="A1153" t="s">
        <v>75</v>
      </c>
      <c r="B1153" t="s">
        <v>90</v>
      </c>
      <c r="C1153">
        <v>4394875</v>
      </c>
      <c r="D1153" t="s">
        <v>120</v>
      </c>
      <c r="E1153">
        <v>0.89300000000000002</v>
      </c>
      <c r="F1153" t="s">
        <v>8210</v>
      </c>
      <c r="G1153" t="s">
        <v>8211</v>
      </c>
      <c r="H1153" t="s">
        <v>8212</v>
      </c>
      <c r="I1153" t="s">
        <v>204</v>
      </c>
      <c r="J1153">
        <v>124</v>
      </c>
      <c r="K1153" t="s">
        <v>204</v>
      </c>
    </row>
    <row r="1154" spans="1:11" x14ac:dyDescent="0.25">
      <c r="A1154" t="s">
        <v>75</v>
      </c>
      <c r="B1154" t="s">
        <v>90</v>
      </c>
      <c r="C1154">
        <v>4396598</v>
      </c>
      <c r="D1154" t="s">
        <v>225</v>
      </c>
      <c r="E1154">
        <v>1</v>
      </c>
      <c r="F1154" t="s">
        <v>8213</v>
      </c>
      <c r="G1154" t="s">
        <v>8214</v>
      </c>
      <c r="H1154" t="s">
        <v>8215</v>
      </c>
      <c r="I1154" t="s">
        <v>105</v>
      </c>
      <c r="J1154">
        <v>43</v>
      </c>
      <c r="K1154" t="s">
        <v>245</v>
      </c>
    </row>
    <row r="1155" spans="1:11" x14ac:dyDescent="0.25">
      <c r="A1155" t="s">
        <v>75</v>
      </c>
      <c r="B1155" t="s">
        <v>90</v>
      </c>
      <c r="C1155">
        <v>4402850</v>
      </c>
      <c r="D1155" t="s">
        <v>120</v>
      </c>
      <c r="E1155">
        <v>0.94099999999999995</v>
      </c>
      <c r="F1155" t="s">
        <v>8216</v>
      </c>
      <c r="G1155" t="s">
        <v>8217</v>
      </c>
      <c r="H1155" t="s">
        <v>8218</v>
      </c>
      <c r="I1155" t="s">
        <v>96</v>
      </c>
      <c r="J1155">
        <v>2</v>
      </c>
      <c r="K1155" t="s">
        <v>96</v>
      </c>
    </row>
    <row r="1156" spans="1:11" x14ac:dyDescent="0.25">
      <c r="A1156" t="s">
        <v>75</v>
      </c>
      <c r="B1156" t="s">
        <v>90</v>
      </c>
      <c r="C1156">
        <v>4404169</v>
      </c>
      <c r="D1156" t="s">
        <v>120</v>
      </c>
      <c r="E1156">
        <v>0.82799999999999996</v>
      </c>
      <c r="F1156" t="s">
        <v>8018</v>
      </c>
      <c r="G1156" t="s">
        <v>4457</v>
      </c>
      <c r="H1156" t="s">
        <v>4458</v>
      </c>
      <c r="I1156" t="s">
        <v>204</v>
      </c>
      <c r="J1156">
        <v>26</v>
      </c>
      <c r="K1156" t="s">
        <v>204</v>
      </c>
    </row>
    <row r="1157" spans="1:11" x14ac:dyDescent="0.25">
      <c r="A1157" t="s">
        <v>75</v>
      </c>
      <c r="B1157" t="s">
        <v>90</v>
      </c>
      <c r="C1157">
        <v>4405730</v>
      </c>
      <c r="D1157" t="s">
        <v>120</v>
      </c>
      <c r="E1157">
        <v>0.81299999999999994</v>
      </c>
      <c r="F1157" t="s">
        <v>79</v>
      </c>
      <c r="G1157" t="s">
        <v>4457</v>
      </c>
      <c r="H1157" t="s">
        <v>8219</v>
      </c>
      <c r="I1157" t="s">
        <v>79</v>
      </c>
      <c r="J1157" t="s">
        <v>82</v>
      </c>
    </row>
    <row r="1158" spans="1:11" x14ac:dyDescent="0.25">
      <c r="A1158" t="s">
        <v>75</v>
      </c>
      <c r="B1158" t="s">
        <v>90</v>
      </c>
      <c r="C1158">
        <v>4405735</v>
      </c>
      <c r="D1158" t="s">
        <v>120</v>
      </c>
      <c r="E1158">
        <v>6.5000000000000002E-2</v>
      </c>
      <c r="F1158" t="s">
        <v>79</v>
      </c>
      <c r="G1158" t="s">
        <v>4457</v>
      </c>
      <c r="H1158" t="s">
        <v>8219</v>
      </c>
      <c r="I1158" t="s">
        <v>79</v>
      </c>
      <c r="J1158" t="s">
        <v>82</v>
      </c>
    </row>
    <row r="1159" spans="1:11" x14ac:dyDescent="0.25">
      <c r="A1159" t="s">
        <v>75</v>
      </c>
      <c r="B1159" t="s">
        <v>90</v>
      </c>
      <c r="C1159">
        <v>4406553</v>
      </c>
      <c r="D1159" t="s">
        <v>135</v>
      </c>
      <c r="E1159">
        <v>0.81799999999999995</v>
      </c>
      <c r="F1159" t="s">
        <v>8220</v>
      </c>
      <c r="G1159" t="s">
        <v>8221</v>
      </c>
      <c r="H1159" t="s">
        <v>8222</v>
      </c>
      <c r="I1159" t="s">
        <v>124</v>
      </c>
      <c r="J1159">
        <v>12</v>
      </c>
      <c r="K1159" t="s">
        <v>96</v>
      </c>
    </row>
    <row r="1160" spans="1:11" x14ac:dyDescent="0.25">
      <c r="A1160" t="s">
        <v>75</v>
      </c>
      <c r="B1160" t="s">
        <v>90</v>
      </c>
      <c r="C1160">
        <v>4410964</v>
      </c>
      <c r="D1160" t="s">
        <v>101</v>
      </c>
      <c r="E1160">
        <v>0.73399999999999999</v>
      </c>
      <c r="F1160" t="s">
        <v>8225</v>
      </c>
      <c r="G1160" t="s">
        <v>5822</v>
      </c>
      <c r="H1160" t="s">
        <v>5823</v>
      </c>
      <c r="I1160" t="s">
        <v>172</v>
      </c>
      <c r="J1160">
        <v>390</v>
      </c>
      <c r="K1160" t="s">
        <v>96</v>
      </c>
    </row>
    <row r="1161" spans="1:11" x14ac:dyDescent="0.25">
      <c r="A1161" t="s">
        <v>75</v>
      </c>
      <c r="B1161" t="s">
        <v>90</v>
      </c>
      <c r="C1161">
        <v>4412786</v>
      </c>
      <c r="D1161" t="s">
        <v>120</v>
      </c>
      <c r="E1161">
        <v>0.77800000000000002</v>
      </c>
      <c r="F1161" t="s">
        <v>2059</v>
      </c>
      <c r="G1161" t="s">
        <v>8226</v>
      </c>
      <c r="H1161" t="s">
        <v>8227</v>
      </c>
      <c r="I1161" t="s">
        <v>105</v>
      </c>
      <c r="J1161">
        <v>42</v>
      </c>
      <c r="K1161" t="s">
        <v>160</v>
      </c>
    </row>
    <row r="1162" spans="1:11" x14ac:dyDescent="0.25">
      <c r="A1162" t="s">
        <v>75</v>
      </c>
      <c r="B1162" t="s">
        <v>90</v>
      </c>
      <c r="C1162">
        <v>4417122</v>
      </c>
      <c r="D1162" t="s">
        <v>120</v>
      </c>
      <c r="E1162">
        <v>0.84499999999999997</v>
      </c>
      <c r="F1162" t="s">
        <v>8228</v>
      </c>
      <c r="G1162" t="s">
        <v>8229</v>
      </c>
      <c r="H1162" t="s">
        <v>687</v>
      </c>
      <c r="I1162" t="s">
        <v>124</v>
      </c>
      <c r="J1162">
        <v>40</v>
      </c>
      <c r="K1162" t="s">
        <v>140</v>
      </c>
    </row>
    <row r="1163" spans="1:11" x14ac:dyDescent="0.25">
      <c r="A1163" t="s">
        <v>75</v>
      </c>
      <c r="B1163" t="s">
        <v>90</v>
      </c>
      <c r="C1163">
        <v>4417551</v>
      </c>
      <c r="D1163" t="s">
        <v>101</v>
      </c>
      <c r="E1163">
        <v>1</v>
      </c>
      <c r="F1163" t="s">
        <v>212</v>
      </c>
      <c r="G1163" t="s">
        <v>4467</v>
      </c>
      <c r="H1163" t="s">
        <v>4468</v>
      </c>
      <c r="I1163" t="s">
        <v>212</v>
      </c>
      <c r="J1163" t="s">
        <v>82</v>
      </c>
    </row>
    <row r="1164" spans="1:11" x14ac:dyDescent="0.25">
      <c r="A1164" t="s">
        <v>75</v>
      </c>
      <c r="B1164" t="s">
        <v>90</v>
      </c>
      <c r="C1164">
        <v>4427647</v>
      </c>
      <c r="D1164" t="s">
        <v>151</v>
      </c>
      <c r="E1164">
        <v>1</v>
      </c>
      <c r="F1164" t="s">
        <v>8230</v>
      </c>
      <c r="G1164" t="s">
        <v>8231</v>
      </c>
      <c r="H1164" t="s">
        <v>687</v>
      </c>
      <c r="I1164" t="s">
        <v>85</v>
      </c>
      <c r="J1164">
        <v>42</v>
      </c>
      <c r="K1164" t="s">
        <v>400</v>
      </c>
    </row>
    <row r="1165" spans="1:11" x14ac:dyDescent="0.25">
      <c r="A1165" t="s">
        <v>75</v>
      </c>
      <c r="B1165" t="s">
        <v>90</v>
      </c>
      <c r="C1165">
        <v>4428092</v>
      </c>
      <c r="D1165" t="s">
        <v>120</v>
      </c>
      <c r="E1165">
        <v>0.92400000000000004</v>
      </c>
      <c r="F1165" t="s">
        <v>8232</v>
      </c>
      <c r="G1165" t="s">
        <v>8231</v>
      </c>
      <c r="H1165" t="s">
        <v>687</v>
      </c>
      <c r="I1165" t="s">
        <v>146</v>
      </c>
      <c r="J1165">
        <v>190</v>
      </c>
      <c r="K1165" t="s">
        <v>245</v>
      </c>
    </row>
    <row r="1166" spans="1:11" x14ac:dyDescent="0.25">
      <c r="A1166" t="s">
        <v>75</v>
      </c>
      <c r="B1166" t="s">
        <v>90</v>
      </c>
      <c r="C1166">
        <v>4432031</v>
      </c>
      <c r="D1166" t="s">
        <v>151</v>
      </c>
      <c r="E1166">
        <v>0.89099999999999902</v>
      </c>
      <c r="F1166" t="s">
        <v>79</v>
      </c>
      <c r="G1166" t="s">
        <v>3171</v>
      </c>
      <c r="H1166" t="s">
        <v>3172</v>
      </c>
      <c r="I1166" t="s">
        <v>79</v>
      </c>
      <c r="J1166" t="s">
        <v>82</v>
      </c>
    </row>
    <row r="1167" spans="1:11" x14ac:dyDescent="0.25">
      <c r="A1167" t="s">
        <v>75</v>
      </c>
      <c r="B1167" t="s">
        <v>90</v>
      </c>
      <c r="C1167">
        <v>4434260</v>
      </c>
      <c r="D1167" t="s">
        <v>135</v>
      </c>
      <c r="E1167">
        <v>0.80299999999999905</v>
      </c>
      <c r="F1167" t="s">
        <v>8233</v>
      </c>
      <c r="G1167" t="s">
        <v>2005</v>
      </c>
      <c r="H1167" t="s">
        <v>2006</v>
      </c>
      <c r="I1167" t="s">
        <v>131</v>
      </c>
      <c r="J1167">
        <v>111</v>
      </c>
      <c r="K1167" t="s">
        <v>511</v>
      </c>
    </row>
    <row r="1168" spans="1:11" x14ac:dyDescent="0.25">
      <c r="A1168" t="s">
        <v>75</v>
      </c>
      <c r="B1168" t="s">
        <v>90</v>
      </c>
      <c r="C1168">
        <v>4440321</v>
      </c>
      <c r="D1168" t="s">
        <v>135</v>
      </c>
      <c r="E1168">
        <v>0.08</v>
      </c>
      <c r="F1168" t="s">
        <v>10275</v>
      </c>
      <c r="G1168" t="s">
        <v>10276</v>
      </c>
      <c r="H1168" t="s">
        <v>10277</v>
      </c>
      <c r="I1168" t="s">
        <v>172</v>
      </c>
      <c r="J1168">
        <v>181</v>
      </c>
      <c r="K1168" t="s">
        <v>172</v>
      </c>
    </row>
    <row r="1169" spans="1:11" x14ac:dyDescent="0.25">
      <c r="A1169" t="s">
        <v>75</v>
      </c>
      <c r="B1169" t="s">
        <v>90</v>
      </c>
      <c r="C1169">
        <v>4445719</v>
      </c>
      <c r="D1169" t="s">
        <v>225</v>
      </c>
      <c r="E1169">
        <v>0.748</v>
      </c>
      <c r="F1169" t="s">
        <v>8234</v>
      </c>
      <c r="G1169" t="s">
        <v>8235</v>
      </c>
      <c r="H1169" t="s">
        <v>8236</v>
      </c>
      <c r="I1169" t="s">
        <v>174</v>
      </c>
      <c r="J1169">
        <v>40</v>
      </c>
      <c r="K1169" t="s">
        <v>140</v>
      </c>
    </row>
    <row r="1170" spans="1:11" x14ac:dyDescent="0.25">
      <c r="A1170" t="s">
        <v>75</v>
      </c>
      <c r="B1170" t="s">
        <v>90</v>
      </c>
      <c r="C1170">
        <v>4456233</v>
      </c>
      <c r="D1170" t="s">
        <v>120</v>
      </c>
      <c r="E1170">
        <v>0.88700000000000001</v>
      </c>
      <c r="F1170" t="s">
        <v>8237</v>
      </c>
      <c r="G1170" t="s">
        <v>8238</v>
      </c>
      <c r="H1170" t="s">
        <v>8239</v>
      </c>
      <c r="I1170" t="s">
        <v>172</v>
      </c>
      <c r="J1170">
        <v>277</v>
      </c>
      <c r="K1170" t="s">
        <v>172</v>
      </c>
    </row>
    <row r="1171" spans="1:11" x14ac:dyDescent="0.25">
      <c r="A1171" t="s">
        <v>75</v>
      </c>
      <c r="B1171" t="s">
        <v>90</v>
      </c>
      <c r="C1171">
        <v>4457499</v>
      </c>
      <c r="D1171" t="s">
        <v>135</v>
      </c>
      <c r="E1171">
        <v>0.86099999999999999</v>
      </c>
      <c r="F1171" t="s">
        <v>8240</v>
      </c>
      <c r="G1171" t="s">
        <v>8241</v>
      </c>
      <c r="H1171" t="s">
        <v>8242</v>
      </c>
      <c r="I1171" t="s">
        <v>124</v>
      </c>
      <c r="J1171">
        <v>20</v>
      </c>
      <c r="K1171" t="s">
        <v>140</v>
      </c>
    </row>
    <row r="1172" spans="1:11" x14ac:dyDescent="0.25">
      <c r="A1172" t="s">
        <v>75</v>
      </c>
      <c r="B1172" t="s">
        <v>90</v>
      </c>
      <c r="C1172">
        <v>4458254</v>
      </c>
      <c r="D1172" t="s">
        <v>92</v>
      </c>
      <c r="E1172">
        <v>1</v>
      </c>
      <c r="F1172" t="s">
        <v>8243</v>
      </c>
      <c r="G1172" t="s">
        <v>8241</v>
      </c>
      <c r="H1172" t="s">
        <v>8242</v>
      </c>
      <c r="I1172" t="s">
        <v>245</v>
      </c>
      <c r="J1172">
        <v>271</v>
      </c>
      <c r="K1172" t="s">
        <v>245</v>
      </c>
    </row>
    <row r="1173" spans="1:11" x14ac:dyDescent="0.25">
      <c r="A1173" t="s">
        <v>75</v>
      </c>
      <c r="B1173" t="s">
        <v>90</v>
      </c>
      <c r="C1173">
        <v>4458609</v>
      </c>
      <c r="D1173" t="s">
        <v>120</v>
      </c>
      <c r="E1173">
        <v>1</v>
      </c>
      <c r="F1173" t="s">
        <v>8244</v>
      </c>
      <c r="G1173" t="s">
        <v>8241</v>
      </c>
      <c r="H1173" t="s">
        <v>8242</v>
      </c>
      <c r="I1173" t="s">
        <v>85</v>
      </c>
      <c r="J1173">
        <v>390</v>
      </c>
      <c r="K1173" t="s">
        <v>277</v>
      </c>
    </row>
    <row r="1174" spans="1:11" x14ac:dyDescent="0.25">
      <c r="A1174" t="s">
        <v>75</v>
      </c>
      <c r="B1174" t="s">
        <v>90</v>
      </c>
      <c r="C1174">
        <v>4458948</v>
      </c>
      <c r="D1174" t="s">
        <v>120</v>
      </c>
      <c r="E1174">
        <v>0.872</v>
      </c>
      <c r="F1174" t="s">
        <v>8245</v>
      </c>
      <c r="G1174" t="s">
        <v>8241</v>
      </c>
      <c r="H1174" t="s">
        <v>8242</v>
      </c>
      <c r="I1174" t="s">
        <v>85</v>
      </c>
      <c r="J1174">
        <v>503</v>
      </c>
      <c r="K1174" t="s">
        <v>277</v>
      </c>
    </row>
    <row r="1175" spans="1:11" x14ac:dyDescent="0.25">
      <c r="A1175" t="s">
        <v>75</v>
      </c>
      <c r="B1175" t="s">
        <v>90</v>
      </c>
      <c r="C1175">
        <v>4465936</v>
      </c>
      <c r="D1175" t="s">
        <v>92</v>
      </c>
      <c r="E1175">
        <v>0.89099999999999902</v>
      </c>
      <c r="F1175" t="s">
        <v>8247</v>
      </c>
      <c r="G1175" t="s">
        <v>5836</v>
      </c>
      <c r="H1175" t="s">
        <v>687</v>
      </c>
      <c r="I1175" t="s">
        <v>96</v>
      </c>
      <c r="J1175">
        <v>228</v>
      </c>
      <c r="K1175" t="s">
        <v>160</v>
      </c>
    </row>
    <row r="1176" spans="1:11" x14ac:dyDescent="0.25">
      <c r="A1176" t="s">
        <v>75</v>
      </c>
      <c r="B1176" t="s">
        <v>90</v>
      </c>
      <c r="C1176">
        <v>4468165</v>
      </c>
      <c r="D1176" t="s">
        <v>78</v>
      </c>
      <c r="E1176">
        <v>1</v>
      </c>
      <c r="F1176" t="s">
        <v>79</v>
      </c>
      <c r="G1176" t="s">
        <v>8248</v>
      </c>
      <c r="H1176" t="s">
        <v>8249</v>
      </c>
      <c r="I1176" t="s">
        <v>79</v>
      </c>
      <c r="J1176" t="s">
        <v>82</v>
      </c>
    </row>
    <row r="1177" spans="1:11" x14ac:dyDescent="0.25">
      <c r="A1177" t="s">
        <v>75</v>
      </c>
      <c r="B1177" t="s">
        <v>90</v>
      </c>
      <c r="C1177">
        <v>4469550</v>
      </c>
      <c r="D1177" t="s">
        <v>151</v>
      </c>
      <c r="E1177">
        <v>1</v>
      </c>
      <c r="F1177" t="s">
        <v>8250</v>
      </c>
      <c r="G1177" t="s">
        <v>3183</v>
      </c>
      <c r="H1177" t="s">
        <v>3184</v>
      </c>
      <c r="I1177" t="s">
        <v>204</v>
      </c>
      <c r="J1177">
        <v>2</v>
      </c>
      <c r="K1177" t="s">
        <v>174</v>
      </c>
    </row>
    <row r="1178" spans="1:11" x14ac:dyDescent="0.25">
      <c r="A1178" t="s">
        <v>75</v>
      </c>
      <c r="B1178" t="s">
        <v>90</v>
      </c>
      <c r="C1178">
        <v>4470017</v>
      </c>
      <c r="D1178" t="s">
        <v>151</v>
      </c>
      <c r="E1178">
        <v>1</v>
      </c>
      <c r="F1178" t="s">
        <v>8251</v>
      </c>
      <c r="G1178" t="s">
        <v>3183</v>
      </c>
      <c r="H1178" t="s">
        <v>3184</v>
      </c>
      <c r="I1178" t="s">
        <v>197</v>
      </c>
      <c r="J1178">
        <v>157</v>
      </c>
      <c r="K1178" t="s">
        <v>172</v>
      </c>
    </row>
    <row r="1179" spans="1:11" x14ac:dyDescent="0.25">
      <c r="A1179" t="s">
        <v>75</v>
      </c>
      <c r="B1179" t="s">
        <v>90</v>
      </c>
      <c r="C1179">
        <v>4470873</v>
      </c>
      <c r="D1179" t="s">
        <v>120</v>
      </c>
      <c r="E1179">
        <v>0.92200000000000004</v>
      </c>
      <c r="F1179" t="s">
        <v>8252</v>
      </c>
      <c r="G1179" t="s">
        <v>3188</v>
      </c>
      <c r="H1179" t="s">
        <v>3189</v>
      </c>
      <c r="I1179" t="s">
        <v>124</v>
      </c>
      <c r="J1179">
        <v>928</v>
      </c>
      <c r="K1179" t="s">
        <v>140</v>
      </c>
    </row>
    <row r="1180" spans="1:11" x14ac:dyDescent="0.25">
      <c r="A1180" t="s">
        <v>75</v>
      </c>
      <c r="B1180" t="s">
        <v>90</v>
      </c>
      <c r="C1180">
        <v>4471930</v>
      </c>
      <c r="D1180" t="s">
        <v>92</v>
      </c>
      <c r="E1180">
        <v>0.86099999999999999</v>
      </c>
      <c r="F1180" t="s">
        <v>8254</v>
      </c>
      <c r="G1180" t="s">
        <v>3188</v>
      </c>
      <c r="H1180" t="s">
        <v>3189</v>
      </c>
      <c r="I1180" t="s">
        <v>131</v>
      </c>
      <c r="J1180">
        <v>575</v>
      </c>
      <c r="K1180" t="s">
        <v>131</v>
      </c>
    </row>
    <row r="1181" spans="1:11" x14ac:dyDescent="0.25">
      <c r="A1181" t="s">
        <v>75</v>
      </c>
      <c r="B1181" t="s">
        <v>90</v>
      </c>
      <c r="C1181">
        <v>4474993</v>
      </c>
      <c r="D1181" t="s">
        <v>120</v>
      </c>
      <c r="E1181">
        <v>6.7000000000000004E-2</v>
      </c>
      <c r="F1181" t="s">
        <v>10278</v>
      </c>
      <c r="G1181" t="s">
        <v>5841</v>
      </c>
      <c r="H1181" t="s">
        <v>5842</v>
      </c>
      <c r="I1181" t="s">
        <v>140</v>
      </c>
      <c r="J1181">
        <v>259</v>
      </c>
      <c r="K1181" t="s">
        <v>160</v>
      </c>
    </row>
    <row r="1182" spans="1:11" x14ac:dyDescent="0.25">
      <c r="A1182" t="s">
        <v>75</v>
      </c>
      <c r="B1182" t="s">
        <v>90</v>
      </c>
      <c r="C1182">
        <v>4480139</v>
      </c>
      <c r="D1182" t="s">
        <v>120</v>
      </c>
      <c r="E1182">
        <v>0.874</v>
      </c>
      <c r="F1182" t="s">
        <v>8256</v>
      </c>
      <c r="G1182" t="s">
        <v>8257</v>
      </c>
      <c r="H1182" t="s">
        <v>8258</v>
      </c>
      <c r="I1182" t="s">
        <v>204</v>
      </c>
      <c r="J1182">
        <v>273</v>
      </c>
      <c r="K1182" t="s">
        <v>105</v>
      </c>
    </row>
    <row r="1183" spans="1:11" x14ac:dyDescent="0.25">
      <c r="A1183" t="s">
        <v>75</v>
      </c>
      <c r="B1183" t="s">
        <v>90</v>
      </c>
      <c r="C1183">
        <v>4493435</v>
      </c>
      <c r="D1183" t="s">
        <v>115</v>
      </c>
      <c r="E1183">
        <v>0.79799999999999904</v>
      </c>
      <c r="F1183" t="s">
        <v>79</v>
      </c>
      <c r="G1183" t="s">
        <v>5847</v>
      </c>
      <c r="H1183" t="s">
        <v>8259</v>
      </c>
      <c r="I1183" t="s">
        <v>79</v>
      </c>
      <c r="J1183" t="s">
        <v>82</v>
      </c>
    </row>
    <row r="1184" spans="1:11" x14ac:dyDescent="0.25">
      <c r="A1184" t="s">
        <v>75</v>
      </c>
      <c r="B1184" t="s">
        <v>90</v>
      </c>
      <c r="C1184">
        <v>4494721</v>
      </c>
      <c r="D1184" t="s">
        <v>151</v>
      </c>
      <c r="E1184">
        <v>0.93400000000000005</v>
      </c>
      <c r="F1184" t="s">
        <v>8260</v>
      </c>
      <c r="G1184" t="s">
        <v>8261</v>
      </c>
      <c r="H1184" t="s">
        <v>554</v>
      </c>
      <c r="I1184" t="s">
        <v>204</v>
      </c>
      <c r="J1184">
        <v>283</v>
      </c>
      <c r="K1184" t="s">
        <v>174</v>
      </c>
    </row>
    <row r="1185" spans="1:11" x14ac:dyDescent="0.25">
      <c r="A1185" t="s">
        <v>75</v>
      </c>
      <c r="B1185" t="s">
        <v>90</v>
      </c>
      <c r="C1185">
        <v>4495349</v>
      </c>
      <c r="D1185" t="s">
        <v>120</v>
      </c>
      <c r="E1185">
        <v>5.5999999999999897E-2</v>
      </c>
      <c r="F1185" t="s">
        <v>10279</v>
      </c>
      <c r="G1185" t="s">
        <v>5852</v>
      </c>
      <c r="H1185" t="s">
        <v>123</v>
      </c>
      <c r="I1185" t="s">
        <v>428</v>
      </c>
      <c r="J1185">
        <v>82</v>
      </c>
      <c r="K1185" t="s">
        <v>400</v>
      </c>
    </row>
    <row r="1186" spans="1:11" x14ac:dyDescent="0.25">
      <c r="A1186" t="s">
        <v>75</v>
      </c>
      <c r="B1186" t="s">
        <v>90</v>
      </c>
      <c r="C1186">
        <v>4495560</v>
      </c>
      <c r="D1186" t="s">
        <v>225</v>
      </c>
      <c r="E1186">
        <v>7.4999999999999997E-2</v>
      </c>
      <c r="F1186" t="s">
        <v>6811</v>
      </c>
      <c r="G1186" t="s">
        <v>5852</v>
      </c>
      <c r="H1186" t="s">
        <v>123</v>
      </c>
      <c r="I1186" t="s">
        <v>400</v>
      </c>
      <c r="J1186">
        <v>153</v>
      </c>
      <c r="K1186" t="s">
        <v>277</v>
      </c>
    </row>
    <row r="1187" spans="1:11" x14ac:dyDescent="0.25">
      <c r="A1187" t="s">
        <v>75</v>
      </c>
      <c r="B1187" t="s">
        <v>90</v>
      </c>
      <c r="C1187">
        <v>4495859</v>
      </c>
      <c r="D1187" t="s">
        <v>297</v>
      </c>
      <c r="E1187">
        <v>0.89099999999999902</v>
      </c>
      <c r="F1187" t="s">
        <v>8262</v>
      </c>
      <c r="G1187" t="s">
        <v>5852</v>
      </c>
      <c r="H1187" t="s">
        <v>123</v>
      </c>
      <c r="I1187" t="s">
        <v>85</v>
      </c>
      <c r="J1187">
        <v>252</v>
      </c>
      <c r="K1187" t="s">
        <v>105</v>
      </c>
    </row>
    <row r="1188" spans="1:11" x14ac:dyDescent="0.25">
      <c r="A1188" t="s">
        <v>75</v>
      </c>
      <c r="B1188" t="s">
        <v>90</v>
      </c>
      <c r="C1188">
        <v>4505141</v>
      </c>
      <c r="D1188" t="s">
        <v>120</v>
      </c>
      <c r="E1188">
        <v>0.82199999999999995</v>
      </c>
      <c r="F1188" t="s">
        <v>8263</v>
      </c>
      <c r="G1188" t="s">
        <v>5858</v>
      </c>
      <c r="H1188" t="s">
        <v>5859</v>
      </c>
      <c r="I1188" t="s">
        <v>124</v>
      </c>
      <c r="J1188">
        <v>452</v>
      </c>
      <c r="K1188" t="s">
        <v>140</v>
      </c>
    </row>
    <row r="1189" spans="1:11" x14ac:dyDescent="0.25">
      <c r="A1189" t="s">
        <v>75</v>
      </c>
      <c r="B1189" t="s">
        <v>90</v>
      </c>
      <c r="C1189">
        <v>4507718</v>
      </c>
      <c r="D1189" t="s">
        <v>92</v>
      </c>
      <c r="E1189">
        <v>8.8999999999999996E-2</v>
      </c>
      <c r="F1189" t="s">
        <v>10280</v>
      </c>
      <c r="G1189" t="s">
        <v>10281</v>
      </c>
      <c r="H1189" t="s">
        <v>10282</v>
      </c>
      <c r="I1189" t="s">
        <v>98</v>
      </c>
      <c r="J1189">
        <v>112</v>
      </c>
      <c r="K1189" t="s">
        <v>96</v>
      </c>
    </row>
    <row r="1190" spans="1:11" x14ac:dyDescent="0.25">
      <c r="A1190" t="s">
        <v>75</v>
      </c>
      <c r="B1190" t="s">
        <v>90</v>
      </c>
      <c r="C1190">
        <v>4512693</v>
      </c>
      <c r="D1190" t="s">
        <v>92</v>
      </c>
      <c r="E1190">
        <v>1</v>
      </c>
      <c r="F1190" t="s">
        <v>8264</v>
      </c>
      <c r="G1190" t="s">
        <v>8265</v>
      </c>
      <c r="H1190" t="s">
        <v>8266</v>
      </c>
      <c r="I1190" t="s">
        <v>428</v>
      </c>
      <c r="J1190">
        <v>407</v>
      </c>
      <c r="K1190" t="s">
        <v>160</v>
      </c>
    </row>
    <row r="1191" spans="1:11" x14ac:dyDescent="0.25">
      <c r="A1191" t="s">
        <v>75</v>
      </c>
      <c r="B1191" t="s">
        <v>90</v>
      </c>
      <c r="C1191">
        <v>4518493</v>
      </c>
      <c r="D1191" t="s">
        <v>135</v>
      </c>
      <c r="E1191">
        <v>0.111999999999999</v>
      </c>
      <c r="F1191" t="s">
        <v>10283</v>
      </c>
      <c r="G1191" t="s">
        <v>10284</v>
      </c>
      <c r="H1191" t="s">
        <v>10285</v>
      </c>
      <c r="I1191" t="s">
        <v>124</v>
      </c>
      <c r="J1191">
        <v>81</v>
      </c>
      <c r="K1191" t="s">
        <v>96</v>
      </c>
    </row>
    <row r="1192" spans="1:11" x14ac:dyDescent="0.25">
      <c r="A1192" t="s">
        <v>75</v>
      </c>
      <c r="B1192" t="s">
        <v>90</v>
      </c>
      <c r="C1192">
        <v>4520701</v>
      </c>
      <c r="D1192" t="s">
        <v>120</v>
      </c>
      <c r="E1192">
        <v>0.82599999999999996</v>
      </c>
      <c r="F1192" t="s">
        <v>8267</v>
      </c>
      <c r="G1192" t="s">
        <v>8268</v>
      </c>
      <c r="H1192" t="s">
        <v>8269</v>
      </c>
      <c r="I1192" t="s">
        <v>146</v>
      </c>
      <c r="J1192">
        <v>256</v>
      </c>
      <c r="K1192" t="s">
        <v>146</v>
      </c>
    </row>
    <row r="1193" spans="1:11" x14ac:dyDescent="0.25">
      <c r="A1193" t="s">
        <v>75</v>
      </c>
      <c r="B1193" t="s">
        <v>90</v>
      </c>
      <c r="C1193">
        <v>4522074</v>
      </c>
      <c r="D1193" t="s">
        <v>92</v>
      </c>
      <c r="E1193">
        <v>5.8999999999999997E-2</v>
      </c>
      <c r="F1193" t="s">
        <v>212</v>
      </c>
      <c r="G1193" t="s">
        <v>10286</v>
      </c>
      <c r="H1193" t="s">
        <v>10287</v>
      </c>
      <c r="I1193" t="s">
        <v>212</v>
      </c>
      <c r="J1193" t="s">
        <v>82</v>
      </c>
    </row>
    <row r="1194" spans="1:11" x14ac:dyDescent="0.25">
      <c r="A1194" t="s">
        <v>75</v>
      </c>
      <c r="B1194" t="s">
        <v>90</v>
      </c>
      <c r="C1194">
        <v>4523001</v>
      </c>
      <c r="D1194" t="s">
        <v>92</v>
      </c>
      <c r="E1194">
        <v>0.94</v>
      </c>
      <c r="F1194" t="s">
        <v>79</v>
      </c>
      <c r="G1194" t="s">
        <v>8270</v>
      </c>
      <c r="H1194" t="s">
        <v>8271</v>
      </c>
      <c r="I1194" t="s">
        <v>79</v>
      </c>
      <c r="J1194" t="s">
        <v>82</v>
      </c>
    </row>
    <row r="1195" spans="1:11" x14ac:dyDescent="0.25">
      <c r="A1195" t="s">
        <v>75</v>
      </c>
      <c r="B1195" t="s">
        <v>90</v>
      </c>
      <c r="C1195">
        <v>4525234</v>
      </c>
      <c r="D1195" t="s">
        <v>151</v>
      </c>
      <c r="E1195">
        <v>1</v>
      </c>
      <c r="F1195" t="s">
        <v>212</v>
      </c>
      <c r="G1195" t="s">
        <v>5870</v>
      </c>
      <c r="H1195" t="s">
        <v>8272</v>
      </c>
      <c r="I1195" t="s">
        <v>212</v>
      </c>
      <c r="J1195" t="s">
        <v>82</v>
      </c>
    </row>
    <row r="1196" spans="1:11" x14ac:dyDescent="0.25">
      <c r="A1196" t="s">
        <v>75</v>
      </c>
      <c r="B1196" t="s">
        <v>90</v>
      </c>
      <c r="C1196">
        <v>4531143</v>
      </c>
      <c r="D1196" t="s">
        <v>225</v>
      </c>
      <c r="E1196">
        <v>1</v>
      </c>
      <c r="F1196" t="s">
        <v>8273</v>
      </c>
      <c r="G1196" t="s">
        <v>4477</v>
      </c>
      <c r="H1196" t="s">
        <v>4478</v>
      </c>
      <c r="I1196" t="s">
        <v>172</v>
      </c>
      <c r="J1196">
        <v>124</v>
      </c>
      <c r="K1196" t="s">
        <v>253</v>
      </c>
    </row>
    <row r="1197" spans="1:11" x14ac:dyDescent="0.25">
      <c r="A1197" t="s">
        <v>75</v>
      </c>
      <c r="B1197" t="s">
        <v>90</v>
      </c>
      <c r="C1197">
        <v>4531461</v>
      </c>
      <c r="D1197" t="s">
        <v>151</v>
      </c>
      <c r="E1197">
        <v>6.2E-2</v>
      </c>
      <c r="F1197" t="s">
        <v>79</v>
      </c>
      <c r="G1197" t="s">
        <v>4477</v>
      </c>
      <c r="H1197" t="s">
        <v>10288</v>
      </c>
      <c r="I1197" t="s">
        <v>79</v>
      </c>
      <c r="J1197" t="s">
        <v>82</v>
      </c>
    </row>
    <row r="1198" spans="1:11" x14ac:dyDescent="0.25">
      <c r="A1198" t="s">
        <v>75</v>
      </c>
      <c r="B1198" t="s">
        <v>90</v>
      </c>
      <c r="C1198">
        <v>4541449</v>
      </c>
      <c r="D1198" t="s">
        <v>225</v>
      </c>
      <c r="E1198">
        <v>0.90799999999999903</v>
      </c>
      <c r="F1198" t="s">
        <v>79</v>
      </c>
      <c r="G1198" t="s">
        <v>2043</v>
      </c>
      <c r="H1198" t="s">
        <v>2044</v>
      </c>
      <c r="I1198" t="s">
        <v>79</v>
      </c>
      <c r="J1198" t="s">
        <v>82</v>
      </c>
    </row>
    <row r="1199" spans="1:11" x14ac:dyDescent="0.25">
      <c r="A1199" t="s">
        <v>75</v>
      </c>
      <c r="B1199" t="s">
        <v>90</v>
      </c>
      <c r="C1199">
        <v>4545608</v>
      </c>
      <c r="D1199" t="s">
        <v>135</v>
      </c>
      <c r="E1199">
        <v>0.84199999999999997</v>
      </c>
      <c r="F1199" t="s">
        <v>8274</v>
      </c>
      <c r="G1199" t="s">
        <v>2051</v>
      </c>
      <c r="H1199" t="s">
        <v>687</v>
      </c>
      <c r="I1199" t="s">
        <v>124</v>
      </c>
      <c r="J1199">
        <v>177</v>
      </c>
      <c r="K1199" t="s">
        <v>172</v>
      </c>
    </row>
    <row r="1200" spans="1:11" x14ac:dyDescent="0.25">
      <c r="A1200" t="s">
        <v>75</v>
      </c>
      <c r="B1200" t="s">
        <v>90</v>
      </c>
      <c r="C1200">
        <v>4547818</v>
      </c>
      <c r="D1200" t="s">
        <v>135</v>
      </c>
      <c r="E1200">
        <v>0.89400000000000002</v>
      </c>
      <c r="F1200" t="s">
        <v>8276</v>
      </c>
      <c r="G1200" t="s">
        <v>8277</v>
      </c>
      <c r="H1200" t="s">
        <v>8278</v>
      </c>
      <c r="I1200" t="s">
        <v>85</v>
      </c>
      <c r="J1200">
        <v>97</v>
      </c>
      <c r="K1200" t="s">
        <v>277</v>
      </c>
    </row>
    <row r="1201" spans="1:11" x14ac:dyDescent="0.25">
      <c r="A1201" t="s">
        <v>75</v>
      </c>
      <c r="B1201" t="s">
        <v>90</v>
      </c>
      <c r="C1201">
        <v>4555156</v>
      </c>
      <c r="D1201" t="s">
        <v>120</v>
      </c>
      <c r="E1201">
        <v>1</v>
      </c>
      <c r="F1201" t="s">
        <v>8279</v>
      </c>
      <c r="G1201" t="s">
        <v>8280</v>
      </c>
      <c r="H1201" t="s">
        <v>8281</v>
      </c>
      <c r="I1201" t="s">
        <v>204</v>
      </c>
      <c r="J1201">
        <v>171</v>
      </c>
      <c r="K1201" t="s">
        <v>105</v>
      </c>
    </row>
    <row r="1202" spans="1:11" x14ac:dyDescent="0.25">
      <c r="A1202" t="s">
        <v>75</v>
      </c>
      <c r="B1202" t="s">
        <v>90</v>
      </c>
      <c r="C1202">
        <v>4558625</v>
      </c>
      <c r="D1202" t="s">
        <v>120</v>
      </c>
      <c r="E1202">
        <v>7.0000000000000007E-2</v>
      </c>
      <c r="F1202" t="s">
        <v>79</v>
      </c>
      <c r="G1202" t="s">
        <v>10289</v>
      </c>
      <c r="H1202" t="s">
        <v>10290</v>
      </c>
      <c r="I1202" t="s">
        <v>79</v>
      </c>
      <c r="J1202" t="s">
        <v>82</v>
      </c>
    </row>
    <row r="1203" spans="1:11" x14ac:dyDescent="0.25">
      <c r="A1203" t="s">
        <v>75</v>
      </c>
      <c r="B1203" t="s">
        <v>90</v>
      </c>
      <c r="C1203">
        <v>4559831</v>
      </c>
      <c r="D1203" t="s">
        <v>120</v>
      </c>
      <c r="E1203">
        <v>5.7000000000000002E-2</v>
      </c>
      <c r="F1203" t="s">
        <v>79</v>
      </c>
      <c r="G1203" t="s">
        <v>10291</v>
      </c>
      <c r="H1203" t="s">
        <v>10292</v>
      </c>
      <c r="I1203" t="s">
        <v>79</v>
      </c>
      <c r="J1203" t="s">
        <v>82</v>
      </c>
    </row>
    <row r="1204" spans="1:11" x14ac:dyDescent="0.25">
      <c r="A1204" t="s">
        <v>75</v>
      </c>
      <c r="B1204" t="s">
        <v>90</v>
      </c>
      <c r="C1204">
        <v>4562043</v>
      </c>
      <c r="D1204" t="s">
        <v>135</v>
      </c>
      <c r="E1204">
        <v>1</v>
      </c>
      <c r="F1204" t="s">
        <v>79</v>
      </c>
      <c r="G1204" t="s">
        <v>8282</v>
      </c>
      <c r="H1204" t="s">
        <v>8283</v>
      </c>
      <c r="I1204" t="s">
        <v>79</v>
      </c>
      <c r="J1204" t="s">
        <v>82</v>
      </c>
    </row>
    <row r="1205" spans="1:11" x14ac:dyDescent="0.25">
      <c r="A1205" t="s">
        <v>75</v>
      </c>
      <c r="B1205" t="s">
        <v>90</v>
      </c>
      <c r="C1205">
        <v>4565742</v>
      </c>
      <c r="D1205" t="s">
        <v>135</v>
      </c>
      <c r="E1205">
        <v>6.8000000000000005E-2</v>
      </c>
      <c r="F1205" t="s">
        <v>212</v>
      </c>
      <c r="G1205" t="s">
        <v>3198</v>
      </c>
      <c r="H1205" t="s">
        <v>3199</v>
      </c>
      <c r="I1205" t="s">
        <v>212</v>
      </c>
      <c r="J1205" t="s">
        <v>82</v>
      </c>
    </row>
    <row r="1206" spans="1:11" x14ac:dyDescent="0.25">
      <c r="A1206" t="s">
        <v>75</v>
      </c>
      <c r="B1206" t="s">
        <v>90</v>
      </c>
      <c r="C1206">
        <v>4567278</v>
      </c>
      <c r="D1206" t="s">
        <v>120</v>
      </c>
      <c r="E1206">
        <v>0.83499999999999996</v>
      </c>
      <c r="F1206" t="s">
        <v>8284</v>
      </c>
      <c r="G1206" t="s">
        <v>3203</v>
      </c>
      <c r="H1206" t="s">
        <v>3204</v>
      </c>
      <c r="I1206" t="s">
        <v>172</v>
      </c>
      <c r="J1206">
        <v>166</v>
      </c>
      <c r="K1206" t="s">
        <v>172</v>
      </c>
    </row>
    <row r="1207" spans="1:11" x14ac:dyDescent="0.25">
      <c r="A1207" t="s">
        <v>75</v>
      </c>
      <c r="B1207" t="s">
        <v>90</v>
      </c>
      <c r="C1207">
        <v>4571233</v>
      </c>
      <c r="D1207" t="s">
        <v>151</v>
      </c>
      <c r="E1207">
        <v>0.93</v>
      </c>
      <c r="F1207" t="s">
        <v>8288</v>
      </c>
      <c r="G1207" t="s">
        <v>8286</v>
      </c>
      <c r="H1207" t="s">
        <v>8287</v>
      </c>
      <c r="I1207" t="s">
        <v>140</v>
      </c>
      <c r="J1207">
        <v>16</v>
      </c>
      <c r="K1207" t="s">
        <v>253</v>
      </c>
    </row>
    <row r="1208" spans="1:11" x14ac:dyDescent="0.25">
      <c r="A1208" t="s">
        <v>75</v>
      </c>
      <c r="B1208" t="s">
        <v>90</v>
      </c>
      <c r="C1208">
        <v>4572520</v>
      </c>
      <c r="D1208" t="s">
        <v>225</v>
      </c>
      <c r="E1208">
        <v>0.82</v>
      </c>
      <c r="F1208" t="s">
        <v>8289</v>
      </c>
      <c r="G1208" t="s">
        <v>8290</v>
      </c>
      <c r="H1208" t="s">
        <v>8291</v>
      </c>
      <c r="I1208" t="s">
        <v>277</v>
      </c>
      <c r="J1208">
        <v>116</v>
      </c>
      <c r="K1208" t="s">
        <v>400</v>
      </c>
    </row>
    <row r="1209" spans="1:11" x14ac:dyDescent="0.25">
      <c r="A1209" t="s">
        <v>75</v>
      </c>
      <c r="B1209" t="s">
        <v>90</v>
      </c>
      <c r="C1209">
        <v>4580828</v>
      </c>
      <c r="D1209" t="s">
        <v>225</v>
      </c>
      <c r="E1209">
        <v>6.6000000000000003E-2</v>
      </c>
      <c r="F1209" t="s">
        <v>10293</v>
      </c>
      <c r="G1209" t="s">
        <v>5883</v>
      </c>
      <c r="H1209" t="s">
        <v>554</v>
      </c>
      <c r="I1209" t="s">
        <v>96</v>
      </c>
      <c r="J1209">
        <v>90</v>
      </c>
      <c r="K1209" t="s">
        <v>160</v>
      </c>
    </row>
    <row r="1210" spans="1:11" x14ac:dyDescent="0.25">
      <c r="A1210" t="s">
        <v>75</v>
      </c>
      <c r="B1210" t="s">
        <v>90</v>
      </c>
      <c r="C1210">
        <v>4584255</v>
      </c>
      <c r="D1210" t="s">
        <v>101</v>
      </c>
      <c r="E1210">
        <v>0.873</v>
      </c>
      <c r="F1210" t="s">
        <v>8292</v>
      </c>
      <c r="G1210" t="s">
        <v>8293</v>
      </c>
      <c r="H1210" t="s">
        <v>8294</v>
      </c>
      <c r="I1210" t="s">
        <v>96</v>
      </c>
      <c r="J1210">
        <v>95</v>
      </c>
      <c r="K1210" t="s">
        <v>96</v>
      </c>
    </row>
    <row r="1211" spans="1:11" x14ac:dyDescent="0.25">
      <c r="A1211" t="s">
        <v>75</v>
      </c>
      <c r="B1211" t="s">
        <v>90</v>
      </c>
      <c r="C1211">
        <v>4584381</v>
      </c>
      <c r="D1211" t="s">
        <v>120</v>
      </c>
      <c r="E1211">
        <v>1</v>
      </c>
      <c r="F1211" t="s">
        <v>8295</v>
      </c>
      <c r="G1211" t="s">
        <v>8293</v>
      </c>
      <c r="H1211" t="s">
        <v>8294</v>
      </c>
      <c r="I1211" t="s">
        <v>172</v>
      </c>
      <c r="J1211">
        <v>53</v>
      </c>
      <c r="K1211" t="s">
        <v>172</v>
      </c>
    </row>
    <row r="1212" spans="1:11" x14ac:dyDescent="0.25">
      <c r="A1212" t="s">
        <v>75</v>
      </c>
      <c r="B1212" t="s">
        <v>90</v>
      </c>
      <c r="C1212">
        <v>4584756</v>
      </c>
      <c r="D1212" t="s">
        <v>225</v>
      </c>
      <c r="E1212">
        <v>0.93200000000000005</v>
      </c>
      <c r="F1212" t="s">
        <v>8296</v>
      </c>
      <c r="G1212" t="s">
        <v>8297</v>
      </c>
      <c r="H1212" t="s">
        <v>8298</v>
      </c>
      <c r="I1212" t="s">
        <v>160</v>
      </c>
      <c r="J1212">
        <v>305</v>
      </c>
      <c r="K1212" t="s">
        <v>428</v>
      </c>
    </row>
    <row r="1213" spans="1:11" x14ac:dyDescent="0.25">
      <c r="A1213" t="s">
        <v>75</v>
      </c>
      <c r="B1213" t="s">
        <v>90</v>
      </c>
      <c r="C1213">
        <v>4584775</v>
      </c>
      <c r="D1213" t="s">
        <v>135</v>
      </c>
      <c r="E1213">
        <v>0.78500000000000003</v>
      </c>
      <c r="F1213" t="s">
        <v>6760</v>
      </c>
      <c r="G1213" t="s">
        <v>8297</v>
      </c>
      <c r="H1213" t="s">
        <v>8298</v>
      </c>
      <c r="I1213" t="s">
        <v>105</v>
      </c>
      <c r="J1213">
        <v>298</v>
      </c>
      <c r="K1213" t="s">
        <v>85</v>
      </c>
    </row>
    <row r="1214" spans="1:11" x14ac:dyDescent="0.25">
      <c r="A1214" t="s">
        <v>75</v>
      </c>
      <c r="B1214" t="s">
        <v>90</v>
      </c>
      <c r="C1214">
        <v>4585338</v>
      </c>
      <c r="D1214" t="s">
        <v>225</v>
      </c>
      <c r="E1214">
        <v>1</v>
      </c>
      <c r="F1214" t="s">
        <v>8300</v>
      </c>
      <c r="G1214" t="s">
        <v>8297</v>
      </c>
      <c r="H1214" t="s">
        <v>8298</v>
      </c>
      <c r="I1214" t="s">
        <v>140</v>
      </c>
      <c r="J1214">
        <v>111</v>
      </c>
      <c r="K1214" t="s">
        <v>174</v>
      </c>
    </row>
    <row r="1215" spans="1:11" x14ac:dyDescent="0.25">
      <c r="A1215" t="s">
        <v>75</v>
      </c>
      <c r="B1215" t="s">
        <v>90</v>
      </c>
      <c r="C1215">
        <v>4586139</v>
      </c>
      <c r="D1215" t="s">
        <v>135</v>
      </c>
      <c r="E1215">
        <v>0.05</v>
      </c>
      <c r="F1215" t="s">
        <v>10294</v>
      </c>
      <c r="G1215" t="s">
        <v>8302</v>
      </c>
      <c r="H1215" t="s">
        <v>8303</v>
      </c>
      <c r="I1215" t="s">
        <v>245</v>
      </c>
      <c r="J1215">
        <v>111</v>
      </c>
      <c r="K1215" t="s">
        <v>245</v>
      </c>
    </row>
    <row r="1216" spans="1:11" x14ac:dyDescent="0.25">
      <c r="A1216" t="s">
        <v>75</v>
      </c>
      <c r="B1216" t="s">
        <v>90</v>
      </c>
      <c r="C1216">
        <v>4588180</v>
      </c>
      <c r="D1216" t="s">
        <v>120</v>
      </c>
      <c r="E1216">
        <v>0.874</v>
      </c>
      <c r="F1216" t="s">
        <v>8305</v>
      </c>
      <c r="G1216" t="s">
        <v>8306</v>
      </c>
      <c r="H1216" t="s">
        <v>8307</v>
      </c>
      <c r="I1216" t="s">
        <v>140</v>
      </c>
      <c r="J1216">
        <v>360</v>
      </c>
      <c r="K1216" t="s">
        <v>160</v>
      </c>
    </row>
    <row r="1217" spans="1:11" x14ac:dyDescent="0.25">
      <c r="A1217" t="s">
        <v>75</v>
      </c>
      <c r="B1217" t="s">
        <v>90</v>
      </c>
      <c r="C1217">
        <v>4589130</v>
      </c>
      <c r="D1217" t="s">
        <v>120</v>
      </c>
      <c r="E1217">
        <v>0.871</v>
      </c>
      <c r="F1217" t="s">
        <v>8308</v>
      </c>
      <c r="G1217" t="s">
        <v>8306</v>
      </c>
      <c r="H1217" t="s">
        <v>8307</v>
      </c>
      <c r="I1217" t="s">
        <v>172</v>
      </c>
      <c r="J1217">
        <v>43</v>
      </c>
      <c r="K1217" t="s">
        <v>172</v>
      </c>
    </row>
    <row r="1218" spans="1:11" x14ac:dyDescent="0.25">
      <c r="A1218" t="s">
        <v>75</v>
      </c>
      <c r="B1218" t="s">
        <v>90</v>
      </c>
      <c r="C1218">
        <v>4590074</v>
      </c>
      <c r="D1218" t="s">
        <v>101</v>
      </c>
      <c r="E1218">
        <v>6.0999999999999999E-2</v>
      </c>
      <c r="F1218" t="s">
        <v>10295</v>
      </c>
      <c r="G1218" t="s">
        <v>4512</v>
      </c>
      <c r="H1218" t="s">
        <v>4513</v>
      </c>
      <c r="I1218" t="s">
        <v>245</v>
      </c>
      <c r="J1218">
        <v>240</v>
      </c>
      <c r="K1218" t="s">
        <v>146</v>
      </c>
    </row>
    <row r="1219" spans="1:11" x14ac:dyDescent="0.25">
      <c r="A1219" t="s">
        <v>75</v>
      </c>
      <c r="B1219" t="s">
        <v>90</v>
      </c>
      <c r="C1219">
        <v>4591139</v>
      </c>
      <c r="D1219" t="s">
        <v>135</v>
      </c>
      <c r="E1219">
        <v>0.90500000000000003</v>
      </c>
      <c r="F1219" t="s">
        <v>2683</v>
      </c>
      <c r="G1219" t="s">
        <v>8309</v>
      </c>
      <c r="H1219" t="s">
        <v>8310</v>
      </c>
      <c r="I1219" t="s">
        <v>85</v>
      </c>
      <c r="J1219">
        <v>66</v>
      </c>
      <c r="K1219" t="s">
        <v>277</v>
      </c>
    </row>
    <row r="1220" spans="1:11" x14ac:dyDescent="0.25">
      <c r="A1220" t="s">
        <v>75</v>
      </c>
      <c r="B1220" t="s">
        <v>90</v>
      </c>
      <c r="C1220">
        <v>4593513</v>
      </c>
      <c r="D1220" t="s">
        <v>297</v>
      </c>
      <c r="E1220">
        <v>8.8999999999999996E-2</v>
      </c>
      <c r="F1220" t="s">
        <v>10296</v>
      </c>
      <c r="G1220" t="s">
        <v>10297</v>
      </c>
      <c r="H1220" t="s">
        <v>1474</v>
      </c>
      <c r="I1220" t="s">
        <v>277</v>
      </c>
      <c r="J1220">
        <v>74</v>
      </c>
      <c r="K1220" t="s">
        <v>85</v>
      </c>
    </row>
    <row r="1221" spans="1:11" x14ac:dyDescent="0.25">
      <c r="A1221" t="s">
        <v>75</v>
      </c>
      <c r="B1221" t="s">
        <v>90</v>
      </c>
      <c r="C1221">
        <v>4596008</v>
      </c>
      <c r="D1221" t="s">
        <v>135</v>
      </c>
      <c r="E1221">
        <v>5.3999999999999999E-2</v>
      </c>
      <c r="F1221" t="s">
        <v>79</v>
      </c>
      <c r="G1221" t="s">
        <v>10298</v>
      </c>
      <c r="H1221" t="s">
        <v>8312</v>
      </c>
      <c r="I1221" t="s">
        <v>79</v>
      </c>
      <c r="J1221" t="s">
        <v>82</v>
      </c>
    </row>
    <row r="1222" spans="1:11" x14ac:dyDescent="0.25">
      <c r="A1222" t="s">
        <v>75</v>
      </c>
      <c r="B1222" t="s">
        <v>90</v>
      </c>
      <c r="C1222">
        <v>4596243</v>
      </c>
      <c r="D1222" t="s">
        <v>92</v>
      </c>
      <c r="E1222">
        <v>0.91200000000000003</v>
      </c>
      <c r="F1222" t="s">
        <v>79</v>
      </c>
      <c r="G1222" t="s">
        <v>8313</v>
      </c>
      <c r="H1222" t="s">
        <v>8314</v>
      </c>
      <c r="I1222" t="s">
        <v>79</v>
      </c>
      <c r="J1222" t="s">
        <v>82</v>
      </c>
    </row>
    <row r="1223" spans="1:11" x14ac:dyDescent="0.25">
      <c r="A1223" t="s">
        <v>75</v>
      </c>
      <c r="B1223" t="s">
        <v>90</v>
      </c>
      <c r="C1223">
        <v>4600972</v>
      </c>
      <c r="D1223" t="s">
        <v>120</v>
      </c>
      <c r="E1223">
        <v>0.84399999999999997</v>
      </c>
      <c r="F1223" t="s">
        <v>79</v>
      </c>
      <c r="G1223" t="s">
        <v>4522</v>
      </c>
      <c r="H1223" t="s">
        <v>4523</v>
      </c>
      <c r="I1223" t="s">
        <v>79</v>
      </c>
      <c r="J1223" t="s">
        <v>82</v>
      </c>
    </row>
    <row r="1224" spans="1:11" x14ac:dyDescent="0.25">
      <c r="A1224" t="s">
        <v>75</v>
      </c>
      <c r="B1224" t="s">
        <v>90</v>
      </c>
      <c r="C1224">
        <v>4602307</v>
      </c>
      <c r="D1224" t="s">
        <v>92</v>
      </c>
      <c r="E1224">
        <v>7.9000000000000001E-2</v>
      </c>
      <c r="F1224" t="s">
        <v>10299</v>
      </c>
      <c r="G1224" t="s">
        <v>10300</v>
      </c>
      <c r="H1224" t="s">
        <v>10301</v>
      </c>
      <c r="I1224" t="s">
        <v>96</v>
      </c>
      <c r="J1224">
        <v>27</v>
      </c>
      <c r="K1224" t="s">
        <v>98</v>
      </c>
    </row>
    <row r="1225" spans="1:11" x14ac:dyDescent="0.25">
      <c r="A1225" t="s">
        <v>75</v>
      </c>
      <c r="B1225" t="s">
        <v>90</v>
      </c>
      <c r="C1225">
        <v>4603924</v>
      </c>
      <c r="D1225" t="s">
        <v>120</v>
      </c>
      <c r="E1225">
        <v>5.7999999999999899E-2</v>
      </c>
      <c r="F1225" t="s">
        <v>10302</v>
      </c>
      <c r="G1225" t="s">
        <v>4526</v>
      </c>
      <c r="H1225" t="s">
        <v>4527</v>
      </c>
      <c r="I1225" t="s">
        <v>131</v>
      </c>
      <c r="J1225">
        <v>209</v>
      </c>
      <c r="K1225" t="s">
        <v>131</v>
      </c>
    </row>
    <row r="1226" spans="1:11" x14ac:dyDescent="0.25">
      <c r="A1226" t="s">
        <v>75</v>
      </c>
      <c r="B1226" t="s">
        <v>90</v>
      </c>
      <c r="C1226">
        <v>4615947</v>
      </c>
      <c r="D1226" t="s">
        <v>120</v>
      </c>
      <c r="E1226">
        <v>0.84699999999999998</v>
      </c>
      <c r="F1226" t="s">
        <v>8315</v>
      </c>
      <c r="G1226" t="s">
        <v>8316</v>
      </c>
      <c r="H1226" t="s">
        <v>8317</v>
      </c>
      <c r="I1226" t="s">
        <v>105</v>
      </c>
      <c r="J1226">
        <v>73</v>
      </c>
      <c r="K1226" t="s">
        <v>85</v>
      </c>
    </row>
    <row r="1227" spans="1:11" x14ac:dyDescent="0.25">
      <c r="A1227" t="s">
        <v>75</v>
      </c>
      <c r="B1227" t="s">
        <v>90</v>
      </c>
      <c r="C1227">
        <v>4616323</v>
      </c>
      <c r="D1227" t="s">
        <v>120</v>
      </c>
      <c r="E1227">
        <v>6.7000000000000004E-2</v>
      </c>
      <c r="F1227" t="s">
        <v>10303</v>
      </c>
      <c r="G1227" t="s">
        <v>8316</v>
      </c>
      <c r="H1227" t="s">
        <v>8317</v>
      </c>
      <c r="I1227" t="s">
        <v>105</v>
      </c>
      <c r="J1227">
        <v>199</v>
      </c>
      <c r="K1227" t="s">
        <v>160</v>
      </c>
    </row>
    <row r="1228" spans="1:11" x14ac:dyDescent="0.25">
      <c r="A1228" t="s">
        <v>75</v>
      </c>
      <c r="B1228" t="s">
        <v>90</v>
      </c>
      <c r="C1228">
        <v>4617341</v>
      </c>
      <c r="D1228" t="s">
        <v>135</v>
      </c>
      <c r="E1228">
        <v>0.86</v>
      </c>
      <c r="F1228" t="s">
        <v>8318</v>
      </c>
      <c r="G1228" t="s">
        <v>3215</v>
      </c>
      <c r="H1228" t="s">
        <v>3216</v>
      </c>
      <c r="I1228" t="s">
        <v>253</v>
      </c>
      <c r="J1228">
        <v>70</v>
      </c>
      <c r="K1228" t="s">
        <v>96</v>
      </c>
    </row>
    <row r="1229" spans="1:11" x14ac:dyDescent="0.25">
      <c r="A1229" t="s">
        <v>75</v>
      </c>
      <c r="B1229" t="s">
        <v>90</v>
      </c>
      <c r="C1229">
        <v>4625288</v>
      </c>
      <c r="D1229" t="s">
        <v>115</v>
      </c>
      <c r="E1229">
        <v>1</v>
      </c>
      <c r="F1229" t="s">
        <v>79</v>
      </c>
      <c r="G1229" t="s">
        <v>2065</v>
      </c>
      <c r="H1229" t="s">
        <v>8319</v>
      </c>
      <c r="I1229" t="s">
        <v>79</v>
      </c>
      <c r="J1229" t="s">
        <v>82</v>
      </c>
    </row>
    <row r="1230" spans="1:11" x14ac:dyDescent="0.25">
      <c r="A1230" t="s">
        <v>75</v>
      </c>
      <c r="B1230" t="s">
        <v>90</v>
      </c>
      <c r="C1230">
        <v>4630770</v>
      </c>
      <c r="D1230" t="s">
        <v>120</v>
      </c>
      <c r="E1230">
        <v>0.81399999999999995</v>
      </c>
      <c r="F1230" t="s">
        <v>8320</v>
      </c>
      <c r="G1230" t="s">
        <v>8321</v>
      </c>
      <c r="H1230" t="s">
        <v>7371</v>
      </c>
      <c r="I1230" t="s">
        <v>174</v>
      </c>
      <c r="J1230">
        <v>4</v>
      </c>
      <c r="K1230" t="s">
        <v>174</v>
      </c>
    </row>
    <row r="1231" spans="1:11" x14ac:dyDescent="0.25">
      <c r="A1231" t="s">
        <v>75</v>
      </c>
      <c r="B1231" t="s">
        <v>2069</v>
      </c>
      <c r="C1231">
        <v>1132</v>
      </c>
      <c r="D1231" t="s">
        <v>8322</v>
      </c>
      <c r="E1231">
        <v>1</v>
      </c>
      <c r="F1231" t="s">
        <v>79</v>
      </c>
      <c r="G1231" t="s">
        <v>2071</v>
      </c>
      <c r="H1231" t="s">
        <v>81</v>
      </c>
      <c r="I1231" t="s">
        <v>79</v>
      </c>
      <c r="J1231" t="s">
        <v>82</v>
      </c>
    </row>
    <row r="1232" spans="1:11" x14ac:dyDescent="0.25">
      <c r="A1232" t="s">
        <v>75</v>
      </c>
      <c r="B1232" t="s">
        <v>2069</v>
      </c>
      <c r="C1232">
        <v>2922</v>
      </c>
      <c r="D1232" t="s">
        <v>297</v>
      </c>
      <c r="E1232">
        <v>8.5000000000000006E-2</v>
      </c>
      <c r="F1232" t="s">
        <v>79</v>
      </c>
      <c r="G1232" t="s">
        <v>2071</v>
      </c>
      <c r="H1232" t="s">
        <v>81</v>
      </c>
      <c r="I1232" t="s">
        <v>79</v>
      </c>
      <c r="J1232" t="s">
        <v>82</v>
      </c>
    </row>
    <row r="1233" spans="1:11" x14ac:dyDescent="0.25">
      <c r="A1233" t="s">
        <v>75</v>
      </c>
      <c r="B1233" t="s">
        <v>2069</v>
      </c>
      <c r="C1233">
        <v>2929</v>
      </c>
      <c r="D1233" t="s">
        <v>101</v>
      </c>
      <c r="E1233">
        <v>8.6999999999999994E-2</v>
      </c>
      <c r="F1233" t="s">
        <v>79</v>
      </c>
      <c r="G1233" t="s">
        <v>2071</v>
      </c>
      <c r="H1233" t="s">
        <v>81</v>
      </c>
      <c r="I1233" t="s">
        <v>79</v>
      </c>
      <c r="J1233" t="s">
        <v>82</v>
      </c>
    </row>
    <row r="1234" spans="1:11" x14ac:dyDescent="0.25">
      <c r="A1234" t="s">
        <v>75</v>
      </c>
      <c r="B1234" t="s">
        <v>2069</v>
      </c>
      <c r="C1234">
        <v>2945</v>
      </c>
      <c r="D1234" t="s">
        <v>225</v>
      </c>
      <c r="E1234">
        <v>9.6999999999999906E-2</v>
      </c>
      <c r="F1234" t="s">
        <v>79</v>
      </c>
      <c r="G1234" t="s">
        <v>2071</v>
      </c>
      <c r="H1234" t="s">
        <v>81</v>
      </c>
      <c r="I1234" t="s">
        <v>79</v>
      </c>
      <c r="J1234" t="s">
        <v>82</v>
      </c>
    </row>
    <row r="1235" spans="1:11" x14ac:dyDescent="0.25">
      <c r="A1235" t="s">
        <v>75</v>
      </c>
      <c r="B1235" t="s">
        <v>2069</v>
      </c>
      <c r="C1235">
        <v>2953</v>
      </c>
      <c r="D1235" t="s">
        <v>101</v>
      </c>
      <c r="E1235">
        <v>0.113</v>
      </c>
      <c r="F1235" t="s">
        <v>79</v>
      </c>
      <c r="G1235" t="s">
        <v>2071</v>
      </c>
      <c r="H1235" t="s">
        <v>81</v>
      </c>
      <c r="I1235" t="s">
        <v>79</v>
      </c>
      <c r="J1235" t="s">
        <v>82</v>
      </c>
    </row>
    <row r="1236" spans="1:11" x14ac:dyDescent="0.25">
      <c r="A1236" t="s">
        <v>75</v>
      </c>
      <c r="B1236" t="s">
        <v>2069</v>
      </c>
      <c r="C1236">
        <v>2958</v>
      </c>
      <c r="D1236" t="s">
        <v>1885</v>
      </c>
      <c r="E1236">
        <v>5.0999999999999997E-2</v>
      </c>
      <c r="F1236" t="s">
        <v>79</v>
      </c>
      <c r="G1236" t="s">
        <v>2071</v>
      </c>
      <c r="H1236" t="s">
        <v>81</v>
      </c>
      <c r="I1236" t="s">
        <v>79</v>
      </c>
      <c r="J1236" t="s">
        <v>82</v>
      </c>
    </row>
    <row r="1237" spans="1:11" x14ac:dyDescent="0.25">
      <c r="A1237" t="s">
        <v>75</v>
      </c>
      <c r="B1237" t="s">
        <v>2069</v>
      </c>
      <c r="C1237">
        <v>2959</v>
      </c>
      <c r="D1237" t="s">
        <v>297</v>
      </c>
      <c r="E1237">
        <v>0.16800000000000001</v>
      </c>
      <c r="F1237" t="s">
        <v>79</v>
      </c>
      <c r="G1237" t="s">
        <v>2071</v>
      </c>
      <c r="H1237" t="s">
        <v>81</v>
      </c>
      <c r="I1237" t="s">
        <v>79</v>
      </c>
      <c r="J1237" t="s">
        <v>82</v>
      </c>
    </row>
    <row r="1238" spans="1:11" x14ac:dyDescent="0.25">
      <c r="A1238" t="s">
        <v>75</v>
      </c>
      <c r="B1238" t="s">
        <v>2069</v>
      </c>
      <c r="C1238">
        <v>2966</v>
      </c>
      <c r="D1238" t="s">
        <v>225</v>
      </c>
      <c r="E1238">
        <v>5.5E-2</v>
      </c>
      <c r="F1238" t="s">
        <v>79</v>
      </c>
      <c r="G1238" t="s">
        <v>2071</v>
      </c>
      <c r="H1238" t="s">
        <v>81</v>
      </c>
      <c r="I1238" t="s">
        <v>79</v>
      </c>
      <c r="J1238" t="s">
        <v>82</v>
      </c>
    </row>
    <row r="1239" spans="1:11" x14ac:dyDescent="0.25">
      <c r="A1239" t="s">
        <v>75</v>
      </c>
      <c r="B1239" t="s">
        <v>2069</v>
      </c>
      <c r="C1239">
        <v>2967</v>
      </c>
      <c r="D1239" t="s">
        <v>297</v>
      </c>
      <c r="E1239">
        <v>6.5000000000000002E-2</v>
      </c>
      <c r="F1239" t="s">
        <v>79</v>
      </c>
      <c r="G1239" t="s">
        <v>2071</v>
      </c>
      <c r="H1239" t="s">
        <v>81</v>
      </c>
      <c r="I1239" t="s">
        <v>79</v>
      </c>
      <c r="J1239" t="s">
        <v>82</v>
      </c>
    </row>
    <row r="1240" spans="1:11" x14ac:dyDescent="0.25">
      <c r="A1240" t="s">
        <v>75</v>
      </c>
      <c r="B1240" t="s">
        <v>2069</v>
      </c>
      <c r="C1240" t="s">
        <v>10304</v>
      </c>
      <c r="D1240" t="e" cm="1">
        <f t="array" ref="D1240">+A</f>
        <v>#NAME?</v>
      </c>
      <c r="E1240">
        <v>0.89500000000000002</v>
      </c>
      <c r="F1240" t="s">
        <v>79</v>
      </c>
      <c r="G1240" t="s">
        <v>2071</v>
      </c>
      <c r="H1240" t="s">
        <v>81</v>
      </c>
      <c r="I1240" t="s">
        <v>79</v>
      </c>
      <c r="J1240" t="s">
        <v>82</v>
      </c>
    </row>
    <row r="1241" spans="1:11" x14ac:dyDescent="0.25">
      <c r="A1241" t="s">
        <v>75</v>
      </c>
      <c r="B1241" t="s">
        <v>2069</v>
      </c>
      <c r="C1241">
        <v>2972</v>
      </c>
      <c r="D1241" t="s">
        <v>297</v>
      </c>
      <c r="E1241">
        <v>1</v>
      </c>
      <c r="F1241" t="s">
        <v>79</v>
      </c>
      <c r="G1241" t="s">
        <v>2071</v>
      </c>
      <c r="H1241" t="s">
        <v>81</v>
      </c>
      <c r="I1241" t="s">
        <v>79</v>
      </c>
      <c r="J1241" t="s">
        <v>82</v>
      </c>
    </row>
    <row r="1242" spans="1:11" x14ac:dyDescent="0.25">
      <c r="A1242" t="s">
        <v>75</v>
      </c>
      <c r="B1242" t="s">
        <v>2069</v>
      </c>
      <c r="C1242">
        <v>2973</v>
      </c>
      <c r="D1242" t="s">
        <v>1798</v>
      </c>
      <c r="E1242">
        <v>0.90799999999999903</v>
      </c>
      <c r="F1242" t="s">
        <v>79</v>
      </c>
      <c r="G1242" t="s">
        <v>2071</v>
      </c>
      <c r="H1242" t="s">
        <v>81</v>
      </c>
      <c r="I1242" t="s">
        <v>79</v>
      </c>
      <c r="J1242" t="s">
        <v>82</v>
      </c>
    </row>
    <row r="1243" spans="1:11" x14ac:dyDescent="0.25">
      <c r="A1243" t="s">
        <v>75</v>
      </c>
      <c r="B1243" t="s">
        <v>2069</v>
      </c>
      <c r="C1243" t="s">
        <v>10305</v>
      </c>
      <c r="D1243" t="s">
        <v>10306</v>
      </c>
      <c r="E1243">
        <v>5.1999999999999998E-2</v>
      </c>
      <c r="F1243" t="s">
        <v>79</v>
      </c>
      <c r="G1243" t="s">
        <v>2071</v>
      </c>
      <c r="H1243" t="s">
        <v>81</v>
      </c>
      <c r="I1243" t="s">
        <v>79</v>
      </c>
      <c r="J1243" t="s">
        <v>82</v>
      </c>
    </row>
    <row r="1244" spans="1:11" x14ac:dyDescent="0.25">
      <c r="A1244" t="s">
        <v>75</v>
      </c>
      <c r="B1244" t="s">
        <v>2069</v>
      </c>
      <c r="C1244">
        <v>2981</v>
      </c>
      <c r="D1244" t="s">
        <v>101</v>
      </c>
      <c r="E1244">
        <v>0.13</v>
      </c>
      <c r="F1244" t="s">
        <v>79</v>
      </c>
      <c r="G1244" t="s">
        <v>2071</v>
      </c>
      <c r="H1244" t="s">
        <v>81</v>
      </c>
      <c r="I1244" t="s">
        <v>79</v>
      </c>
      <c r="J1244" t="s">
        <v>82</v>
      </c>
    </row>
    <row r="1245" spans="1:11" x14ac:dyDescent="0.25">
      <c r="A1245" t="s">
        <v>75</v>
      </c>
      <c r="B1245" t="s">
        <v>2069</v>
      </c>
      <c r="C1245">
        <v>3533</v>
      </c>
      <c r="D1245" t="s">
        <v>120</v>
      </c>
      <c r="E1245">
        <v>5.0999999999999997E-2</v>
      </c>
      <c r="F1245" t="s">
        <v>79</v>
      </c>
      <c r="G1245" t="s">
        <v>2071</v>
      </c>
      <c r="H1245" t="s">
        <v>81</v>
      </c>
      <c r="I1245" t="s">
        <v>79</v>
      </c>
      <c r="J1245" t="s">
        <v>82</v>
      </c>
    </row>
    <row r="1246" spans="1:11" x14ac:dyDescent="0.25">
      <c r="A1246" t="s">
        <v>75</v>
      </c>
      <c r="B1246" t="s">
        <v>2069</v>
      </c>
      <c r="C1246">
        <v>3871</v>
      </c>
      <c r="D1246" t="s">
        <v>135</v>
      </c>
      <c r="E1246">
        <v>0.34200000000000003</v>
      </c>
      <c r="F1246" t="s">
        <v>79</v>
      </c>
      <c r="G1246" t="s">
        <v>2071</v>
      </c>
      <c r="H1246" t="s">
        <v>81</v>
      </c>
      <c r="I1246" t="s">
        <v>79</v>
      </c>
      <c r="J1246" t="s">
        <v>82</v>
      </c>
    </row>
    <row r="1247" spans="1:11" x14ac:dyDescent="0.25">
      <c r="A1247" t="s">
        <v>75</v>
      </c>
      <c r="B1247" t="s">
        <v>2069</v>
      </c>
      <c r="C1247">
        <v>5185</v>
      </c>
      <c r="D1247" t="s">
        <v>88</v>
      </c>
      <c r="E1247">
        <v>0.94499999999999995</v>
      </c>
      <c r="F1247" t="s">
        <v>79</v>
      </c>
      <c r="G1247" t="s">
        <v>2071</v>
      </c>
      <c r="H1247" t="s">
        <v>81</v>
      </c>
      <c r="I1247" t="s">
        <v>79</v>
      </c>
      <c r="J1247" t="s">
        <v>82</v>
      </c>
    </row>
    <row r="1248" spans="1:11" x14ac:dyDescent="0.25">
      <c r="A1248" t="s">
        <v>75</v>
      </c>
      <c r="B1248" t="s">
        <v>2069</v>
      </c>
      <c r="C1248">
        <v>5746</v>
      </c>
      <c r="D1248" t="s">
        <v>135</v>
      </c>
      <c r="E1248">
        <v>1</v>
      </c>
      <c r="F1248" t="s">
        <v>8324</v>
      </c>
      <c r="G1248" t="s">
        <v>2079</v>
      </c>
      <c r="I1248" t="s">
        <v>511</v>
      </c>
      <c r="J1248">
        <v>165</v>
      </c>
      <c r="K1248" t="s">
        <v>400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230"/>
  <sheetViews>
    <sheetView workbookViewId="0">
      <selection activeCell="L7" sqref="L7"/>
    </sheetView>
  </sheetViews>
  <sheetFormatPr defaultRowHeight="15" x14ac:dyDescent="0.25"/>
  <sheetData>
    <row r="1" spans="1:10" x14ac:dyDescent="0.25">
      <c r="A1" t="s">
        <v>60</v>
      </c>
      <c r="B1" t="s">
        <v>61</v>
      </c>
      <c r="C1" t="s">
        <v>62</v>
      </c>
      <c r="D1" t="s">
        <v>63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</row>
    <row r="2" spans="1:10" x14ac:dyDescent="0.25">
      <c r="A2" t="s">
        <v>75</v>
      </c>
      <c r="B2" t="s">
        <v>76</v>
      </c>
      <c r="C2">
        <v>623</v>
      </c>
      <c r="D2" t="s">
        <v>135</v>
      </c>
      <c r="E2" t="s">
        <v>79</v>
      </c>
      <c r="F2" t="s">
        <v>5927</v>
      </c>
      <c r="G2" t="s">
        <v>81</v>
      </c>
      <c r="H2" t="s">
        <v>79</v>
      </c>
      <c r="I2" t="s">
        <v>82</v>
      </c>
    </row>
    <row r="3" spans="1:10" x14ac:dyDescent="0.25">
      <c r="A3" t="s">
        <v>75</v>
      </c>
      <c r="B3" t="s">
        <v>76</v>
      </c>
      <c r="C3">
        <v>1387</v>
      </c>
      <c r="D3" t="s">
        <v>78</v>
      </c>
      <c r="E3" t="s">
        <v>79</v>
      </c>
      <c r="F3" t="s">
        <v>80</v>
      </c>
      <c r="G3" t="s">
        <v>81</v>
      </c>
      <c r="H3" t="s">
        <v>79</v>
      </c>
      <c r="I3" t="s">
        <v>82</v>
      </c>
    </row>
    <row r="4" spans="1:10" x14ac:dyDescent="0.25">
      <c r="A4" t="s">
        <v>75</v>
      </c>
      <c r="B4" t="s">
        <v>90</v>
      </c>
      <c r="C4">
        <v>4701</v>
      </c>
      <c r="D4" t="s">
        <v>92</v>
      </c>
      <c r="E4" t="s">
        <v>93</v>
      </c>
      <c r="F4" t="s">
        <v>94</v>
      </c>
      <c r="G4" t="s">
        <v>95</v>
      </c>
      <c r="H4" t="s">
        <v>96</v>
      </c>
      <c r="I4">
        <v>323</v>
      </c>
      <c r="J4" t="s">
        <v>98</v>
      </c>
    </row>
    <row r="5" spans="1:10" x14ac:dyDescent="0.25">
      <c r="A5" t="s">
        <v>75</v>
      </c>
      <c r="B5" t="s">
        <v>90</v>
      </c>
      <c r="C5">
        <v>5144</v>
      </c>
      <c r="D5" t="s">
        <v>151</v>
      </c>
      <c r="E5" t="s">
        <v>79</v>
      </c>
      <c r="F5" t="s">
        <v>94</v>
      </c>
      <c r="G5" t="s">
        <v>5928</v>
      </c>
      <c r="H5" t="s">
        <v>79</v>
      </c>
      <c r="I5" t="s">
        <v>82</v>
      </c>
    </row>
    <row r="6" spans="1:10" x14ac:dyDescent="0.25">
      <c r="A6" t="s">
        <v>75</v>
      </c>
      <c r="B6" t="s">
        <v>90</v>
      </c>
      <c r="C6">
        <v>7522</v>
      </c>
      <c r="D6" t="s">
        <v>120</v>
      </c>
      <c r="E6" t="s">
        <v>5929</v>
      </c>
      <c r="F6" t="s">
        <v>4539</v>
      </c>
      <c r="G6" t="s">
        <v>554</v>
      </c>
      <c r="H6" t="s">
        <v>253</v>
      </c>
      <c r="I6">
        <v>146</v>
      </c>
      <c r="J6" t="s">
        <v>96</v>
      </c>
    </row>
    <row r="7" spans="1:10" x14ac:dyDescent="0.25">
      <c r="A7" t="s">
        <v>75</v>
      </c>
      <c r="B7" t="s">
        <v>90</v>
      </c>
      <c r="C7">
        <v>10444</v>
      </c>
      <c r="D7" t="s">
        <v>120</v>
      </c>
      <c r="E7" t="s">
        <v>5931</v>
      </c>
      <c r="F7" t="s">
        <v>5932</v>
      </c>
      <c r="G7" t="s">
        <v>5933</v>
      </c>
      <c r="H7" t="s">
        <v>253</v>
      </c>
      <c r="I7">
        <v>17</v>
      </c>
      <c r="J7" t="s">
        <v>96</v>
      </c>
    </row>
    <row r="8" spans="1:10" x14ac:dyDescent="0.25">
      <c r="A8" t="s">
        <v>75</v>
      </c>
      <c r="B8" t="s">
        <v>90</v>
      </c>
      <c r="C8">
        <v>12901</v>
      </c>
      <c r="D8" t="s">
        <v>151</v>
      </c>
      <c r="E8" t="s">
        <v>5935</v>
      </c>
      <c r="F8" t="s">
        <v>103</v>
      </c>
      <c r="G8" t="s">
        <v>104</v>
      </c>
      <c r="H8" t="s">
        <v>85</v>
      </c>
      <c r="I8">
        <v>247</v>
      </c>
      <c r="J8" t="s">
        <v>400</v>
      </c>
    </row>
    <row r="9" spans="1:10" x14ac:dyDescent="0.25">
      <c r="A9" t="s">
        <v>75</v>
      </c>
      <c r="B9" t="s">
        <v>90</v>
      </c>
      <c r="C9">
        <v>13962</v>
      </c>
      <c r="D9" t="s">
        <v>101</v>
      </c>
      <c r="E9" t="s">
        <v>102</v>
      </c>
      <c r="F9" t="s">
        <v>103</v>
      </c>
      <c r="G9" t="s">
        <v>104</v>
      </c>
      <c r="H9" t="s">
        <v>105</v>
      </c>
      <c r="I9">
        <v>600</v>
      </c>
      <c r="J9" t="s">
        <v>85</v>
      </c>
    </row>
    <row r="10" spans="1:10" x14ac:dyDescent="0.25">
      <c r="A10" t="s">
        <v>75</v>
      </c>
      <c r="B10" t="s">
        <v>90</v>
      </c>
      <c r="C10">
        <v>24783</v>
      </c>
      <c r="D10" t="s">
        <v>92</v>
      </c>
      <c r="E10" t="s">
        <v>109</v>
      </c>
      <c r="F10" t="s">
        <v>110</v>
      </c>
      <c r="G10" t="s">
        <v>111</v>
      </c>
      <c r="H10" t="s">
        <v>96</v>
      </c>
      <c r="I10">
        <v>798</v>
      </c>
      <c r="J10" t="s">
        <v>98</v>
      </c>
    </row>
    <row r="11" spans="1:10" x14ac:dyDescent="0.25">
      <c r="A11" t="s">
        <v>75</v>
      </c>
      <c r="B11" t="s">
        <v>90</v>
      </c>
      <c r="C11">
        <v>25546</v>
      </c>
      <c r="D11" t="s">
        <v>120</v>
      </c>
      <c r="E11" t="s">
        <v>3809</v>
      </c>
      <c r="F11" t="s">
        <v>4544</v>
      </c>
      <c r="G11" t="s">
        <v>4545</v>
      </c>
      <c r="H11" t="s">
        <v>85</v>
      </c>
      <c r="I11">
        <v>114</v>
      </c>
      <c r="J11" t="s">
        <v>277</v>
      </c>
    </row>
    <row r="12" spans="1:10" x14ac:dyDescent="0.25">
      <c r="A12" t="s">
        <v>75</v>
      </c>
      <c r="B12" t="s">
        <v>90</v>
      </c>
      <c r="C12">
        <v>27307</v>
      </c>
      <c r="D12" t="s">
        <v>88</v>
      </c>
      <c r="E12" t="s">
        <v>5939</v>
      </c>
      <c r="F12" t="s">
        <v>3228</v>
      </c>
      <c r="G12" t="s">
        <v>3229</v>
      </c>
      <c r="H12" t="s">
        <v>172</v>
      </c>
      <c r="I12">
        <v>5</v>
      </c>
      <c r="J12" t="s">
        <v>172</v>
      </c>
    </row>
    <row r="13" spans="1:10" x14ac:dyDescent="0.25">
      <c r="A13" t="s">
        <v>75</v>
      </c>
      <c r="B13" t="s">
        <v>90</v>
      </c>
      <c r="C13">
        <v>29139</v>
      </c>
      <c r="D13" t="s">
        <v>120</v>
      </c>
      <c r="E13" t="s">
        <v>5942</v>
      </c>
      <c r="F13" t="s">
        <v>116</v>
      </c>
      <c r="G13" t="s">
        <v>5941</v>
      </c>
      <c r="H13" t="s">
        <v>146</v>
      </c>
      <c r="I13">
        <v>256</v>
      </c>
      <c r="J13" t="s">
        <v>148</v>
      </c>
    </row>
    <row r="14" spans="1:10" x14ac:dyDescent="0.25">
      <c r="A14" t="s">
        <v>75</v>
      </c>
      <c r="B14" t="s">
        <v>90</v>
      </c>
      <c r="C14">
        <v>31710</v>
      </c>
      <c r="D14" t="s">
        <v>135</v>
      </c>
      <c r="E14" t="s">
        <v>5944</v>
      </c>
      <c r="F14" t="s">
        <v>5945</v>
      </c>
      <c r="G14" t="s">
        <v>5946</v>
      </c>
      <c r="H14" t="s">
        <v>172</v>
      </c>
      <c r="I14">
        <v>298</v>
      </c>
      <c r="J14" t="s">
        <v>172</v>
      </c>
    </row>
    <row r="15" spans="1:10" x14ac:dyDescent="0.25">
      <c r="A15" t="s">
        <v>75</v>
      </c>
      <c r="B15" t="s">
        <v>90</v>
      </c>
      <c r="C15">
        <v>32659</v>
      </c>
      <c r="D15" t="s">
        <v>135</v>
      </c>
      <c r="E15" t="s">
        <v>5949</v>
      </c>
      <c r="F15" t="s">
        <v>5945</v>
      </c>
      <c r="G15" t="s">
        <v>5946</v>
      </c>
      <c r="H15" t="s">
        <v>124</v>
      </c>
      <c r="I15">
        <v>615</v>
      </c>
      <c r="J15" t="s">
        <v>140</v>
      </c>
    </row>
    <row r="16" spans="1:10" x14ac:dyDescent="0.25">
      <c r="A16" t="s">
        <v>75</v>
      </c>
      <c r="B16" t="s">
        <v>90</v>
      </c>
      <c r="C16">
        <v>32802</v>
      </c>
      <c r="D16" t="s">
        <v>135</v>
      </c>
      <c r="E16" t="s">
        <v>5951</v>
      </c>
      <c r="F16" t="s">
        <v>5945</v>
      </c>
      <c r="G16" t="s">
        <v>5946</v>
      </c>
      <c r="H16" t="s">
        <v>172</v>
      </c>
      <c r="I16">
        <v>662</v>
      </c>
      <c r="J16" t="s">
        <v>172</v>
      </c>
    </row>
    <row r="17" spans="1:10" x14ac:dyDescent="0.25">
      <c r="A17" t="s">
        <v>75</v>
      </c>
      <c r="B17" t="s">
        <v>90</v>
      </c>
      <c r="C17">
        <v>34225</v>
      </c>
      <c r="D17" t="s">
        <v>78</v>
      </c>
      <c r="E17" t="s">
        <v>79</v>
      </c>
      <c r="F17" t="s">
        <v>5945</v>
      </c>
      <c r="G17" t="s">
        <v>10307</v>
      </c>
      <c r="H17" t="s">
        <v>79</v>
      </c>
      <c r="I17" t="s">
        <v>82</v>
      </c>
    </row>
    <row r="18" spans="1:10" x14ac:dyDescent="0.25">
      <c r="A18" t="s">
        <v>75</v>
      </c>
      <c r="B18" t="s">
        <v>90</v>
      </c>
      <c r="C18">
        <v>40957</v>
      </c>
      <c r="D18" t="s">
        <v>135</v>
      </c>
      <c r="E18" t="s">
        <v>5957</v>
      </c>
      <c r="F18" t="s">
        <v>2101</v>
      </c>
      <c r="G18" t="s">
        <v>554</v>
      </c>
      <c r="H18" t="s">
        <v>245</v>
      </c>
      <c r="I18">
        <v>325</v>
      </c>
      <c r="J18" t="s">
        <v>245</v>
      </c>
    </row>
    <row r="19" spans="1:10" x14ac:dyDescent="0.25">
      <c r="A19" t="s">
        <v>75</v>
      </c>
      <c r="B19" t="s">
        <v>90</v>
      </c>
      <c r="C19">
        <v>42150</v>
      </c>
      <c r="D19" t="s">
        <v>151</v>
      </c>
      <c r="E19" t="s">
        <v>79</v>
      </c>
      <c r="F19" t="s">
        <v>2101</v>
      </c>
      <c r="G19" t="s">
        <v>2102</v>
      </c>
      <c r="H19" t="s">
        <v>79</v>
      </c>
      <c r="I19" t="s">
        <v>82</v>
      </c>
    </row>
    <row r="20" spans="1:10" x14ac:dyDescent="0.25">
      <c r="A20" t="s">
        <v>75</v>
      </c>
      <c r="B20" t="s">
        <v>90</v>
      </c>
      <c r="C20">
        <v>48263</v>
      </c>
      <c r="D20" t="s">
        <v>120</v>
      </c>
      <c r="E20" t="s">
        <v>10308</v>
      </c>
      <c r="F20" t="s">
        <v>10309</v>
      </c>
      <c r="G20" t="s">
        <v>7759</v>
      </c>
      <c r="H20" t="s">
        <v>197</v>
      </c>
      <c r="I20">
        <v>165</v>
      </c>
      <c r="J20" t="s">
        <v>172</v>
      </c>
    </row>
    <row r="21" spans="1:10" x14ac:dyDescent="0.25">
      <c r="A21" t="s">
        <v>75</v>
      </c>
      <c r="B21" t="s">
        <v>90</v>
      </c>
      <c r="C21">
        <v>49840</v>
      </c>
      <c r="D21" t="s">
        <v>120</v>
      </c>
      <c r="E21" t="s">
        <v>5958</v>
      </c>
      <c r="F21" t="s">
        <v>5959</v>
      </c>
      <c r="G21" t="s">
        <v>5960</v>
      </c>
      <c r="H21" t="s">
        <v>204</v>
      </c>
      <c r="I21">
        <v>6</v>
      </c>
      <c r="J21" t="s">
        <v>204</v>
      </c>
    </row>
    <row r="22" spans="1:10" x14ac:dyDescent="0.25">
      <c r="A22" t="s">
        <v>75</v>
      </c>
      <c r="B22" t="s">
        <v>90</v>
      </c>
      <c r="C22">
        <v>54392</v>
      </c>
      <c r="D22" t="s">
        <v>120</v>
      </c>
      <c r="E22" t="s">
        <v>5961</v>
      </c>
      <c r="F22" t="s">
        <v>5962</v>
      </c>
      <c r="G22" t="s">
        <v>5963</v>
      </c>
      <c r="H22" t="s">
        <v>204</v>
      </c>
      <c r="I22">
        <v>104</v>
      </c>
      <c r="J22" t="s">
        <v>105</v>
      </c>
    </row>
    <row r="23" spans="1:10" x14ac:dyDescent="0.25">
      <c r="A23" t="s">
        <v>75</v>
      </c>
      <c r="B23" t="s">
        <v>90</v>
      </c>
      <c r="C23">
        <v>54429</v>
      </c>
      <c r="D23" t="s">
        <v>101</v>
      </c>
      <c r="E23" t="s">
        <v>10310</v>
      </c>
      <c r="F23" t="s">
        <v>5962</v>
      </c>
      <c r="G23" t="s">
        <v>5963</v>
      </c>
      <c r="H23" t="s">
        <v>140</v>
      </c>
      <c r="I23">
        <v>92</v>
      </c>
      <c r="J23" t="s">
        <v>204</v>
      </c>
    </row>
    <row r="24" spans="1:10" x14ac:dyDescent="0.25">
      <c r="A24" t="s">
        <v>75</v>
      </c>
      <c r="B24" t="s">
        <v>90</v>
      </c>
      <c r="C24">
        <v>55590</v>
      </c>
      <c r="D24" t="s">
        <v>120</v>
      </c>
      <c r="E24" t="s">
        <v>5964</v>
      </c>
      <c r="F24" t="s">
        <v>2110</v>
      </c>
      <c r="G24" t="s">
        <v>2111</v>
      </c>
      <c r="H24" t="s">
        <v>174</v>
      </c>
      <c r="I24">
        <v>507</v>
      </c>
      <c r="J24" t="s">
        <v>428</v>
      </c>
    </row>
    <row r="25" spans="1:10" x14ac:dyDescent="0.25">
      <c r="A25" t="s">
        <v>75</v>
      </c>
      <c r="B25" t="s">
        <v>90</v>
      </c>
      <c r="C25">
        <v>56677</v>
      </c>
      <c r="D25" t="s">
        <v>120</v>
      </c>
      <c r="E25" t="s">
        <v>5965</v>
      </c>
      <c r="F25" t="s">
        <v>2110</v>
      </c>
      <c r="G25" t="s">
        <v>2111</v>
      </c>
      <c r="H25" t="s">
        <v>124</v>
      </c>
      <c r="I25">
        <v>145</v>
      </c>
      <c r="J25" t="s">
        <v>140</v>
      </c>
    </row>
    <row r="26" spans="1:10" x14ac:dyDescent="0.25">
      <c r="A26" t="s">
        <v>75</v>
      </c>
      <c r="B26" t="s">
        <v>90</v>
      </c>
      <c r="C26">
        <v>61967</v>
      </c>
      <c r="D26" t="s">
        <v>101</v>
      </c>
      <c r="E26" t="s">
        <v>5966</v>
      </c>
      <c r="F26" t="s">
        <v>5967</v>
      </c>
      <c r="G26" t="s">
        <v>5968</v>
      </c>
      <c r="H26" t="s">
        <v>96</v>
      </c>
      <c r="I26">
        <v>433</v>
      </c>
      <c r="J26" t="s">
        <v>124</v>
      </c>
    </row>
    <row r="27" spans="1:10" x14ac:dyDescent="0.25">
      <c r="A27" t="s">
        <v>75</v>
      </c>
      <c r="B27" t="s">
        <v>90</v>
      </c>
      <c r="C27">
        <v>68546</v>
      </c>
      <c r="D27" t="s">
        <v>135</v>
      </c>
      <c r="E27" t="s">
        <v>136</v>
      </c>
      <c r="F27" t="s">
        <v>137</v>
      </c>
      <c r="G27" t="s">
        <v>138</v>
      </c>
      <c r="H27" t="s">
        <v>124</v>
      </c>
      <c r="I27">
        <v>237</v>
      </c>
      <c r="J27" t="s">
        <v>140</v>
      </c>
    </row>
    <row r="28" spans="1:10" x14ac:dyDescent="0.25">
      <c r="A28" t="s">
        <v>75</v>
      </c>
      <c r="B28" t="s">
        <v>90</v>
      </c>
      <c r="C28">
        <v>76821</v>
      </c>
      <c r="D28" t="s">
        <v>120</v>
      </c>
      <c r="E28" t="s">
        <v>5969</v>
      </c>
      <c r="F28" t="s">
        <v>5970</v>
      </c>
      <c r="G28" t="s">
        <v>5971</v>
      </c>
      <c r="H28" t="s">
        <v>146</v>
      </c>
      <c r="I28">
        <v>177</v>
      </c>
      <c r="J28" t="s">
        <v>146</v>
      </c>
    </row>
    <row r="29" spans="1:10" x14ac:dyDescent="0.25">
      <c r="A29" t="s">
        <v>75</v>
      </c>
      <c r="B29" t="s">
        <v>90</v>
      </c>
      <c r="C29">
        <v>77710</v>
      </c>
      <c r="D29" t="s">
        <v>225</v>
      </c>
      <c r="E29" t="s">
        <v>10311</v>
      </c>
      <c r="F29" t="s">
        <v>144</v>
      </c>
      <c r="G29" t="s">
        <v>145</v>
      </c>
      <c r="H29" t="s">
        <v>140</v>
      </c>
      <c r="I29">
        <v>246</v>
      </c>
      <c r="J29" t="s">
        <v>174</v>
      </c>
    </row>
    <row r="30" spans="1:10" x14ac:dyDescent="0.25">
      <c r="A30" t="s">
        <v>75</v>
      </c>
      <c r="B30" t="s">
        <v>90</v>
      </c>
      <c r="C30">
        <v>78007</v>
      </c>
      <c r="D30" t="s">
        <v>135</v>
      </c>
      <c r="E30" t="s">
        <v>143</v>
      </c>
      <c r="F30" t="s">
        <v>144</v>
      </c>
      <c r="G30" t="s">
        <v>145</v>
      </c>
      <c r="H30" t="s">
        <v>146</v>
      </c>
      <c r="I30">
        <v>147</v>
      </c>
      <c r="J30" t="s">
        <v>148</v>
      </c>
    </row>
    <row r="31" spans="1:10" x14ac:dyDescent="0.25">
      <c r="A31" t="s">
        <v>75</v>
      </c>
      <c r="B31" t="s">
        <v>90</v>
      </c>
      <c r="C31">
        <v>80123</v>
      </c>
      <c r="D31" t="s">
        <v>88</v>
      </c>
      <c r="E31" t="s">
        <v>5972</v>
      </c>
      <c r="F31" t="s">
        <v>5973</v>
      </c>
      <c r="G31" t="s">
        <v>5974</v>
      </c>
      <c r="H31" t="s">
        <v>146</v>
      </c>
      <c r="I31">
        <v>25</v>
      </c>
      <c r="J31" t="s">
        <v>140</v>
      </c>
    </row>
    <row r="32" spans="1:10" x14ac:dyDescent="0.25">
      <c r="A32" t="s">
        <v>75</v>
      </c>
      <c r="B32" t="s">
        <v>90</v>
      </c>
      <c r="C32">
        <v>81562</v>
      </c>
      <c r="D32" t="s">
        <v>135</v>
      </c>
      <c r="E32" t="s">
        <v>5976</v>
      </c>
      <c r="F32" t="s">
        <v>4567</v>
      </c>
      <c r="G32" t="s">
        <v>5977</v>
      </c>
      <c r="H32" t="s">
        <v>172</v>
      </c>
      <c r="I32">
        <v>236</v>
      </c>
      <c r="J32" t="s">
        <v>172</v>
      </c>
    </row>
    <row r="33" spans="1:10" x14ac:dyDescent="0.25">
      <c r="A33" t="s">
        <v>75</v>
      </c>
      <c r="B33" t="s">
        <v>90</v>
      </c>
      <c r="C33">
        <v>82037</v>
      </c>
      <c r="D33" t="s">
        <v>88</v>
      </c>
      <c r="E33" t="s">
        <v>79</v>
      </c>
      <c r="F33" t="s">
        <v>4567</v>
      </c>
      <c r="G33" t="s">
        <v>4568</v>
      </c>
      <c r="H33" t="s">
        <v>79</v>
      </c>
      <c r="I33" t="s">
        <v>82</v>
      </c>
    </row>
    <row r="34" spans="1:10" x14ac:dyDescent="0.25">
      <c r="A34" t="s">
        <v>75</v>
      </c>
      <c r="B34" t="s">
        <v>90</v>
      </c>
      <c r="C34">
        <v>93391</v>
      </c>
      <c r="D34" t="s">
        <v>120</v>
      </c>
      <c r="E34" t="s">
        <v>5978</v>
      </c>
      <c r="F34" t="s">
        <v>5979</v>
      </c>
      <c r="G34" t="s">
        <v>5980</v>
      </c>
      <c r="H34" t="s">
        <v>174</v>
      </c>
      <c r="I34">
        <v>301</v>
      </c>
      <c r="J34" t="s">
        <v>174</v>
      </c>
    </row>
    <row r="35" spans="1:10" x14ac:dyDescent="0.25">
      <c r="A35" t="s">
        <v>75</v>
      </c>
      <c r="B35" t="s">
        <v>90</v>
      </c>
      <c r="C35">
        <v>94963</v>
      </c>
      <c r="D35" t="s">
        <v>135</v>
      </c>
      <c r="E35" t="s">
        <v>5982</v>
      </c>
      <c r="F35" t="s">
        <v>5983</v>
      </c>
      <c r="G35" t="s">
        <v>5984</v>
      </c>
      <c r="H35" t="s">
        <v>204</v>
      </c>
      <c r="I35">
        <v>25</v>
      </c>
      <c r="J35" t="s">
        <v>105</v>
      </c>
    </row>
    <row r="36" spans="1:10" x14ac:dyDescent="0.25">
      <c r="A36" t="s">
        <v>75</v>
      </c>
      <c r="B36" t="s">
        <v>90</v>
      </c>
      <c r="C36">
        <v>97521</v>
      </c>
      <c r="D36" t="s">
        <v>135</v>
      </c>
      <c r="E36" t="s">
        <v>5985</v>
      </c>
      <c r="F36" t="s">
        <v>5986</v>
      </c>
      <c r="G36" t="s">
        <v>5987</v>
      </c>
      <c r="H36" t="s">
        <v>204</v>
      </c>
      <c r="I36">
        <v>90</v>
      </c>
      <c r="J36" t="s">
        <v>204</v>
      </c>
    </row>
    <row r="37" spans="1:10" x14ac:dyDescent="0.25">
      <c r="A37" t="s">
        <v>75</v>
      </c>
      <c r="B37" t="s">
        <v>90</v>
      </c>
      <c r="C37">
        <v>102736</v>
      </c>
      <c r="D37" t="s">
        <v>135</v>
      </c>
      <c r="E37" t="s">
        <v>5988</v>
      </c>
      <c r="F37" t="s">
        <v>5989</v>
      </c>
      <c r="G37" t="s">
        <v>5990</v>
      </c>
      <c r="H37" t="s">
        <v>172</v>
      </c>
      <c r="I37">
        <v>315</v>
      </c>
      <c r="J37" t="s">
        <v>172</v>
      </c>
    </row>
    <row r="38" spans="1:10" x14ac:dyDescent="0.25">
      <c r="A38" t="s">
        <v>75</v>
      </c>
      <c r="B38" t="s">
        <v>90</v>
      </c>
      <c r="C38">
        <v>102769</v>
      </c>
      <c r="D38" t="s">
        <v>120</v>
      </c>
      <c r="E38" t="s">
        <v>5991</v>
      </c>
      <c r="F38" t="s">
        <v>5989</v>
      </c>
      <c r="G38" t="s">
        <v>5990</v>
      </c>
      <c r="H38" t="s">
        <v>245</v>
      </c>
      <c r="I38">
        <v>326</v>
      </c>
      <c r="J38" t="s">
        <v>245</v>
      </c>
    </row>
    <row r="39" spans="1:10" x14ac:dyDescent="0.25">
      <c r="A39" t="s">
        <v>75</v>
      </c>
      <c r="B39" t="s">
        <v>90</v>
      </c>
      <c r="C39">
        <v>103467</v>
      </c>
      <c r="D39" t="s">
        <v>120</v>
      </c>
      <c r="E39" t="s">
        <v>5992</v>
      </c>
      <c r="F39" t="s">
        <v>5993</v>
      </c>
      <c r="G39" t="s">
        <v>5994</v>
      </c>
      <c r="H39" t="s">
        <v>85</v>
      </c>
      <c r="I39">
        <v>142</v>
      </c>
      <c r="J39" t="s">
        <v>277</v>
      </c>
    </row>
    <row r="40" spans="1:10" x14ac:dyDescent="0.25">
      <c r="A40" t="s">
        <v>75</v>
      </c>
      <c r="B40" t="s">
        <v>90</v>
      </c>
      <c r="C40">
        <v>104561</v>
      </c>
      <c r="D40" t="s">
        <v>120</v>
      </c>
      <c r="E40" t="s">
        <v>5995</v>
      </c>
      <c r="F40" t="s">
        <v>5996</v>
      </c>
      <c r="G40" t="s">
        <v>5997</v>
      </c>
      <c r="H40" t="s">
        <v>204</v>
      </c>
      <c r="I40">
        <v>124</v>
      </c>
      <c r="J40" t="s">
        <v>140</v>
      </c>
    </row>
    <row r="41" spans="1:10" x14ac:dyDescent="0.25">
      <c r="A41" t="s">
        <v>75</v>
      </c>
      <c r="B41" t="s">
        <v>90</v>
      </c>
      <c r="C41">
        <v>108039</v>
      </c>
      <c r="D41" t="s">
        <v>135</v>
      </c>
      <c r="E41" t="s">
        <v>79</v>
      </c>
      <c r="F41" t="s">
        <v>5998</v>
      </c>
      <c r="G41" t="s">
        <v>5999</v>
      </c>
      <c r="H41" t="s">
        <v>79</v>
      </c>
      <c r="I41" t="s">
        <v>82</v>
      </c>
    </row>
    <row r="42" spans="1:10" x14ac:dyDescent="0.25">
      <c r="A42" t="s">
        <v>75</v>
      </c>
      <c r="B42" t="s">
        <v>90</v>
      </c>
      <c r="C42">
        <v>108651</v>
      </c>
      <c r="D42" t="s">
        <v>2936</v>
      </c>
      <c r="E42" t="s">
        <v>6000</v>
      </c>
      <c r="F42" t="s">
        <v>6001</v>
      </c>
      <c r="G42" t="s">
        <v>6002</v>
      </c>
      <c r="H42" t="s">
        <v>6003</v>
      </c>
      <c r="I42" t="s">
        <v>82</v>
      </c>
    </row>
    <row r="43" spans="1:10" x14ac:dyDescent="0.25">
      <c r="A43" t="s">
        <v>75</v>
      </c>
      <c r="B43" t="s">
        <v>90</v>
      </c>
      <c r="C43">
        <v>118548</v>
      </c>
      <c r="D43" t="s">
        <v>151</v>
      </c>
      <c r="E43" t="s">
        <v>79</v>
      </c>
      <c r="F43" t="s">
        <v>152</v>
      </c>
      <c r="G43" t="s">
        <v>153</v>
      </c>
      <c r="H43" t="s">
        <v>79</v>
      </c>
      <c r="I43" t="s">
        <v>82</v>
      </c>
    </row>
    <row r="44" spans="1:10" x14ac:dyDescent="0.25">
      <c r="A44" t="s">
        <v>75</v>
      </c>
      <c r="B44" t="s">
        <v>90</v>
      </c>
      <c r="C44">
        <v>118873</v>
      </c>
      <c r="D44" t="s">
        <v>120</v>
      </c>
      <c r="E44" t="s">
        <v>6007</v>
      </c>
      <c r="F44" t="s">
        <v>6008</v>
      </c>
      <c r="G44" t="s">
        <v>6009</v>
      </c>
      <c r="H44" t="s">
        <v>85</v>
      </c>
      <c r="I44">
        <v>99</v>
      </c>
      <c r="J44" t="s">
        <v>277</v>
      </c>
    </row>
    <row r="45" spans="1:10" x14ac:dyDescent="0.25">
      <c r="A45" t="s">
        <v>75</v>
      </c>
      <c r="B45" t="s">
        <v>90</v>
      </c>
      <c r="C45">
        <v>119536</v>
      </c>
      <c r="D45" t="s">
        <v>120</v>
      </c>
      <c r="E45" t="s">
        <v>6010</v>
      </c>
      <c r="F45" t="s">
        <v>6011</v>
      </c>
      <c r="G45" t="s">
        <v>6012</v>
      </c>
      <c r="H45" t="s">
        <v>131</v>
      </c>
      <c r="I45">
        <v>11</v>
      </c>
      <c r="J45" t="s">
        <v>131</v>
      </c>
    </row>
    <row r="46" spans="1:10" x14ac:dyDescent="0.25">
      <c r="A46" t="s">
        <v>75</v>
      </c>
      <c r="B46" t="s">
        <v>90</v>
      </c>
      <c r="C46">
        <v>133890</v>
      </c>
      <c r="D46" t="s">
        <v>225</v>
      </c>
      <c r="E46" t="s">
        <v>10312</v>
      </c>
      <c r="F46" t="s">
        <v>157</v>
      </c>
      <c r="G46" t="s">
        <v>158</v>
      </c>
      <c r="H46" t="s">
        <v>245</v>
      </c>
      <c r="I46">
        <v>107</v>
      </c>
      <c r="J46" t="s">
        <v>245</v>
      </c>
    </row>
    <row r="47" spans="1:10" x14ac:dyDescent="0.25">
      <c r="A47" t="s">
        <v>75</v>
      </c>
      <c r="B47" t="s">
        <v>90</v>
      </c>
      <c r="C47">
        <v>134028</v>
      </c>
      <c r="D47" t="s">
        <v>120</v>
      </c>
      <c r="E47" t="s">
        <v>6015</v>
      </c>
      <c r="F47" t="s">
        <v>157</v>
      </c>
      <c r="G47" t="s">
        <v>158</v>
      </c>
      <c r="H47" t="s">
        <v>204</v>
      </c>
      <c r="I47">
        <v>153</v>
      </c>
      <c r="J47" t="s">
        <v>204</v>
      </c>
    </row>
    <row r="48" spans="1:10" x14ac:dyDescent="0.25">
      <c r="A48" t="s">
        <v>75</v>
      </c>
      <c r="B48" t="s">
        <v>90</v>
      </c>
      <c r="C48">
        <v>134297</v>
      </c>
      <c r="D48" t="s">
        <v>135</v>
      </c>
      <c r="E48" t="s">
        <v>156</v>
      </c>
      <c r="F48" t="s">
        <v>157</v>
      </c>
      <c r="G48" t="s">
        <v>158</v>
      </c>
      <c r="H48" t="s">
        <v>140</v>
      </c>
      <c r="I48">
        <v>243</v>
      </c>
      <c r="J48" t="s">
        <v>160</v>
      </c>
    </row>
    <row r="49" spans="1:10" x14ac:dyDescent="0.25">
      <c r="A49" t="s">
        <v>75</v>
      </c>
      <c r="B49" t="s">
        <v>90</v>
      </c>
      <c r="C49">
        <v>135254</v>
      </c>
      <c r="D49" t="s">
        <v>151</v>
      </c>
      <c r="E49" t="s">
        <v>79</v>
      </c>
      <c r="F49" t="s">
        <v>157</v>
      </c>
      <c r="G49" t="s">
        <v>10313</v>
      </c>
      <c r="H49" t="s">
        <v>79</v>
      </c>
      <c r="I49" t="s">
        <v>82</v>
      </c>
    </row>
    <row r="50" spans="1:10" x14ac:dyDescent="0.25">
      <c r="A50" t="s">
        <v>75</v>
      </c>
      <c r="B50" t="s">
        <v>90</v>
      </c>
      <c r="C50">
        <v>137071</v>
      </c>
      <c r="D50" t="s">
        <v>120</v>
      </c>
      <c r="E50" t="s">
        <v>6020</v>
      </c>
      <c r="F50" t="s">
        <v>6017</v>
      </c>
      <c r="G50" t="s">
        <v>6018</v>
      </c>
      <c r="H50" t="s">
        <v>172</v>
      </c>
      <c r="I50">
        <v>214</v>
      </c>
      <c r="J50" t="s">
        <v>172</v>
      </c>
    </row>
    <row r="51" spans="1:10" x14ac:dyDescent="0.25">
      <c r="A51" t="s">
        <v>75</v>
      </c>
      <c r="B51" t="s">
        <v>90</v>
      </c>
      <c r="C51">
        <v>137915</v>
      </c>
      <c r="D51" t="s">
        <v>120</v>
      </c>
      <c r="E51" t="s">
        <v>79</v>
      </c>
      <c r="F51" t="s">
        <v>6017</v>
      </c>
      <c r="G51" t="s">
        <v>6021</v>
      </c>
      <c r="H51" t="s">
        <v>79</v>
      </c>
      <c r="I51" t="s">
        <v>82</v>
      </c>
    </row>
    <row r="52" spans="1:10" x14ac:dyDescent="0.25">
      <c r="A52" t="s">
        <v>75</v>
      </c>
      <c r="B52" t="s">
        <v>90</v>
      </c>
      <c r="C52">
        <v>142460</v>
      </c>
      <c r="D52" t="s">
        <v>92</v>
      </c>
      <c r="E52" t="s">
        <v>6022</v>
      </c>
      <c r="F52" t="s">
        <v>6023</v>
      </c>
      <c r="G52" t="s">
        <v>6024</v>
      </c>
      <c r="H52" t="s">
        <v>253</v>
      </c>
      <c r="I52">
        <v>298</v>
      </c>
      <c r="J52" t="s">
        <v>277</v>
      </c>
    </row>
    <row r="53" spans="1:10" x14ac:dyDescent="0.25">
      <c r="A53" t="s">
        <v>75</v>
      </c>
      <c r="B53" t="s">
        <v>90</v>
      </c>
      <c r="C53">
        <v>145894</v>
      </c>
      <c r="D53" t="s">
        <v>120</v>
      </c>
      <c r="E53" t="s">
        <v>6025</v>
      </c>
      <c r="F53" t="s">
        <v>6026</v>
      </c>
      <c r="G53" t="s">
        <v>6027</v>
      </c>
      <c r="H53" t="s">
        <v>172</v>
      </c>
      <c r="I53">
        <v>65</v>
      </c>
      <c r="J53" t="s">
        <v>172</v>
      </c>
    </row>
    <row r="54" spans="1:10" x14ac:dyDescent="0.25">
      <c r="A54" t="s">
        <v>75</v>
      </c>
      <c r="B54" t="s">
        <v>90</v>
      </c>
      <c r="C54">
        <v>147501</v>
      </c>
      <c r="D54" t="s">
        <v>225</v>
      </c>
      <c r="E54" t="s">
        <v>10314</v>
      </c>
      <c r="F54" t="s">
        <v>2139</v>
      </c>
      <c r="G54" t="s">
        <v>2140</v>
      </c>
      <c r="H54" t="s">
        <v>277</v>
      </c>
      <c r="I54">
        <v>196</v>
      </c>
      <c r="J54" t="s">
        <v>400</v>
      </c>
    </row>
    <row r="55" spans="1:10" x14ac:dyDescent="0.25">
      <c r="A55" t="s">
        <v>75</v>
      </c>
      <c r="B55" t="s">
        <v>90</v>
      </c>
      <c r="C55">
        <v>150452</v>
      </c>
      <c r="D55" t="s">
        <v>135</v>
      </c>
      <c r="E55" t="s">
        <v>163</v>
      </c>
      <c r="F55" t="s">
        <v>164</v>
      </c>
      <c r="G55" t="s">
        <v>165</v>
      </c>
      <c r="H55" t="s">
        <v>105</v>
      </c>
      <c r="I55">
        <v>488</v>
      </c>
      <c r="J55" t="s">
        <v>160</v>
      </c>
    </row>
    <row r="56" spans="1:10" x14ac:dyDescent="0.25">
      <c r="A56" t="s">
        <v>75</v>
      </c>
      <c r="B56" t="s">
        <v>90</v>
      </c>
      <c r="C56">
        <v>153472</v>
      </c>
      <c r="D56" t="s">
        <v>120</v>
      </c>
      <c r="E56" t="s">
        <v>79</v>
      </c>
      <c r="F56" t="s">
        <v>6028</v>
      </c>
      <c r="G56" t="s">
        <v>6029</v>
      </c>
      <c r="H56" t="s">
        <v>79</v>
      </c>
      <c r="I56" t="s">
        <v>82</v>
      </c>
    </row>
    <row r="57" spans="1:10" x14ac:dyDescent="0.25">
      <c r="A57" t="s">
        <v>75</v>
      </c>
      <c r="B57" t="s">
        <v>90</v>
      </c>
      <c r="C57">
        <v>158287</v>
      </c>
      <c r="D57" t="s">
        <v>135</v>
      </c>
      <c r="E57" t="s">
        <v>6033</v>
      </c>
      <c r="F57" t="s">
        <v>6034</v>
      </c>
      <c r="G57" t="s">
        <v>6035</v>
      </c>
      <c r="H57" t="s">
        <v>85</v>
      </c>
      <c r="I57">
        <v>78</v>
      </c>
      <c r="J57" t="s">
        <v>277</v>
      </c>
    </row>
    <row r="58" spans="1:10" x14ac:dyDescent="0.25">
      <c r="A58" t="s">
        <v>75</v>
      </c>
      <c r="B58" t="s">
        <v>90</v>
      </c>
      <c r="C58">
        <v>159666</v>
      </c>
      <c r="D58" t="s">
        <v>120</v>
      </c>
      <c r="E58" t="s">
        <v>6036</v>
      </c>
      <c r="F58" t="s">
        <v>6037</v>
      </c>
      <c r="G58" t="s">
        <v>6038</v>
      </c>
      <c r="H58" t="s">
        <v>146</v>
      </c>
      <c r="I58">
        <v>359</v>
      </c>
      <c r="J58" t="s">
        <v>148</v>
      </c>
    </row>
    <row r="59" spans="1:10" x14ac:dyDescent="0.25">
      <c r="A59" t="s">
        <v>75</v>
      </c>
      <c r="B59" t="s">
        <v>90</v>
      </c>
      <c r="C59">
        <v>166662</v>
      </c>
      <c r="D59" t="s">
        <v>135</v>
      </c>
      <c r="E59" t="s">
        <v>6039</v>
      </c>
      <c r="F59" t="s">
        <v>6040</v>
      </c>
      <c r="G59" t="s">
        <v>6041</v>
      </c>
      <c r="H59" t="s">
        <v>140</v>
      </c>
      <c r="I59">
        <v>133</v>
      </c>
      <c r="J59" t="s">
        <v>160</v>
      </c>
    </row>
    <row r="60" spans="1:10" x14ac:dyDescent="0.25">
      <c r="A60" t="s">
        <v>75</v>
      </c>
      <c r="B60" t="s">
        <v>90</v>
      </c>
      <c r="C60">
        <v>167932</v>
      </c>
      <c r="D60" t="s">
        <v>120</v>
      </c>
      <c r="E60" t="s">
        <v>10315</v>
      </c>
      <c r="F60" t="s">
        <v>10316</v>
      </c>
      <c r="G60" t="s">
        <v>6041</v>
      </c>
      <c r="H60" t="s">
        <v>204</v>
      </c>
      <c r="I60">
        <v>291</v>
      </c>
      <c r="J60" t="s">
        <v>140</v>
      </c>
    </row>
    <row r="61" spans="1:10" x14ac:dyDescent="0.25">
      <c r="A61" t="s">
        <v>75</v>
      </c>
      <c r="B61" t="s">
        <v>90</v>
      </c>
      <c r="C61">
        <v>173725</v>
      </c>
      <c r="D61" t="s">
        <v>120</v>
      </c>
      <c r="E61" t="s">
        <v>6042</v>
      </c>
      <c r="F61" t="s">
        <v>6043</v>
      </c>
      <c r="G61" t="s">
        <v>6044</v>
      </c>
      <c r="H61" t="s">
        <v>146</v>
      </c>
      <c r="I61">
        <v>129</v>
      </c>
      <c r="J61" t="s">
        <v>146</v>
      </c>
    </row>
    <row r="62" spans="1:10" x14ac:dyDescent="0.25">
      <c r="A62" t="s">
        <v>75</v>
      </c>
      <c r="B62" t="s">
        <v>90</v>
      </c>
      <c r="C62">
        <v>176783</v>
      </c>
      <c r="D62" t="s">
        <v>120</v>
      </c>
      <c r="E62" t="s">
        <v>6045</v>
      </c>
      <c r="F62" t="s">
        <v>6046</v>
      </c>
      <c r="G62" t="s">
        <v>6047</v>
      </c>
      <c r="H62" t="s">
        <v>85</v>
      </c>
      <c r="I62">
        <v>354</v>
      </c>
      <c r="J62" t="s">
        <v>277</v>
      </c>
    </row>
    <row r="63" spans="1:10" x14ac:dyDescent="0.25">
      <c r="A63" t="s">
        <v>75</v>
      </c>
      <c r="B63" t="s">
        <v>90</v>
      </c>
      <c r="C63">
        <v>185393</v>
      </c>
      <c r="D63" t="s">
        <v>225</v>
      </c>
      <c r="E63" t="s">
        <v>6052</v>
      </c>
      <c r="F63" t="s">
        <v>6053</v>
      </c>
      <c r="G63" t="s">
        <v>6054</v>
      </c>
      <c r="H63" t="s">
        <v>253</v>
      </c>
      <c r="I63">
        <v>201</v>
      </c>
      <c r="J63" t="s">
        <v>172</v>
      </c>
    </row>
    <row r="64" spans="1:10" x14ac:dyDescent="0.25">
      <c r="A64" t="s">
        <v>75</v>
      </c>
      <c r="B64" t="s">
        <v>90</v>
      </c>
      <c r="C64">
        <v>186159</v>
      </c>
      <c r="D64" t="s">
        <v>78</v>
      </c>
      <c r="E64" t="s">
        <v>79</v>
      </c>
      <c r="F64" t="s">
        <v>6053</v>
      </c>
      <c r="G64" t="s">
        <v>6055</v>
      </c>
      <c r="H64" t="s">
        <v>79</v>
      </c>
      <c r="I64" t="s">
        <v>82</v>
      </c>
    </row>
    <row r="65" spans="1:10" x14ac:dyDescent="0.25">
      <c r="A65" t="s">
        <v>75</v>
      </c>
      <c r="B65" t="s">
        <v>90</v>
      </c>
      <c r="C65">
        <v>193157</v>
      </c>
      <c r="D65" t="s">
        <v>115</v>
      </c>
      <c r="E65" t="s">
        <v>169</v>
      </c>
      <c r="F65" t="s">
        <v>170</v>
      </c>
      <c r="G65" t="s">
        <v>171</v>
      </c>
      <c r="H65" t="s">
        <v>172</v>
      </c>
      <c r="I65">
        <v>42</v>
      </c>
      <c r="J65" t="s">
        <v>174</v>
      </c>
    </row>
    <row r="66" spans="1:10" x14ac:dyDescent="0.25">
      <c r="A66" t="s">
        <v>75</v>
      </c>
      <c r="B66" t="s">
        <v>90</v>
      </c>
      <c r="C66">
        <v>196832</v>
      </c>
      <c r="D66" t="s">
        <v>135</v>
      </c>
      <c r="E66" t="s">
        <v>6056</v>
      </c>
      <c r="F66" t="s">
        <v>6057</v>
      </c>
      <c r="G66" t="s">
        <v>6058</v>
      </c>
      <c r="H66" t="s">
        <v>172</v>
      </c>
      <c r="I66">
        <v>806</v>
      </c>
      <c r="J66" t="s">
        <v>172</v>
      </c>
    </row>
    <row r="67" spans="1:10" x14ac:dyDescent="0.25">
      <c r="A67" t="s">
        <v>75</v>
      </c>
      <c r="B67" t="s">
        <v>90</v>
      </c>
      <c r="C67">
        <v>199229</v>
      </c>
      <c r="D67" t="s">
        <v>120</v>
      </c>
      <c r="E67" t="s">
        <v>6060</v>
      </c>
      <c r="F67" t="s">
        <v>6061</v>
      </c>
      <c r="G67" t="s">
        <v>6062</v>
      </c>
      <c r="H67" t="s">
        <v>105</v>
      </c>
      <c r="I67">
        <v>61</v>
      </c>
      <c r="J67" t="s">
        <v>85</v>
      </c>
    </row>
    <row r="68" spans="1:10" x14ac:dyDescent="0.25">
      <c r="A68" t="s">
        <v>75</v>
      </c>
      <c r="B68" t="s">
        <v>90</v>
      </c>
      <c r="C68">
        <v>201962</v>
      </c>
      <c r="D68" t="s">
        <v>225</v>
      </c>
      <c r="E68" t="s">
        <v>6063</v>
      </c>
      <c r="F68" t="s">
        <v>178</v>
      </c>
      <c r="G68" t="s">
        <v>179</v>
      </c>
      <c r="H68" t="s">
        <v>85</v>
      </c>
      <c r="I68">
        <v>117</v>
      </c>
      <c r="J68" t="s">
        <v>245</v>
      </c>
    </row>
    <row r="69" spans="1:10" x14ac:dyDescent="0.25">
      <c r="A69" t="s">
        <v>75</v>
      </c>
      <c r="B69" t="s">
        <v>90</v>
      </c>
      <c r="C69">
        <v>208013</v>
      </c>
      <c r="D69" t="s">
        <v>120</v>
      </c>
      <c r="E69" t="s">
        <v>6064</v>
      </c>
      <c r="F69" t="s">
        <v>6065</v>
      </c>
      <c r="G69" t="s">
        <v>6066</v>
      </c>
      <c r="H69" t="s">
        <v>197</v>
      </c>
      <c r="I69">
        <v>616</v>
      </c>
      <c r="J69" t="s">
        <v>172</v>
      </c>
    </row>
    <row r="70" spans="1:10" x14ac:dyDescent="0.25">
      <c r="A70" t="s">
        <v>75</v>
      </c>
      <c r="B70" t="s">
        <v>90</v>
      </c>
      <c r="C70">
        <v>214084</v>
      </c>
      <c r="D70" t="s">
        <v>120</v>
      </c>
      <c r="E70" t="s">
        <v>6068</v>
      </c>
      <c r="F70" t="s">
        <v>6069</v>
      </c>
      <c r="G70" t="s">
        <v>6070</v>
      </c>
      <c r="H70" t="s">
        <v>146</v>
      </c>
      <c r="I70">
        <v>393</v>
      </c>
      <c r="J70" t="s">
        <v>146</v>
      </c>
    </row>
    <row r="71" spans="1:10" x14ac:dyDescent="0.25">
      <c r="A71" t="s">
        <v>75</v>
      </c>
      <c r="B71" t="s">
        <v>90</v>
      </c>
      <c r="C71">
        <v>216136</v>
      </c>
      <c r="D71" t="s">
        <v>120</v>
      </c>
      <c r="E71" t="s">
        <v>183</v>
      </c>
      <c r="F71" t="s">
        <v>184</v>
      </c>
      <c r="G71" t="s">
        <v>185</v>
      </c>
      <c r="H71" t="s">
        <v>131</v>
      </c>
      <c r="I71">
        <v>116</v>
      </c>
      <c r="J71" t="s">
        <v>98</v>
      </c>
    </row>
    <row r="72" spans="1:10" x14ac:dyDescent="0.25">
      <c r="A72" t="s">
        <v>75</v>
      </c>
      <c r="B72" t="s">
        <v>90</v>
      </c>
      <c r="C72">
        <v>217887</v>
      </c>
      <c r="D72" t="s">
        <v>88</v>
      </c>
      <c r="E72" t="s">
        <v>6071</v>
      </c>
      <c r="F72" t="s">
        <v>6072</v>
      </c>
      <c r="G72" t="s">
        <v>6073</v>
      </c>
      <c r="H72" t="s">
        <v>565</v>
      </c>
      <c r="I72">
        <v>74</v>
      </c>
      <c r="J72" t="s">
        <v>160</v>
      </c>
    </row>
    <row r="73" spans="1:10" x14ac:dyDescent="0.25">
      <c r="A73" t="s">
        <v>75</v>
      </c>
      <c r="B73" t="s">
        <v>90</v>
      </c>
      <c r="C73">
        <v>217932</v>
      </c>
      <c r="D73" t="s">
        <v>101</v>
      </c>
      <c r="E73" t="s">
        <v>6074</v>
      </c>
      <c r="F73" t="s">
        <v>6072</v>
      </c>
      <c r="G73" t="s">
        <v>6073</v>
      </c>
      <c r="H73" t="s">
        <v>172</v>
      </c>
      <c r="I73">
        <v>59</v>
      </c>
      <c r="J73" t="s">
        <v>197</v>
      </c>
    </row>
    <row r="74" spans="1:10" x14ac:dyDescent="0.25">
      <c r="A74" t="s">
        <v>75</v>
      </c>
      <c r="B74" t="s">
        <v>90</v>
      </c>
      <c r="C74">
        <v>223096</v>
      </c>
      <c r="D74" t="s">
        <v>135</v>
      </c>
      <c r="E74" t="s">
        <v>189</v>
      </c>
      <c r="F74" t="s">
        <v>190</v>
      </c>
      <c r="G74" t="s">
        <v>191</v>
      </c>
      <c r="H74" t="s">
        <v>189</v>
      </c>
      <c r="I74" t="s">
        <v>82</v>
      </c>
    </row>
    <row r="75" spans="1:10" x14ac:dyDescent="0.25">
      <c r="A75" t="s">
        <v>75</v>
      </c>
      <c r="B75" t="s">
        <v>90</v>
      </c>
      <c r="C75">
        <v>229915</v>
      </c>
      <c r="D75" t="s">
        <v>135</v>
      </c>
      <c r="E75" t="s">
        <v>194</v>
      </c>
      <c r="F75" t="s">
        <v>195</v>
      </c>
      <c r="G75" t="s">
        <v>196</v>
      </c>
      <c r="H75" t="s">
        <v>197</v>
      </c>
      <c r="I75">
        <v>176</v>
      </c>
      <c r="J75" t="s">
        <v>172</v>
      </c>
    </row>
    <row r="76" spans="1:10" x14ac:dyDescent="0.25">
      <c r="A76" t="s">
        <v>75</v>
      </c>
      <c r="B76" t="s">
        <v>90</v>
      </c>
      <c r="C76">
        <v>230579</v>
      </c>
      <c r="D76" t="s">
        <v>88</v>
      </c>
      <c r="E76" t="s">
        <v>6078</v>
      </c>
      <c r="F76" t="s">
        <v>6079</v>
      </c>
      <c r="G76" t="s">
        <v>6080</v>
      </c>
      <c r="H76" t="s">
        <v>105</v>
      </c>
      <c r="I76">
        <v>231</v>
      </c>
      <c r="J76" t="s">
        <v>428</v>
      </c>
    </row>
    <row r="77" spans="1:10" x14ac:dyDescent="0.25">
      <c r="A77" t="s">
        <v>75</v>
      </c>
      <c r="B77" t="s">
        <v>90</v>
      </c>
      <c r="C77">
        <v>231378</v>
      </c>
      <c r="D77" t="s">
        <v>135</v>
      </c>
      <c r="E77" t="s">
        <v>6081</v>
      </c>
      <c r="F77" t="s">
        <v>6082</v>
      </c>
      <c r="G77" t="s">
        <v>6083</v>
      </c>
      <c r="H77" t="s">
        <v>124</v>
      </c>
      <c r="I77">
        <v>26</v>
      </c>
      <c r="J77" t="s">
        <v>140</v>
      </c>
    </row>
    <row r="78" spans="1:10" x14ac:dyDescent="0.25">
      <c r="A78" t="s">
        <v>75</v>
      </c>
      <c r="B78" t="s">
        <v>90</v>
      </c>
      <c r="C78">
        <v>232860</v>
      </c>
      <c r="D78" t="s">
        <v>120</v>
      </c>
      <c r="E78" t="s">
        <v>6084</v>
      </c>
      <c r="F78" t="s">
        <v>6085</v>
      </c>
      <c r="G78" t="s">
        <v>6086</v>
      </c>
      <c r="H78" t="s">
        <v>85</v>
      </c>
      <c r="I78">
        <v>103</v>
      </c>
      <c r="J78" t="s">
        <v>277</v>
      </c>
    </row>
    <row r="79" spans="1:10" x14ac:dyDescent="0.25">
      <c r="A79" t="s">
        <v>75</v>
      </c>
      <c r="B79" t="s">
        <v>90</v>
      </c>
      <c r="C79">
        <v>236234</v>
      </c>
      <c r="D79" t="s">
        <v>225</v>
      </c>
      <c r="E79" t="s">
        <v>6087</v>
      </c>
      <c r="F79" t="s">
        <v>6088</v>
      </c>
      <c r="G79" t="s">
        <v>6089</v>
      </c>
      <c r="H79" t="s">
        <v>245</v>
      </c>
      <c r="I79">
        <v>148</v>
      </c>
      <c r="J79" t="s">
        <v>105</v>
      </c>
    </row>
    <row r="80" spans="1:10" x14ac:dyDescent="0.25">
      <c r="A80" t="s">
        <v>75</v>
      </c>
      <c r="B80" t="s">
        <v>90</v>
      </c>
      <c r="C80">
        <v>238195</v>
      </c>
      <c r="D80" t="s">
        <v>120</v>
      </c>
      <c r="E80" t="s">
        <v>6091</v>
      </c>
      <c r="F80" t="s">
        <v>202</v>
      </c>
      <c r="G80" t="s">
        <v>203</v>
      </c>
      <c r="H80" t="s">
        <v>245</v>
      </c>
      <c r="I80">
        <v>532</v>
      </c>
      <c r="J80" t="s">
        <v>245</v>
      </c>
    </row>
    <row r="81" spans="1:10" x14ac:dyDescent="0.25">
      <c r="A81" t="s">
        <v>75</v>
      </c>
      <c r="B81" t="s">
        <v>90</v>
      </c>
      <c r="C81">
        <v>238303</v>
      </c>
      <c r="D81" t="s">
        <v>225</v>
      </c>
      <c r="E81" t="s">
        <v>6093</v>
      </c>
      <c r="F81" t="s">
        <v>202</v>
      </c>
      <c r="G81" t="s">
        <v>203</v>
      </c>
      <c r="H81" t="s">
        <v>245</v>
      </c>
      <c r="I81">
        <v>496</v>
      </c>
      <c r="J81" t="s">
        <v>245</v>
      </c>
    </row>
    <row r="82" spans="1:10" x14ac:dyDescent="0.25">
      <c r="A82" t="s">
        <v>75</v>
      </c>
      <c r="B82" t="s">
        <v>90</v>
      </c>
      <c r="C82">
        <v>239583</v>
      </c>
      <c r="D82" t="s">
        <v>135</v>
      </c>
      <c r="E82" t="s">
        <v>208</v>
      </c>
      <c r="F82" t="s">
        <v>202</v>
      </c>
      <c r="G82" t="s">
        <v>203</v>
      </c>
      <c r="H82" t="s">
        <v>204</v>
      </c>
      <c r="I82">
        <v>70</v>
      </c>
      <c r="J82" t="s">
        <v>140</v>
      </c>
    </row>
    <row r="83" spans="1:10" x14ac:dyDescent="0.25">
      <c r="A83" t="s">
        <v>75</v>
      </c>
      <c r="B83" t="s">
        <v>90</v>
      </c>
      <c r="C83">
        <v>245020</v>
      </c>
      <c r="D83" t="s">
        <v>120</v>
      </c>
      <c r="E83" t="s">
        <v>212</v>
      </c>
      <c r="F83" t="s">
        <v>213</v>
      </c>
      <c r="G83" t="s">
        <v>214</v>
      </c>
      <c r="H83" t="s">
        <v>212</v>
      </c>
      <c r="I83" t="s">
        <v>82</v>
      </c>
    </row>
    <row r="84" spans="1:10" x14ac:dyDescent="0.25">
      <c r="A84" t="s">
        <v>75</v>
      </c>
      <c r="B84" t="s">
        <v>90</v>
      </c>
      <c r="C84">
        <v>245058</v>
      </c>
      <c r="D84" t="s">
        <v>120</v>
      </c>
      <c r="E84" t="s">
        <v>212</v>
      </c>
      <c r="F84" t="s">
        <v>213</v>
      </c>
      <c r="G84" t="s">
        <v>214</v>
      </c>
      <c r="H84" t="s">
        <v>212</v>
      </c>
      <c r="I84" t="s">
        <v>82</v>
      </c>
    </row>
    <row r="85" spans="1:10" x14ac:dyDescent="0.25">
      <c r="A85" t="s">
        <v>75</v>
      </c>
      <c r="B85" t="s">
        <v>90</v>
      </c>
      <c r="C85">
        <v>248447</v>
      </c>
      <c r="D85" t="s">
        <v>88</v>
      </c>
      <c r="E85" t="s">
        <v>79</v>
      </c>
      <c r="F85" t="s">
        <v>6095</v>
      </c>
      <c r="G85" t="s">
        <v>6096</v>
      </c>
      <c r="H85" t="s">
        <v>79</v>
      </c>
      <c r="I85" t="s">
        <v>82</v>
      </c>
    </row>
    <row r="86" spans="1:10" x14ac:dyDescent="0.25">
      <c r="A86" t="s">
        <v>75</v>
      </c>
      <c r="B86" t="s">
        <v>90</v>
      </c>
      <c r="C86">
        <v>248486</v>
      </c>
      <c r="D86" t="s">
        <v>135</v>
      </c>
      <c r="E86" t="s">
        <v>79</v>
      </c>
      <c r="F86" t="s">
        <v>6095</v>
      </c>
      <c r="G86" t="s">
        <v>6096</v>
      </c>
      <c r="H86" t="s">
        <v>79</v>
      </c>
      <c r="I86" t="s">
        <v>82</v>
      </c>
    </row>
    <row r="87" spans="1:10" x14ac:dyDescent="0.25">
      <c r="A87" t="s">
        <v>75</v>
      </c>
      <c r="B87" t="s">
        <v>90</v>
      </c>
      <c r="C87">
        <v>248529</v>
      </c>
      <c r="D87" t="s">
        <v>88</v>
      </c>
      <c r="E87" t="s">
        <v>219</v>
      </c>
      <c r="F87" t="s">
        <v>220</v>
      </c>
      <c r="G87" t="s">
        <v>221</v>
      </c>
      <c r="H87" t="s">
        <v>174</v>
      </c>
      <c r="I87">
        <v>13</v>
      </c>
      <c r="J87" t="s">
        <v>172</v>
      </c>
    </row>
    <row r="88" spans="1:10" x14ac:dyDescent="0.25">
      <c r="A88" t="s">
        <v>75</v>
      </c>
      <c r="B88" t="s">
        <v>90</v>
      </c>
      <c r="C88">
        <v>250909</v>
      </c>
      <c r="D88" t="s">
        <v>225</v>
      </c>
      <c r="E88" t="s">
        <v>6097</v>
      </c>
      <c r="F88" t="s">
        <v>6098</v>
      </c>
      <c r="G88" t="s">
        <v>6099</v>
      </c>
      <c r="H88" t="s">
        <v>96</v>
      </c>
      <c r="I88">
        <v>432</v>
      </c>
      <c r="J88" t="s">
        <v>98</v>
      </c>
    </row>
    <row r="89" spans="1:10" x14ac:dyDescent="0.25">
      <c r="A89" t="s">
        <v>75</v>
      </c>
      <c r="B89" t="s">
        <v>90</v>
      </c>
      <c r="C89">
        <v>253855</v>
      </c>
      <c r="D89" t="s">
        <v>120</v>
      </c>
      <c r="E89" t="s">
        <v>6100</v>
      </c>
      <c r="F89" t="s">
        <v>6101</v>
      </c>
      <c r="G89" t="s">
        <v>6102</v>
      </c>
      <c r="H89" t="s">
        <v>124</v>
      </c>
      <c r="I89">
        <v>281</v>
      </c>
      <c r="J89" t="s">
        <v>96</v>
      </c>
    </row>
    <row r="90" spans="1:10" x14ac:dyDescent="0.25">
      <c r="A90" t="s">
        <v>75</v>
      </c>
      <c r="B90" t="s">
        <v>90</v>
      </c>
      <c r="C90">
        <v>255487</v>
      </c>
      <c r="D90" t="s">
        <v>225</v>
      </c>
      <c r="E90" t="s">
        <v>6106</v>
      </c>
      <c r="F90" t="s">
        <v>6107</v>
      </c>
      <c r="G90" t="s">
        <v>6108</v>
      </c>
      <c r="H90" t="s">
        <v>140</v>
      </c>
      <c r="I90">
        <v>109</v>
      </c>
      <c r="J90" t="s">
        <v>174</v>
      </c>
    </row>
    <row r="91" spans="1:10" x14ac:dyDescent="0.25">
      <c r="A91" t="s">
        <v>75</v>
      </c>
      <c r="B91" t="s">
        <v>90</v>
      </c>
      <c r="C91">
        <v>255899</v>
      </c>
      <c r="D91" t="s">
        <v>151</v>
      </c>
      <c r="E91" t="s">
        <v>79</v>
      </c>
      <c r="F91" t="s">
        <v>6107</v>
      </c>
      <c r="G91" t="s">
        <v>10317</v>
      </c>
      <c r="H91" t="s">
        <v>79</v>
      </c>
      <c r="I91" t="s">
        <v>82</v>
      </c>
    </row>
    <row r="92" spans="1:10" x14ac:dyDescent="0.25">
      <c r="A92" t="s">
        <v>75</v>
      </c>
      <c r="B92" t="s">
        <v>90</v>
      </c>
      <c r="C92">
        <v>257734</v>
      </c>
      <c r="D92" t="s">
        <v>225</v>
      </c>
      <c r="E92" t="s">
        <v>226</v>
      </c>
      <c r="F92" t="s">
        <v>227</v>
      </c>
      <c r="G92" t="s">
        <v>228</v>
      </c>
      <c r="H92" t="s">
        <v>98</v>
      </c>
      <c r="I92">
        <v>174</v>
      </c>
      <c r="J92" t="s">
        <v>96</v>
      </c>
    </row>
    <row r="93" spans="1:10" x14ac:dyDescent="0.25">
      <c r="A93" t="s">
        <v>75</v>
      </c>
      <c r="B93" t="s">
        <v>90</v>
      </c>
      <c r="C93">
        <v>259494</v>
      </c>
      <c r="D93" t="s">
        <v>120</v>
      </c>
      <c r="E93" t="s">
        <v>6109</v>
      </c>
      <c r="F93" t="s">
        <v>6110</v>
      </c>
      <c r="G93" t="s">
        <v>6111</v>
      </c>
      <c r="H93" t="s">
        <v>148</v>
      </c>
      <c r="I93">
        <v>75</v>
      </c>
      <c r="J93" t="s">
        <v>160</v>
      </c>
    </row>
    <row r="94" spans="1:10" x14ac:dyDescent="0.25">
      <c r="A94" t="s">
        <v>75</v>
      </c>
      <c r="B94" t="s">
        <v>90</v>
      </c>
      <c r="C94">
        <v>262114</v>
      </c>
      <c r="D94" t="s">
        <v>135</v>
      </c>
      <c r="E94" t="s">
        <v>6113</v>
      </c>
      <c r="F94" t="s">
        <v>6114</v>
      </c>
      <c r="G94" t="s">
        <v>6115</v>
      </c>
      <c r="H94" t="s">
        <v>85</v>
      </c>
      <c r="I94">
        <v>51</v>
      </c>
      <c r="J94" t="s">
        <v>277</v>
      </c>
    </row>
    <row r="95" spans="1:10" x14ac:dyDescent="0.25">
      <c r="A95" t="s">
        <v>75</v>
      </c>
      <c r="B95" t="s">
        <v>90</v>
      </c>
      <c r="C95">
        <v>274735</v>
      </c>
      <c r="D95" t="s">
        <v>225</v>
      </c>
      <c r="E95" t="s">
        <v>212</v>
      </c>
      <c r="F95" t="s">
        <v>6117</v>
      </c>
      <c r="G95" t="s">
        <v>6118</v>
      </c>
      <c r="H95" t="s">
        <v>212</v>
      </c>
      <c r="I95" t="s">
        <v>82</v>
      </c>
    </row>
    <row r="96" spans="1:10" x14ac:dyDescent="0.25">
      <c r="A96" t="s">
        <v>75</v>
      </c>
      <c r="B96" t="s">
        <v>90</v>
      </c>
      <c r="C96">
        <v>279098</v>
      </c>
      <c r="D96" t="s">
        <v>120</v>
      </c>
      <c r="E96" t="s">
        <v>236</v>
      </c>
      <c r="F96" t="s">
        <v>237</v>
      </c>
      <c r="G96" t="s">
        <v>238</v>
      </c>
      <c r="H96" t="s">
        <v>105</v>
      </c>
      <c r="I96">
        <v>63</v>
      </c>
      <c r="J96" t="s">
        <v>160</v>
      </c>
    </row>
    <row r="97" spans="1:10" x14ac:dyDescent="0.25">
      <c r="A97" t="s">
        <v>75</v>
      </c>
      <c r="B97" t="s">
        <v>90</v>
      </c>
      <c r="C97">
        <v>279334</v>
      </c>
      <c r="D97" t="s">
        <v>135</v>
      </c>
      <c r="E97" t="s">
        <v>6119</v>
      </c>
      <c r="F97" t="s">
        <v>237</v>
      </c>
      <c r="G97" t="s">
        <v>238</v>
      </c>
      <c r="H97" t="s">
        <v>172</v>
      </c>
      <c r="I97">
        <v>141</v>
      </c>
      <c r="J97" t="s">
        <v>172</v>
      </c>
    </row>
    <row r="98" spans="1:10" x14ac:dyDescent="0.25">
      <c r="A98" t="s">
        <v>75</v>
      </c>
      <c r="B98" t="s">
        <v>90</v>
      </c>
      <c r="C98">
        <v>279800</v>
      </c>
      <c r="D98" t="s">
        <v>120</v>
      </c>
      <c r="E98" t="s">
        <v>6120</v>
      </c>
      <c r="F98" t="s">
        <v>237</v>
      </c>
      <c r="G98" t="s">
        <v>238</v>
      </c>
      <c r="H98" t="s">
        <v>105</v>
      </c>
      <c r="I98">
        <v>297</v>
      </c>
      <c r="J98" t="s">
        <v>160</v>
      </c>
    </row>
    <row r="99" spans="1:10" x14ac:dyDescent="0.25">
      <c r="A99" t="s">
        <v>75</v>
      </c>
      <c r="B99" t="s">
        <v>90</v>
      </c>
      <c r="C99">
        <v>285966</v>
      </c>
      <c r="D99" t="s">
        <v>225</v>
      </c>
      <c r="E99" t="s">
        <v>6121</v>
      </c>
      <c r="F99" t="s">
        <v>3284</v>
      </c>
      <c r="G99" t="s">
        <v>3285</v>
      </c>
      <c r="H99" t="s">
        <v>131</v>
      </c>
      <c r="I99">
        <v>17</v>
      </c>
      <c r="J99" t="s">
        <v>131</v>
      </c>
    </row>
    <row r="100" spans="1:10" x14ac:dyDescent="0.25">
      <c r="A100" t="s">
        <v>75</v>
      </c>
      <c r="B100" t="s">
        <v>90</v>
      </c>
      <c r="C100">
        <v>288249</v>
      </c>
      <c r="D100" t="s">
        <v>92</v>
      </c>
      <c r="E100" t="s">
        <v>6122</v>
      </c>
      <c r="F100" t="s">
        <v>6123</v>
      </c>
      <c r="G100" t="s">
        <v>6124</v>
      </c>
      <c r="H100" t="s">
        <v>174</v>
      </c>
      <c r="I100">
        <v>137</v>
      </c>
      <c r="J100" t="s">
        <v>174</v>
      </c>
    </row>
    <row r="101" spans="1:10" x14ac:dyDescent="0.25">
      <c r="A101" t="s">
        <v>75</v>
      </c>
      <c r="B101" t="s">
        <v>90</v>
      </c>
      <c r="C101">
        <v>290012</v>
      </c>
      <c r="D101" t="s">
        <v>88</v>
      </c>
      <c r="E101" t="s">
        <v>6125</v>
      </c>
      <c r="F101" t="s">
        <v>6126</v>
      </c>
      <c r="G101" t="s">
        <v>3272</v>
      </c>
      <c r="H101" t="s">
        <v>85</v>
      </c>
      <c r="I101">
        <v>167</v>
      </c>
      <c r="J101" t="s">
        <v>400</v>
      </c>
    </row>
    <row r="102" spans="1:10" x14ac:dyDescent="0.25">
      <c r="A102" t="s">
        <v>75</v>
      </c>
      <c r="B102" t="s">
        <v>90</v>
      </c>
      <c r="C102">
        <v>291348</v>
      </c>
      <c r="D102" t="s">
        <v>151</v>
      </c>
      <c r="E102" t="s">
        <v>79</v>
      </c>
      <c r="F102" t="s">
        <v>6127</v>
      </c>
      <c r="G102" t="s">
        <v>6128</v>
      </c>
      <c r="H102" t="s">
        <v>79</v>
      </c>
      <c r="I102" t="s">
        <v>82</v>
      </c>
    </row>
    <row r="103" spans="1:10" x14ac:dyDescent="0.25">
      <c r="A103" t="s">
        <v>75</v>
      </c>
      <c r="B103" t="s">
        <v>90</v>
      </c>
      <c r="C103">
        <v>294795</v>
      </c>
      <c r="D103" t="s">
        <v>135</v>
      </c>
      <c r="E103" t="s">
        <v>6129</v>
      </c>
      <c r="F103" t="s">
        <v>2167</v>
      </c>
      <c r="G103" t="s">
        <v>2168</v>
      </c>
      <c r="H103" t="s">
        <v>96</v>
      </c>
      <c r="I103">
        <v>617</v>
      </c>
      <c r="J103" t="s">
        <v>96</v>
      </c>
    </row>
    <row r="104" spans="1:10" x14ac:dyDescent="0.25">
      <c r="A104" t="s">
        <v>75</v>
      </c>
      <c r="B104" t="s">
        <v>90</v>
      </c>
      <c r="C104">
        <v>294929</v>
      </c>
      <c r="D104" t="s">
        <v>135</v>
      </c>
      <c r="E104" t="s">
        <v>6130</v>
      </c>
      <c r="F104" t="s">
        <v>2167</v>
      </c>
      <c r="G104" t="s">
        <v>2168</v>
      </c>
      <c r="H104" t="s">
        <v>105</v>
      </c>
      <c r="I104">
        <v>573</v>
      </c>
      <c r="J104" t="s">
        <v>160</v>
      </c>
    </row>
    <row r="105" spans="1:10" x14ac:dyDescent="0.25">
      <c r="A105" t="s">
        <v>75</v>
      </c>
      <c r="B105" t="s">
        <v>90</v>
      </c>
      <c r="C105">
        <v>300770</v>
      </c>
      <c r="D105" t="s">
        <v>135</v>
      </c>
      <c r="E105" t="s">
        <v>6132</v>
      </c>
      <c r="F105" t="s">
        <v>6133</v>
      </c>
      <c r="G105" t="s">
        <v>6134</v>
      </c>
      <c r="H105" t="s">
        <v>245</v>
      </c>
      <c r="I105">
        <v>49</v>
      </c>
      <c r="J105" t="s">
        <v>245</v>
      </c>
    </row>
    <row r="106" spans="1:10" x14ac:dyDescent="0.25">
      <c r="A106" t="s">
        <v>75</v>
      </c>
      <c r="B106" t="s">
        <v>90</v>
      </c>
      <c r="C106">
        <v>302428</v>
      </c>
      <c r="D106" t="s">
        <v>120</v>
      </c>
      <c r="E106" t="s">
        <v>6135</v>
      </c>
      <c r="F106" t="s">
        <v>250</v>
      </c>
      <c r="G106" t="s">
        <v>251</v>
      </c>
      <c r="H106" t="s">
        <v>131</v>
      </c>
      <c r="I106">
        <v>34</v>
      </c>
      <c r="J106" t="s">
        <v>98</v>
      </c>
    </row>
    <row r="107" spans="1:10" x14ac:dyDescent="0.25">
      <c r="A107" t="s">
        <v>75</v>
      </c>
      <c r="B107" t="s">
        <v>90</v>
      </c>
      <c r="C107">
        <v>307479</v>
      </c>
      <c r="D107" t="s">
        <v>151</v>
      </c>
      <c r="E107" t="s">
        <v>79</v>
      </c>
      <c r="F107" t="s">
        <v>4608</v>
      </c>
      <c r="G107" t="s">
        <v>4609</v>
      </c>
      <c r="H107" t="s">
        <v>79</v>
      </c>
      <c r="I107" t="s">
        <v>82</v>
      </c>
    </row>
    <row r="108" spans="1:10" x14ac:dyDescent="0.25">
      <c r="A108" t="s">
        <v>75</v>
      </c>
      <c r="B108" t="s">
        <v>90</v>
      </c>
      <c r="C108">
        <v>312532</v>
      </c>
      <c r="D108" t="s">
        <v>151</v>
      </c>
      <c r="E108" t="s">
        <v>212</v>
      </c>
      <c r="F108" t="s">
        <v>260</v>
      </c>
      <c r="G108" t="s">
        <v>261</v>
      </c>
      <c r="H108" t="s">
        <v>212</v>
      </c>
      <c r="I108" t="s">
        <v>82</v>
      </c>
    </row>
    <row r="109" spans="1:10" x14ac:dyDescent="0.25">
      <c r="A109" t="s">
        <v>75</v>
      </c>
      <c r="B109" t="s">
        <v>90</v>
      </c>
      <c r="C109">
        <v>314566</v>
      </c>
      <c r="D109" t="s">
        <v>135</v>
      </c>
      <c r="E109" t="s">
        <v>6136</v>
      </c>
      <c r="F109" t="s">
        <v>2177</v>
      </c>
      <c r="G109" t="s">
        <v>2178</v>
      </c>
      <c r="H109" t="s">
        <v>85</v>
      </c>
      <c r="I109">
        <v>383</v>
      </c>
      <c r="J109" t="s">
        <v>277</v>
      </c>
    </row>
    <row r="110" spans="1:10" x14ac:dyDescent="0.25">
      <c r="A110" t="s">
        <v>75</v>
      </c>
      <c r="B110" t="s">
        <v>90</v>
      </c>
      <c r="C110">
        <v>317203</v>
      </c>
      <c r="D110" t="s">
        <v>151</v>
      </c>
      <c r="E110" t="s">
        <v>79</v>
      </c>
      <c r="F110" t="s">
        <v>6137</v>
      </c>
      <c r="G110" t="s">
        <v>6138</v>
      </c>
      <c r="H110" t="s">
        <v>79</v>
      </c>
      <c r="I110" t="s">
        <v>82</v>
      </c>
    </row>
    <row r="111" spans="1:10" x14ac:dyDescent="0.25">
      <c r="A111" t="s">
        <v>75</v>
      </c>
      <c r="B111" t="s">
        <v>90</v>
      </c>
      <c r="C111">
        <v>317205</v>
      </c>
      <c r="D111" t="s">
        <v>6139</v>
      </c>
      <c r="E111" t="s">
        <v>79</v>
      </c>
      <c r="F111" t="s">
        <v>6137</v>
      </c>
      <c r="G111" t="s">
        <v>6138</v>
      </c>
      <c r="H111" t="s">
        <v>79</v>
      </c>
      <c r="I111" t="s">
        <v>82</v>
      </c>
    </row>
    <row r="112" spans="1:10" x14ac:dyDescent="0.25">
      <c r="A112" t="s">
        <v>75</v>
      </c>
      <c r="B112" t="s">
        <v>90</v>
      </c>
      <c r="C112">
        <v>319024</v>
      </c>
      <c r="D112" t="s">
        <v>135</v>
      </c>
      <c r="E112" t="s">
        <v>6140</v>
      </c>
      <c r="F112" t="s">
        <v>6141</v>
      </c>
      <c r="G112" t="s">
        <v>6142</v>
      </c>
      <c r="H112" t="s">
        <v>124</v>
      </c>
      <c r="I112">
        <v>326</v>
      </c>
      <c r="J112" t="s">
        <v>140</v>
      </c>
    </row>
    <row r="113" spans="1:10" x14ac:dyDescent="0.25">
      <c r="A113" t="s">
        <v>75</v>
      </c>
      <c r="B113" t="s">
        <v>90</v>
      </c>
      <c r="C113">
        <v>319381</v>
      </c>
      <c r="D113" t="s">
        <v>120</v>
      </c>
      <c r="E113" t="s">
        <v>6143</v>
      </c>
      <c r="F113" t="s">
        <v>6141</v>
      </c>
      <c r="G113" t="s">
        <v>6142</v>
      </c>
      <c r="H113" t="s">
        <v>85</v>
      </c>
      <c r="I113">
        <v>445</v>
      </c>
      <c r="J113" t="s">
        <v>277</v>
      </c>
    </row>
    <row r="114" spans="1:10" x14ac:dyDescent="0.25">
      <c r="A114" t="s">
        <v>75</v>
      </c>
      <c r="B114" t="s">
        <v>90</v>
      </c>
      <c r="C114">
        <v>320920</v>
      </c>
      <c r="D114" t="s">
        <v>151</v>
      </c>
      <c r="E114" t="s">
        <v>6145</v>
      </c>
      <c r="F114" t="s">
        <v>6146</v>
      </c>
      <c r="G114" t="s">
        <v>5307</v>
      </c>
      <c r="H114" t="s">
        <v>140</v>
      </c>
      <c r="I114">
        <v>52</v>
      </c>
      <c r="J114" t="s">
        <v>140</v>
      </c>
    </row>
    <row r="115" spans="1:10" x14ac:dyDescent="0.25">
      <c r="A115" t="s">
        <v>75</v>
      </c>
      <c r="B115" t="s">
        <v>90</v>
      </c>
      <c r="C115">
        <v>321223</v>
      </c>
      <c r="D115" t="s">
        <v>135</v>
      </c>
      <c r="E115" t="s">
        <v>79</v>
      </c>
      <c r="F115" t="s">
        <v>6146</v>
      </c>
      <c r="G115" t="s">
        <v>6147</v>
      </c>
      <c r="H115" t="s">
        <v>79</v>
      </c>
      <c r="I115" t="s">
        <v>82</v>
      </c>
    </row>
    <row r="116" spans="1:10" x14ac:dyDescent="0.25">
      <c r="A116" t="s">
        <v>75</v>
      </c>
      <c r="B116" t="s">
        <v>90</v>
      </c>
      <c r="C116">
        <v>327051</v>
      </c>
      <c r="D116" t="s">
        <v>225</v>
      </c>
      <c r="E116" t="s">
        <v>264</v>
      </c>
      <c r="F116" t="s">
        <v>265</v>
      </c>
      <c r="G116" t="s">
        <v>266</v>
      </c>
      <c r="H116" t="s">
        <v>105</v>
      </c>
      <c r="I116">
        <v>626</v>
      </c>
      <c r="J116" t="s">
        <v>85</v>
      </c>
    </row>
    <row r="117" spans="1:10" x14ac:dyDescent="0.25">
      <c r="A117" t="s">
        <v>75</v>
      </c>
      <c r="B117" t="s">
        <v>90</v>
      </c>
      <c r="C117">
        <v>329372</v>
      </c>
      <c r="D117" t="s">
        <v>225</v>
      </c>
      <c r="E117" t="s">
        <v>6148</v>
      </c>
      <c r="F117" t="s">
        <v>6149</v>
      </c>
      <c r="G117" t="s">
        <v>6150</v>
      </c>
      <c r="H117" t="s">
        <v>96</v>
      </c>
      <c r="I117">
        <v>258</v>
      </c>
      <c r="J117" t="s">
        <v>98</v>
      </c>
    </row>
    <row r="118" spans="1:10" x14ac:dyDescent="0.25">
      <c r="A118" t="s">
        <v>75</v>
      </c>
      <c r="B118" t="s">
        <v>90</v>
      </c>
      <c r="C118">
        <v>332599</v>
      </c>
      <c r="D118" t="s">
        <v>120</v>
      </c>
      <c r="E118" t="s">
        <v>6151</v>
      </c>
      <c r="F118" t="s">
        <v>6152</v>
      </c>
      <c r="G118" t="s">
        <v>6153</v>
      </c>
      <c r="H118" t="s">
        <v>204</v>
      </c>
      <c r="I118">
        <v>37</v>
      </c>
      <c r="J118" t="s">
        <v>204</v>
      </c>
    </row>
    <row r="119" spans="1:10" x14ac:dyDescent="0.25">
      <c r="A119" t="s">
        <v>75</v>
      </c>
      <c r="B119" t="s">
        <v>90</v>
      </c>
      <c r="C119">
        <v>335247</v>
      </c>
      <c r="D119" t="s">
        <v>135</v>
      </c>
      <c r="E119" t="s">
        <v>6154</v>
      </c>
      <c r="F119" t="s">
        <v>6155</v>
      </c>
      <c r="G119" t="s">
        <v>6156</v>
      </c>
      <c r="H119" t="s">
        <v>400</v>
      </c>
      <c r="I119">
        <v>404</v>
      </c>
      <c r="J119" t="s">
        <v>428</v>
      </c>
    </row>
    <row r="120" spans="1:10" x14ac:dyDescent="0.25">
      <c r="A120" t="s">
        <v>75</v>
      </c>
      <c r="B120" t="s">
        <v>90</v>
      </c>
      <c r="C120">
        <v>337720</v>
      </c>
      <c r="D120" t="s">
        <v>120</v>
      </c>
      <c r="E120" t="s">
        <v>6157</v>
      </c>
      <c r="F120" t="s">
        <v>6158</v>
      </c>
      <c r="G120" t="s">
        <v>6159</v>
      </c>
      <c r="H120" t="s">
        <v>105</v>
      </c>
      <c r="I120">
        <v>295</v>
      </c>
      <c r="J120" t="s">
        <v>85</v>
      </c>
    </row>
    <row r="121" spans="1:10" x14ac:dyDescent="0.25">
      <c r="A121" t="s">
        <v>75</v>
      </c>
      <c r="B121" t="s">
        <v>90</v>
      </c>
      <c r="C121">
        <v>339348</v>
      </c>
      <c r="D121" t="s">
        <v>120</v>
      </c>
      <c r="E121" t="s">
        <v>273</v>
      </c>
      <c r="F121" t="s">
        <v>274</v>
      </c>
      <c r="G121" t="s">
        <v>275</v>
      </c>
      <c r="H121" t="s">
        <v>85</v>
      </c>
      <c r="I121">
        <v>252</v>
      </c>
      <c r="J121" t="s">
        <v>277</v>
      </c>
    </row>
    <row r="122" spans="1:10" x14ac:dyDescent="0.25">
      <c r="A122" t="s">
        <v>75</v>
      </c>
      <c r="B122" t="s">
        <v>90</v>
      </c>
      <c r="C122">
        <v>344800</v>
      </c>
      <c r="D122" t="s">
        <v>120</v>
      </c>
      <c r="E122" t="s">
        <v>6160</v>
      </c>
      <c r="F122" t="s">
        <v>6161</v>
      </c>
      <c r="G122" t="s">
        <v>6162</v>
      </c>
      <c r="H122" t="s">
        <v>105</v>
      </c>
      <c r="I122">
        <v>136</v>
      </c>
      <c r="J122" t="s">
        <v>85</v>
      </c>
    </row>
    <row r="123" spans="1:10" x14ac:dyDescent="0.25">
      <c r="A123" t="s">
        <v>75</v>
      </c>
      <c r="B123" t="s">
        <v>90</v>
      </c>
      <c r="C123">
        <v>350062</v>
      </c>
      <c r="D123" t="s">
        <v>92</v>
      </c>
      <c r="E123" t="s">
        <v>10318</v>
      </c>
      <c r="F123" t="s">
        <v>280</v>
      </c>
      <c r="G123" t="s">
        <v>6164</v>
      </c>
      <c r="H123" t="s">
        <v>96</v>
      </c>
      <c r="I123">
        <v>549</v>
      </c>
      <c r="J123" t="s">
        <v>98</v>
      </c>
    </row>
    <row r="124" spans="1:10" x14ac:dyDescent="0.25">
      <c r="A124" t="s">
        <v>75</v>
      </c>
      <c r="B124" t="s">
        <v>90</v>
      </c>
      <c r="C124">
        <v>350559</v>
      </c>
      <c r="D124" t="s">
        <v>120</v>
      </c>
      <c r="E124" t="s">
        <v>79</v>
      </c>
      <c r="F124" t="s">
        <v>280</v>
      </c>
      <c r="G124" t="s">
        <v>281</v>
      </c>
      <c r="H124" t="s">
        <v>79</v>
      </c>
      <c r="I124" t="s">
        <v>82</v>
      </c>
    </row>
    <row r="125" spans="1:10" x14ac:dyDescent="0.25">
      <c r="A125" t="s">
        <v>75</v>
      </c>
      <c r="B125" t="s">
        <v>90</v>
      </c>
      <c r="C125">
        <v>362159</v>
      </c>
      <c r="D125" t="s">
        <v>120</v>
      </c>
      <c r="E125" t="s">
        <v>6169</v>
      </c>
      <c r="F125" t="s">
        <v>6170</v>
      </c>
      <c r="G125" t="s">
        <v>6171</v>
      </c>
      <c r="H125" t="s">
        <v>172</v>
      </c>
      <c r="I125">
        <v>165</v>
      </c>
      <c r="J125" t="s">
        <v>172</v>
      </c>
    </row>
    <row r="126" spans="1:10" x14ac:dyDescent="0.25">
      <c r="A126" t="s">
        <v>75</v>
      </c>
      <c r="B126" t="s">
        <v>90</v>
      </c>
      <c r="C126">
        <v>362629</v>
      </c>
      <c r="D126" t="s">
        <v>225</v>
      </c>
      <c r="E126" t="s">
        <v>6172</v>
      </c>
      <c r="F126" t="s">
        <v>6170</v>
      </c>
      <c r="G126" t="s">
        <v>6171</v>
      </c>
      <c r="H126" t="s">
        <v>277</v>
      </c>
      <c r="I126">
        <v>9</v>
      </c>
      <c r="J126" t="s">
        <v>400</v>
      </c>
    </row>
    <row r="127" spans="1:10" x14ac:dyDescent="0.25">
      <c r="A127" t="s">
        <v>75</v>
      </c>
      <c r="B127" t="s">
        <v>90</v>
      </c>
      <c r="C127">
        <v>364561</v>
      </c>
      <c r="D127" t="s">
        <v>120</v>
      </c>
      <c r="E127" t="s">
        <v>6173</v>
      </c>
      <c r="F127" t="s">
        <v>6174</v>
      </c>
      <c r="G127" t="s">
        <v>6175</v>
      </c>
      <c r="H127" t="s">
        <v>85</v>
      </c>
      <c r="I127">
        <v>18</v>
      </c>
      <c r="J127" t="s">
        <v>277</v>
      </c>
    </row>
    <row r="128" spans="1:10" x14ac:dyDescent="0.25">
      <c r="A128" t="s">
        <v>75</v>
      </c>
      <c r="B128" t="s">
        <v>90</v>
      </c>
      <c r="C128">
        <v>372091</v>
      </c>
      <c r="D128" t="s">
        <v>135</v>
      </c>
      <c r="E128" t="s">
        <v>6176</v>
      </c>
      <c r="F128" t="s">
        <v>6177</v>
      </c>
      <c r="G128" t="s">
        <v>6178</v>
      </c>
      <c r="H128" t="s">
        <v>124</v>
      </c>
      <c r="I128">
        <v>393</v>
      </c>
      <c r="J128" t="s">
        <v>124</v>
      </c>
    </row>
    <row r="129" spans="1:10" x14ac:dyDescent="0.25">
      <c r="A129" t="s">
        <v>75</v>
      </c>
      <c r="B129" t="s">
        <v>90</v>
      </c>
      <c r="C129">
        <v>372581</v>
      </c>
      <c r="D129" t="s">
        <v>120</v>
      </c>
      <c r="E129" t="s">
        <v>6179</v>
      </c>
      <c r="F129" t="s">
        <v>6180</v>
      </c>
      <c r="G129" t="s">
        <v>6181</v>
      </c>
      <c r="H129" t="s">
        <v>204</v>
      </c>
      <c r="I129">
        <v>118</v>
      </c>
      <c r="J129" t="s">
        <v>204</v>
      </c>
    </row>
    <row r="130" spans="1:10" x14ac:dyDescent="0.25">
      <c r="A130" t="s">
        <v>75</v>
      </c>
      <c r="B130" t="s">
        <v>90</v>
      </c>
      <c r="C130">
        <v>375478</v>
      </c>
      <c r="D130" t="s">
        <v>10319</v>
      </c>
      <c r="E130" t="s">
        <v>79</v>
      </c>
      <c r="F130" t="s">
        <v>293</v>
      </c>
      <c r="G130" t="s">
        <v>294</v>
      </c>
      <c r="H130" t="s">
        <v>79</v>
      </c>
      <c r="I130" t="s">
        <v>82</v>
      </c>
    </row>
    <row r="131" spans="1:10" x14ac:dyDescent="0.25">
      <c r="A131" t="s">
        <v>75</v>
      </c>
      <c r="B131" t="s">
        <v>90</v>
      </c>
      <c r="C131">
        <v>378179</v>
      </c>
      <c r="D131" t="s">
        <v>225</v>
      </c>
      <c r="E131" t="s">
        <v>212</v>
      </c>
      <c r="F131" t="s">
        <v>6182</v>
      </c>
      <c r="G131" t="s">
        <v>6183</v>
      </c>
      <c r="H131" t="s">
        <v>212</v>
      </c>
      <c r="I131" t="s">
        <v>82</v>
      </c>
    </row>
    <row r="132" spans="1:10" x14ac:dyDescent="0.25">
      <c r="A132" t="s">
        <v>75</v>
      </c>
      <c r="B132" t="s">
        <v>90</v>
      </c>
      <c r="C132">
        <v>385815</v>
      </c>
      <c r="D132" t="s">
        <v>120</v>
      </c>
      <c r="E132" t="s">
        <v>212</v>
      </c>
      <c r="F132" t="s">
        <v>4621</v>
      </c>
      <c r="G132" t="s">
        <v>4622</v>
      </c>
      <c r="H132" t="s">
        <v>212</v>
      </c>
      <c r="I132" t="s">
        <v>82</v>
      </c>
    </row>
    <row r="133" spans="1:10" x14ac:dyDescent="0.25">
      <c r="A133" t="s">
        <v>75</v>
      </c>
      <c r="B133" t="s">
        <v>90</v>
      </c>
      <c r="C133">
        <v>390551</v>
      </c>
      <c r="D133" t="s">
        <v>297</v>
      </c>
      <c r="E133" t="s">
        <v>6184</v>
      </c>
      <c r="F133" t="s">
        <v>6185</v>
      </c>
      <c r="G133" t="s">
        <v>1474</v>
      </c>
      <c r="H133" t="s">
        <v>96</v>
      </c>
      <c r="I133">
        <v>197</v>
      </c>
      <c r="J133" t="s">
        <v>124</v>
      </c>
    </row>
    <row r="134" spans="1:10" x14ac:dyDescent="0.25">
      <c r="A134" t="s">
        <v>75</v>
      </c>
      <c r="B134" t="s">
        <v>90</v>
      </c>
      <c r="C134">
        <v>396883</v>
      </c>
      <c r="D134" t="s">
        <v>78</v>
      </c>
      <c r="E134" t="s">
        <v>6186</v>
      </c>
      <c r="F134" t="s">
        <v>6187</v>
      </c>
      <c r="G134" t="s">
        <v>6188</v>
      </c>
      <c r="H134" t="s">
        <v>98</v>
      </c>
      <c r="I134">
        <v>14</v>
      </c>
      <c r="J134" t="s">
        <v>98</v>
      </c>
    </row>
    <row r="135" spans="1:10" x14ac:dyDescent="0.25">
      <c r="A135" t="s">
        <v>75</v>
      </c>
      <c r="B135" t="s">
        <v>90</v>
      </c>
      <c r="C135">
        <v>397959</v>
      </c>
      <c r="D135" t="s">
        <v>151</v>
      </c>
      <c r="E135" t="s">
        <v>6189</v>
      </c>
      <c r="F135" t="s">
        <v>6190</v>
      </c>
      <c r="G135" t="s">
        <v>6191</v>
      </c>
      <c r="H135" t="s">
        <v>204</v>
      </c>
      <c r="I135">
        <v>253</v>
      </c>
      <c r="J135" t="s">
        <v>174</v>
      </c>
    </row>
    <row r="136" spans="1:10" x14ac:dyDescent="0.25">
      <c r="A136" t="s">
        <v>75</v>
      </c>
      <c r="B136" t="s">
        <v>90</v>
      </c>
      <c r="C136">
        <v>400594</v>
      </c>
      <c r="D136" t="s">
        <v>120</v>
      </c>
      <c r="E136" t="s">
        <v>6192</v>
      </c>
      <c r="F136" t="s">
        <v>6193</v>
      </c>
      <c r="G136" t="s">
        <v>6194</v>
      </c>
      <c r="H136" t="s">
        <v>245</v>
      </c>
      <c r="I136">
        <v>169</v>
      </c>
      <c r="J136" t="s">
        <v>245</v>
      </c>
    </row>
    <row r="137" spans="1:10" x14ac:dyDescent="0.25">
      <c r="A137" t="s">
        <v>75</v>
      </c>
      <c r="B137" t="s">
        <v>90</v>
      </c>
      <c r="C137">
        <v>402340</v>
      </c>
      <c r="D137" t="s">
        <v>120</v>
      </c>
      <c r="E137" t="s">
        <v>6195</v>
      </c>
      <c r="F137" t="s">
        <v>6196</v>
      </c>
      <c r="G137" t="s">
        <v>6197</v>
      </c>
      <c r="H137" t="s">
        <v>245</v>
      </c>
      <c r="I137">
        <v>160</v>
      </c>
      <c r="J137" t="s">
        <v>245</v>
      </c>
    </row>
    <row r="138" spans="1:10" x14ac:dyDescent="0.25">
      <c r="A138" t="s">
        <v>75</v>
      </c>
      <c r="B138" t="s">
        <v>90</v>
      </c>
      <c r="C138">
        <v>404712</v>
      </c>
      <c r="D138" t="s">
        <v>225</v>
      </c>
      <c r="E138" t="s">
        <v>304</v>
      </c>
      <c r="F138" t="s">
        <v>305</v>
      </c>
      <c r="G138" t="s">
        <v>306</v>
      </c>
      <c r="H138" t="s">
        <v>253</v>
      </c>
      <c r="I138">
        <v>255</v>
      </c>
      <c r="J138" t="s">
        <v>277</v>
      </c>
    </row>
    <row r="139" spans="1:10" x14ac:dyDescent="0.25">
      <c r="A139" t="s">
        <v>75</v>
      </c>
      <c r="B139" t="s">
        <v>90</v>
      </c>
      <c r="C139">
        <v>406075</v>
      </c>
      <c r="D139" t="s">
        <v>135</v>
      </c>
      <c r="E139" t="s">
        <v>3353</v>
      </c>
      <c r="F139" t="s">
        <v>6198</v>
      </c>
      <c r="G139" t="s">
        <v>6199</v>
      </c>
      <c r="H139" t="s">
        <v>131</v>
      </c>
      <c r="I139">
        <v>159</v>
      </c>
      <c r="J139" t="s">
        <v>98</v>
      </c>
    </row>
    <row r="140" spans="1:10" x14ac:dyDescent="0.25">
      <c r="A140" t="s">
        <v>75</v>
      </c>
      <c r="B140" t="s">
        <v>90</v>
      </c>
      <c r="C140">
        <v>411027</v>
      </c>
      <c r="D140" t="s">
        <v>120</v>
      </c>
      <c r="E140" t="s">
        <v>6200</v>
      </c>
      <c r="F140" t="s">
        <v>6201</v>
      </c>
      <c r="G140" t="s">
        <v>312</v>
      </c>
      <c r="H140" t="s">
        <v>96</v>
      </c>
      <c r="I140">
        <v>61</v>
      </c>
      <c r="J140" t="s">
        <v>96</v>
      </c>
    </row>
    <row r="141" spans="1:10" x14ac:dyDescent="0.25">
      <c r="A141" t="s">
        <v>75</v>
      </c>
      <c r="B141" t="s">
        <v>90</v>
      </c>
      <c r="C141">
        <v>411556</v>
      </c>
      <c r="D141" t="s">
        <v>135</v>
      </c>
      <c r="E141" t="s">
        <v>310</v>
      </c>
      <c r="F141" t="s">
        <v>311</v>
      </c>
      <c r="G141" t="s">
        <v>312</v>
      </c>
      <c r="H141" t="s">
        <v>85</v>
      </c>
      <c r="I141">
        <v>285</v>
      </c>
      <c r="J141" t="s">
        <v>277</v>
      </c>
    </row>
    <row r="142" spans="1:10" x14ac:dyDescent="0.25">
      <c r="A142" t="s">
        <v>75</v>
      </c>
      <c r="B142" t="s">
        <v>90</v>
      </c>
      <c r="C142">
        <v>415049</v>
      </c>
      <c r="D142" t="s">
        <v>120</v>
      </c>
      <c r="E142" t="s">
        <v>6202</v>
      </c>
      <c r="F142" t="s">
        <v>3344</v>
      </c>
      <c r="G142" t="s">
        <v>3345</v>
      </c>
      <c r="H142" t="s">
        <v>197</v>
      </c>
      <c r="I142">
        <v>1</v>
      </c>
      <c r="J142" t="s">
        <v>197</v>
      </c>
    </row>
    <row r="143" spans="1:10" x14ac:dyDescent="0.25">
      <c r="A143" t="s">
        <v>75</v>
      </c>
      <c r="B143" t="s">
        <v>90</v>
      </c>
      <c r="C143">
        <v>421799</v>
      </c>
      <c r="D143" t="s">
        <v>135</v>
      </c>
      <c r="E143" t="s">
        <v>6204</v>
      </c>
      <c r="F143" t="s">
        <v>6205</v>
      </c>
      <c r="G143" t="s">
        <v>6206</v>
      </c>
      <c r="H143" t="s">
        <v>172</v>
      </c>
      <c r="I143">
        <v>69</v>
      </c>
      <c r="J143" t="s">
        <v>172</v>
      </c>
    </row>
    <row r="144" spans="1:10" x14ac:dyDescent="0.25">
      <c r="A144" t="s">
        <v>75</v>
      </c>
      <c r="B144" t="s">
        <v>90</v>
      </c>
      <c r="C144">
        <v>425143</v>
      </c>
      <c r="D144" t="s">
        <v>120</v>
      </c>
      <c r="E144" t="s">
        <v>6207</v>
      </c>
      <c r="F144" t="s">
        <v>6208</v>
      </c>
      <c r="G144" t="s">
        <v>6209</v>
      </c>
      <c r="H144" t="s">
        <v>174</v>
      </c>
      <c r="I144">
        <v>61</v>
      </c>
      <c r="J144" t="s">
        <v>174</v>
      </c>
    </row>
    <row r="145" spans="1:10" x14ac:dyDescent="0.25">
      <c r="A145" t="s">
        <v>75</v>
      </c>
      <c r="B145" t="s">
        <v>90</v>
      </c>
      <c r="C145">
        <v>426157</v>
      </c>
      <c r="D145" t="s">
        <v>120</v>
      </c>
      <c r="E145" t="s">
        <v>4462</v>
      </c>
      <c r="F145" t="s">
        <v>6210</v>
      </c>
      <c r="G145" t="s">
        <v>6211</v>
      </c>
      <c r="H145" t="s">
        <v>105</v>
      </c>
      <c r="I145">
        <v>33</v>
      </c>
      <c r="J145" t="s">
        <v>160</v>
      </c>
    </row>
    <row r="146" spans="1:10" x14ac:dyDescent="0.25">
      <c r="A146" t="s">
        <v>75</v>
      </c>
      <c r="B146" t="s">
        <v>90</v>
      </c>
      <c r="C146">
        <v>427575</v>
      </c>
      <c r="D146" t="s">
        <v>78</v>
      </c>
      <c r="E146" t="s">
        <v>79</v>
      </c>
      <c r="F146" t="s">
        <v>316</v>
      </c>
      <c r="G146" t="s">
        <v>317</v>
      </c>
      <c r="H146" t="s">
        <v>79</v>
      </c>
      <c r="I146" t="s">
        <v>82</v>
      </c>
    </row>
    <row r="147" spans="1:10" x14ac:dyDescent="0.25">
      <c r="A147" t="s">
        <v>75</v>
      </c>
      <c r="B147" t="s">
        <v>90</v>
      </c>
      <c r="C147">
        <v>430523</v>
      </c>
      <c r="D147" t="s">
        <v>151</v>
      </c>
      <c r="E147" t="s">
        <v>326</v>
      </c>
      <c r="F147" t="s">
        <v>327</v>
      </c>
      <c r="G147" t="s">
        <v>328</v>
      </c>
      <c r="H147" t="s">
        <v>204</v>
      </c>
      <c r="I147">
        <v>141</v>
      </c>
      <c r="J147" t="s">
        <v>174</v>
      </c>
    </row>
    <row r="148" spans="1:10" x14ac:dyDescent="0.25">
      <c r="A148" t="s">
        <v>75</v>
      </c>
      <c r="B148" t="s">
        <v>90</v>
      </c>
      <c r="C148">
        <v>432762</v>
      </c>
      <c r="D148" t="s">
        <v>120</v>
      </c>
      <c r="E148" t="s">
        <v>6216</v>
      </c>
      <c r="F148" t="s">
        <v>6217</v>
      </c>
      <c r="G148" t="s">
        <v>6218</v>
      </c>
      <c r="H148" t="s">
        <v>131</v>
      </c>
      <c r="I148">
        <v>277</v>
      </c>
      <c r="J148" t="s">
        <v>98</v>
      </c>
    </row>
    <row r="149" spans="1:10" x14ac:dyDescent="0.25">
      <c r="A149" t="s">
        <v>75</v>
      </c>
      <c r="B149" t="s">
        <v>90</v>
      </c>
      <c r="C149">
        <v>433551</v>
      </c>
      <c r="D149" t="s">
        <v>120</v>
      </c>
      <c r="E149" t="s">
        <v>6219</v>
      </c>
      <c r="F149" t="s">
        <v>6217</v>
      </c>
      <c r="G149" t="s">
        <v>6218</v>
      </c>
      <c r="H149" t="s">
        <v>140</v>
      </c>
      <c r="I149">
        <v>14</v>
      </c>
      <c r="J149" t="s">
        <v>277</v>
      </c>
    </row>
    <row r="150" spans="1:10" x14ac:dyDescent="0.25">
      <c r="A150" t="s">
        <v>75</v>
      </c>
      <c r="B150" t="s">
        <v>90</v>
      </c>
      <c r="C150">
        <v>434663</v>
      </c>
      <c r="D150" t="s">
        <v>101</v>
      </c>
      <c r="E150" t="s">
        <v>6220</v>
      </c>
      <c r="F150" t="s">
        <v>6221</v>
      </c>
      <c r="G150" t="s">
        <v>6222</v>
      </c>
      <c r="H150" t="s">
        <v>172</v>
      </c>
      <c r="I150">
        <v>324</v>
      </c>
      <c r="J150" t="s">
        <v>140</v>
      </c>
    </row>
    <row r="151" spans="1:10" x14ac:dyDescent="0.25">
      <c r="A151" t="s">
        <v>75</v>
      </c>
      <c r="B151" t="s">
        <v>90</v>
      </c>
      <c r="C151">
        <v>435336</v>
      </c>
      <c r="D151" t="s">
        <v>120</v>
      </c>
      <c r="E151" t="s">
        <v>6223</v>
      </c>
      <c r="F151" t="s">
        <v>6221</v>
      </c>
      <c r="G151" t="s">
        <v>6222</v>
      </c>
      <c r="H151" t="s">
        <v>98</v>
      </c>
      <c r="I151">
        <v>100</v>
      </c>
      <c r="J151" t="s">
        <v>428</v>
      </c>
    </row>
    <row r="152" spans="1:10" x14ac:dyDescent="0.25">
      <c r="A152" t="s">
        <v>75</v>
      </c>
      <c r="B152" t="s">
        <v>90</v>
      </c>
      <c r="C152">
        <v>435862</v>
      </c>
      <c r="D152" t="s">
        <v>225</v>
      </c>
      <c r="E152" t="s">
        <v>6225</v>
      </c>
      <c r="F152" t="s">
        <v>6226</v>
      </c>
      <c r="G152" t="s">
        <v>6227</v>
      </c>
      <c r="H152" t="s">
        <v>174</v>
      </c>
      <c r="I152">
        <v>232</v>
      </c>
      <c r="J152" t="s">
        <v>174</v>
      </c>
    </row>
    <row r="153" spans="1:10" x14ac:dyDescent="0.25">
      <c r="A153" t="s">
        <v>75</v>
      </c>
      <c r="B153" t="s">
        <v>90</v>
      </c>
      <c r="C153">
        <v>437672</v>
      </c>
      <c r="D153" t="s">
        <v>92</v>
      </c>
      <c r="E153" t="s">
        <v>6228</v>
      </c>
      <c r="F153" t="s">
        <v>6229</v>
      </c>
      <c r="G153" t="s">
        <v>6230</v>
      </c>
      <c r="H153" t="s">
        <v>245</v>
      </c>
      <c r="I153">
        <v>223</v>
      </c>
      <c r="J153" t="s">
        <v>105</v>
      </c>
    </row>
    <row r="154" spans="1:10" x14ac:dyDescent="0.25">
      <c r="A154" t="s">
        <v>75</v>
      </c>
      <c r="B154" t="s">
        <v>90</v>
      </c>
      <c r="C154">
        <v>444489</v>
      </c>
      <c r="D154" t="s">
        <v>151</v>
      </c>
      <c r="E154" t="s">
        <v>6232</v>
      </c>
      <c r="F154" t="s">
        <v>6233</v>
      </c>
      <c r="G154" t="s">
        <v>6234</v>
      </c>
      <c r="H154" t="s">
        <v>124</v>
      </c>
      <c r="I154">
        <v>537</v>
      </c>
      <c r="J154" t="s">
        <v>148</v>
      </c>
    </row>
    <row r="155" spans="1:10" x14ac:dyDescent="0.25">
      <c r="A155" t="s">
        <v>75</v>
      </c>
      <c r="B155" t="s">
        <v>90</v>
      </c>
      <c r="C155">
        <v>446369</v>
      </c>
      <c r="D155" t="s">
        <v>297</v>
      </c>
      <c r="E155" t="s">
        <v>6236</v>
      </c>
      <c r="F155" t="s">
        <v>4625</v>
      </c>
      <c r="G155" t="s">
        <v>6237</v>
      </c>
      <c r="H155" t="s">
        <v>98</v>
      </c>
      <c r="I155">
        <v>233</v>
      </c>
      <c r="J155" t="s">
        <v>131</v>
      </c>
    </row>
    <row r="156" spans="1:10" x14ac:dyDescent="0.25">
      <c r="A156" t="s">
        <v>75</v>
      </c>
      <c r="B156" t="s">
        <v>90</v>
      </c>
      <c r="C156">
        <v>450290</v>
      </c>
      <c r="D156" t="s">
        <v>151</v>
      </c>
      <c r="E156" t="s">
        <v>79</v>
      </c>
      <c r="F156" t="s">
        <v>6238</v>
      </c>
      <c r="G156" t="s">
        <v>6239</v>
      </c>
      <c r="H156" t="s">
        <v>79</v>
      </c>
      <c r="I156" t="s">
        <v>82</v>
      </c>
    </row>
    <row r="157" spans="1:10" x14ac:dyDescent="0.25">
      <c r="A157" t="s">
        <v>75</v>
      </c>
      <c r="B157" t="s">
        <v>90</v>
      </c>
      <c r="C157">
        <v>450766</v>
      </c>
      <c r="D157" t="s">
        <v>120</v>
      </c>
      <c r="E157" t="s">
        <v>6240</v>
      </c>
      <c r="F157" t="s">
        <v>6241</v>
      </c>
      <c r="G157" t="s">
        <v>6242</v>
      </c>
      <c r="H157" t="s">
        <v>204</v>
      </c>
      <c r="I157">
        <v>60</v>
      </c>
      <c r="J157" t="s">
        <v>140</v>
      </c>
    </row>
    <row r="158" spans="1:10" x14ac:dyDescent="0.25">
      <c r="A158" t="s">
        <v>75</v>
      </c>
      <c r="B158" t="s">
        <v>90</v>
      </c>
      <c r="C158">
        <v>453868</v>
      </c>
      <c r="D158" t="s">
        <v>120</v>
      </c>
      <c r="E158" t="s">
        <v>10320</v>
      </c>
      <c r="F158" t="s">
        <v>9816</v>
      </c>
      <c r="G158" t="s">
        <v>9817</v>
      </c>
      <c r="H158" t="s">
        <v>131</v>
      </c>
      <c r="I158">
        <v>329</v>
      </c>
      <c r="J158" t="s">
        <v>131</v>
      </c>
    </row>
    <row r="159" spans="1:10" x14ac:dyDescent="0.25">
      <c r="A159" t="s">
        <v>75</v>
      </c>
      <c r="B159" t="s">
        <v>90</v>
      </c>
      <c r="C159">
        <v>456298</v>
      </c>
      <c r="D159" t="s">
        <v>92</v>
      </c>
      <c r="E159" t="s">
        <v>6243</v>
      </c>
      <c r="F159" t="s">
        <v>6244</v>
      </c>
      <c r="G159" t="s">
        <v>6245</v>
      </c>
      <c r="H159" t="s">
        <v>96</v>
      </c>
      <c r="I159">
        <v>652</v>
      </c>
      <c r="J159" t="s">
        <v>98</v>
      </c>
    </row>
    <row r="160" spans="1:10" x14ac:dyDescent="0.25">
      <c r="A160" t="s">
        <v>75</v>
      </c>
      <c r="B160" t="s">
        <v>90</v>
      </c>
      <c r="C160">
        <v>456588</v>
      </c>
      <c r="D160" t="s">
        <v>120</v>
      </c>
      <c r="E160" t="s">
        <v>6246</v>
      </c>
      <c r="F160" t="s">
        <v>6244</v>
      </c>
      <c r="G160" t="s">
        <v>6245</v>
      </c>
      <c r="H160" t="s">
        <v>85</v>
      </c>
      <c r="I160">
        <v>749</v>
      </c>
      <c r="J160" t="s">
        <v>277</v>
      </c>
    </row>
    <row r="161" spans="1:10" x14ac:dyDescent="0.25">
      <c r="A161" t="s">
        <v>75</v>
      </c>
      <c r="B161" t="s">
        <v>90</v>
      </c>
      <c r="C161">
        <v>459325</v>
      </c>
      <c r="D161" t="s">
        <v>92</v>
      </c>
      <c r="E161" t="s">
        <v>79</v>
      </c>
      <c r="F161" t="s">
        <v>342</v>
      </c>
      <c r="G161" t="s">
        <v>343</v>
      </c>
      <c r="H161" t="s">
        <v>79</v>
      </c>
      <c r="I161" t="s">
        <v>82</v>
      </c>
    </row>
    <row r="162" spans="1:10" x14ac:dyDescent="0.25">
      <c r="A162" t="s">
        <v>75</v>
      </c>
      <c r="B162" t="s">
        <v>90</v>
      </c>
      <c r="C162">
        <v>461499</v>
      </c>
      <c r="D162" t="s">
        <v>120</v>
      </c>
      <c r="E162" t="s">
        <v>6248</v>
      </c>
      <c r="F162" t="s">
        <v>6249</v>
      </c>
      <c r="G162" t="s">
        <v>6250</v>
      </c>
      <c r="H162" t="s">
        <v>124</v>
      </c>
      <c r="I162">
        <v>424</v>
      </c>
      <c r="J162" t="s">
        <v>140</v>
      </c>
    </row>
    <row r="163" spans="1:10" x14ac:dyDescent="0.25">
      <c r="A163" t="s">
        <v>75</v>
      </c>
      <c r="B163" t="s">
        <v>90</v>
      </c>
      <c r="C163">
        <v>463179</v>
      </c>
      <c r="D163" t="s">
        <v>135</v>
      </c>
      <c r="E163" t="s">
        <v>6252</v>
      </c>
      <c r="F163" t="s">
        <v>6253</v>
      </c>
      <c r="G163" t="s">
        <v>6254</v>
      </c>
      <c r="H163" t="s">
        <v>172</v>
      </c>
      <c r="I163">
        <v>104</v>
      </c>
      <c r="J163" t="s">
        <v>172</v>
      </c>
    </row>
    <row r="164" spans="1:10" x14ac:dyDescent="0.25">
      <c r="A164" t="s">
        <v>75</v>
      </c>
      <c r="B164" t="s">
        <v>90</v>
      </c>
      <c r="C164">
        <v>469232</v>
      </c>
      <c r="D164" t="s">
        <v>120</v>
      </c>
      <c r="E164" t="s">
        <v>346</v>
      </c>
      <c r="F164" t="s">
        <v>347</v>
      </c>
      <c r="G164" t="s">
        <v>348</v>
      </c>
      <c r="H164" t="s">
        <v>105</v>
      </c>
      <c r="I164">
        <v>271</v>
      </c>
      <c r="J164" t="s">
        <v>160</v>
      </c>
    </row>
    <row r="165" spans="1:10" x14ac:dyDescent="0.25">
      <c r="A165" t="s">
        <v>75</v>
      </c>
      <c r="B165" t="s">
        <v>90</v>
      </c>
      <c r="C165">
        <v>469775</v>
      </c>
      <c r="D165" t="s">
        <v>135</v>
      </c>
      <c r="E165" t="s">
        <v>6255</v>
      </c>
      <c r="F165" t="s">
        <v>6256</v>
      </c>
      <c r="G165" t="s">
        <v>6257</v>
      </c>
      <c r="H165" t="s">
        <v>245</v>
      </c>
      <c r="I165">
        <v>281</v>
      </c>
      <c r="J165" t="s">
        <v>245</v>
      </c>
    </row>
    <row r="166" spans="1:10" x14ac:dyDescent="0.25">
      <c r="A166" t="s">
        <v>75</v>
      </c>
      <c r="B166" t="s">
        <v>90</v>
      </c>
      <c r="C166">
        <v>474138</v>
      </c>
      <c r="D166" t="s">
        <v>120</v>
      </c>
      <c r="E166" t="s">
        <v>79</v>
      </c>
      <c r="F166" t="s">
        <v>4634</v>
      </c>
      <c r="G166" t="s">
        <v>6258</v>
      </c>
      <c r="H166" t="s">
        <v>79</v>
      </c>
      <c r="I166" t="s">
        <v>82</v>
      </c>
    </row>
    <row r="167" spans="1:10" x14ac:dyDescent="0.25">
      <c r="A167" t="s">
        <v>75</v>
      </c>
      <c r="B167" t="s">
        <v>90</v>
      </c>
      <c r="C167">
        <v>475805</v>
      </c>
      <c r="D167" t="s">
        <v>135</v>
      </c>
      <c r="E167" t="s">
        <v>6259</v>
      </c>
      <c r="F167" t="s">
        <v>6260</v>
      </c>
      <c r="G167" t="s">
        <v>6261</v>
      </c>
      <c r="H167" t="s">
        <v>204</v>
      </c>
      <c r="I167">
        <v>120</v>
      </c>
      <c r="J167" t="s">
        <v>204</v>
      </c>
    </row>
    <row r="168" spans="1:10" x14ac:dyDescent="0.25">
      <c r="A168" t="s">
        <v>75</v>
      </c>
      <c r="B168" t="s">
        <v>90</v>
      </c>
      <c r="C168">
        <v>477267</v>
      </c>
      <c r="D168" t="s">
        <v>120</v>
      </c>
      <c r="E168" t="s">
        <v>6262</v>
      </c>
      <c r="F168" t="s">
        <v>6263</v>
      </c>
      <c r="G168" t="s">
        <v>6264</v>
      </c>
      <c r="H168" t="s">
        <v>98</v>
      </c>
      <c r="I168">
        <v>865</v>
      </c>
      <c r="J168" t="s">
        <v>428</v>
      </c>
    </row>
    <row r="169" spans="1:10" x14ac:dyDescent="0.25">
      <c r="A169" t="s">
        <v>75</v>
      </c>
      <c r="B169" t="s">
        <v>90</v>
      </c>
      <c r="C169">
        <v>479244</v>
      </c>
      <c r="D169" t="s">
        <v>135</v>
      </c>
      <c r="E169" t="s">
        <v>6267</v>
      </c>
      <c r="F169" t="s">
        <v>6263</v>
      </c>
      <c r="G169" t="s">
        <v>6264</v>
      </c>
      <c r="H169" t="s">
        <v>204</v>
      </c>
      <c r="I169">
        <v>206</v>
      </c>
      <c r="J169" t="s">
        <v>140</v>
      </c>
    </row>
    <row r="170" spans="1:10" x14ac:dyDescent="0.25">
      <c r="A170" t="s">
        <v>75</v>
      </c>
      <c r="B170" t="s">
        <v>90</v>
      </c>
      <c r="C170">
        <v>480820</v>
      </c>
      <c r="D170" t="s">
        <v>88</v>
      </c>
      <c r="E170" t="s">
        <v>6268</v>
      </c>
      <c r="F170" t="s">
        <v>6269</v>
      </c>
      <c r="G170" t="s">
        <v>4091</v>
      </c>
      <c r="H170" t="s">
        <v>85</v>
      </c>
      <c r="I170">
        <v>86</v>
      </c>
      <c r="J170" t="s">
        <v>400</v>
      </c>
    </row>
    <row r="171" spans="1:10" x14ac:dyDescent="0.25">
      <c r="A171" t="s">
        <v>75</v>
      </c>
      <c r="B171" t="s">
        <v>90</v>
      </c>
      <c r="C171">
        <v>481667</v>
      </c>
      <c r="D171" t="s">
        <v>151</v>
      </c>
      <c r="E171" t="s">
        <v>6270</v>
      </c>
      <c r="F171" t="s">
        <v>3364</v>
      </c>
      <c r="G171" t="s">
        <v>3365</v>
      </c>
      <c r="H171" t="s">
        <v>204</v>
      </c>
      <c r="I171">
        <v>151</v>
      </c>
      <c r="J171" t="s">
        <v>174</v>
      </c>
    </row>
    <row r="172" spans="1:10" x14ac:dyDescent="0.25">
      <c r="A172" t="s">
        <v>75</v>
      </c>
      <c r="B172" t="s">
        <v>90</v>
      </c>
      <c r="C172">
        <v>482757</v>
      </c>
      <c r="D172" t="s">
        <v>120</v>
      </c>
      <c r="E172" t="s">
        <v>6271</v>
      </c>
      <c r="F172" t="s">
        <v>4638</v>
      </c>
      <c r="G172" t="s">
        <v>4639</v>
      </c>
      <c r="H172" t="s">
        <v>204</v>
      </c>
      <c r="I172">
        <v>256</v>
      </c>
      <c r="J172" t="s">
        <v>140</v>
      </c>
    </row>
    <row r="173" spans="1:10" x14ac:dyDescent="0.25">
      <c r="A173" t="s">
        <v>75</v>
      </c>
      <c r="B173" t="s">
        <v>90</v>
      </c>
      <c r="C173">
        <v>486494</v>
      </c>
      <c r="D173" t="s">
        <v>135</v>
      </c>
      <c r="E173" t="s">
        <v>6272</v>
      </c>
      <c r="F173" t="s">
        <v>6273</v>
      </c>
      <c r="G173" t="s">
        <v>6274</v>
      </c>
      <c r="H173" t="s">
        <v>124</v>
      </c>
      <c r="I173">
        <v>53</v>
      </c>
      <c r="J173" t="s">
        <v>140</v>
      </c>
    </row>
    <row r="174" spans="1:10" x14ac:dyDescent="0.25">
      <c r="A174" t="s">
        <v>75</v>
      </c>
      <c r="B174" t="s">
        <v>90</v>
      </c>
      <c r="C174">
        <v>490022</v>
      </c>
      <c r="D174" t="s">
        <v>135</v>
      </c>
      <c r="E174" t="s">
        <v>10321</v>
      </c>
      <c r="F174" t="s">
        <v>10322</v>
      </c>
      <c r="G174" t="s">
        <v>1368</v>
      </c>
      <c r="H174" t="s">
        <v>172</v>
      </c>
      <c r="I174">
        <v>54</v>
      </c>
      <c r="J174" t="s">
        <v>172</v>
      </c>
    </row>
    <row r="175" spans="1:10" x14ac:dyDescent="0.25">
      <c r="A175" t="s">
        <v>75</v>
      </c>
      <c r="B175" t="s">
        <v>90</v>
      </c>
      <c r="C175">
        <v>490089</v>
      </c>
      <c r="D175" t="s">
        <v>135</v>
      </c>
      <c r="E175" t="s">
        <v>10323</v>
      </c>
      <c r="F175" t="s">
        <v>10322</v>
      </c>
      <c r="G175" t="s">
        <v>1368</v>
      </c>
      <c r="H175" t="s">
        <v>124</v>
      </c>
      <c r="I175">
        <v>77</v>
      </c>
      <c r="J175" t="s">
        <v>140</v>
      </c>
    </row>
    <row r="176" spans="1:10" x14ac:dyDescent="0.25">
      <c r="A176" t="s">
        <v>75</v>
      </c>
      <c r="B176" t="s">
        <v>90</v>
      </c>
      <c r="C176">
        <v>495020</v>
      </c>
      <c r="D176" t="s">
        <v>92</v>
      </c>
      <c r="E176" t="s">
        <v>6275</v>
      </c>
      <c r="F176" t="s">
        <v>6276</v>
      </c>
      <c r="G176" t="s">
        <v>6277</v>
      </c>
      <c r="H176" t="s">
        <v>105</v>
      </c>
      <c r="I176">
        <v>137</v>
      </c>
      <c r="J176" t="s">
        <v>245</v>
      </c>
    </row>
    <row r="177" spans="1:10" x14ac:dyDescent="0.25">
      <c r="A177" t="s">
        <v>75</v>
      </c>
      <c r="B177" t="s">
        <v>90</v>
      </c>
      <c r="C177">
        <v>496210</v>
      </c>
      <c r="D177" t="s">
        <v>120</v>
      </c>
      <c r="E177" t="s">
        <v>358</v>
      </c>
      <c r="F177" t="s">
        <v>359</v>
      </c>
      <c r="G177" t="s">
        <v>360</v>
      </c>
      <c r="H177" t="s">
        <v>197</v>
      </c>
      <c r="I177">
        <v>210</v>
      </c>
      <c r="J177" t="s">
        <v>172</v>
      </c>
    </row>
    <row r="178" spans="1:10" x14ac:dyDescent="0.25">
      <c r="A178" t="s">
        <v>75</v>
      </c>
      <c r="B178" t="s">
        <v>90</v>
      </c>
      <c r="C178">
        <v>503944</v>
      </c>
      <c r="D178" t="s">
        <v>120</v>
      </c>
      <c r="E178" t="s">
        <v>6278</v>
      </c>
      <c r="F178" t="s">
        <v>6279</v>
      </c>
      <c r="G178" t="s">
        <v>505</v>
      </c>
      <c r="H178" t="s">
        <v>105</v>
      </c>
      <c r="I178">
        <v>91</v>
      </c>
      <c r="J178" t="s">
        <v>160</v>
      </c>
    </row>
    <row r="179" spans="1:10" x14ac:dyDescent="0.25">
      <c r="A179" t="s">
        <v>75</v>
      </c>
      <c r="B179" t="s">
        <v>90</v>
      </c>
      <c r="C179">
        <v>509737</v>
      </c>
      <c r="D179" t="s">
        <v>151</v>
      </c>
      <c r="E179" t="s">
        <v>6280</v>
      </c>
      <c r="F179" t="s">
        <v>6281</v>
      </c>
      <c r="G179" t="s">
        <v>6282</v>
      </c>
      <c r="H179" t="s">
        <v>105</v>
      </c>
      <c r="I179">
        <v>97</v>
      </c>
      <c r="J179" t="s">
        <v>428</v>
      </c>
    </row>
    <row r="180" spans="1:10" x14ac:dyDescent="0.25">
      <c r="A180" t="s">
        <v>75</v>
      </c>
      <c r="B180" t="s">
        <v>90</v>
      </c>
      <c r="C180">
        <v>517392</v>
      </c>
      <c r="D180" t="s">
        <v>120</v>
      </c>
      <c r="E180" t="s">
        <v>6283</v>
      </c>
      <c r="F180" t="s">
        <v>369</v>
      </c>
      <c r="G180" t="s">
        <v>370</v>
      </c>
      <c r="H180" t="s">
        <v>204</v>
      </c>
      <c r="I180">
        <v>507</v>
      </c>
      <c r="J180" t="s">
        <v>204</v>
      </c>
    </row>
    <row r="181" spans="1:10" x14ac:dyDescent="0.25">
      <c r="A181" t="s">
        <v>75</v>
      </c>
      <c r="B181" t="s">
        <v>90</v>
      </c>
      <c r="C181">
        <v>517551</v>
      </c>
      <c r="D181" t="s">
        <v>120</v>
      </c>
      <c r="E181" t="s">
        <v>6284</v>
      </c>
      <c r="F181" t="s">
        <v>369</v>
      </c>
      <c r="G181" t="s">
        <v>370</v>
      </c>
      <c r="H181" t="s">
        <v>131</v>
      </c>
      <c r="I181">
        <v>560</v>
      </c>
      <c r="J181" t="s">
        <v>131</v>
      </c>
    </row>
    <row r="182" spans="1:10" x14ac:dyDescent="0.25">
      <c r="A182" t="s">
        <v>75</v>
      </c>
      <c r="B182" t="s">
        <v>90</v>
      </c>
      <c r="C182">
        <v>518243</v>
      </c>
      <c r="D182" t="s">
        <v>120</v>
      </c>
      <c r="E182" t="s">
        <v>368</v>
      </c>
      <c r="F182" t="s">
        <v>369</v>
      </c>
      <c r="G182" t="s">
        <v>370</v>
      </c>
      <c r="H182" t="s">
        <v>124</v>
      </c>
      <c r="I182">
        <v>791</v>
      </c>
      <c r="J182" t="s">
        <v>96</v>
      </c>
    </row>
    <row r="183" spans="1:10" x14ac:dyDescent="0.25">
      <c r="A183" t="s">
        <v>75</v>
      </c>
      <c r="B183" t="s">
        <v>90</v>
      </c>
      <c r="C183">
        <v>518820</v>
      </c>
      <c r="D183" t="s">
        <v>135</v>
      </c>
      <c r="E183" t="s">
        <v>6285</v>
      </c>
      <c r="F183" t="s">
        <v>6286</v>
      </c>
      <c r="G183" t="s">
        <v>4720</v>
      </c>
      <c r="H183" t="s">
        <v>204</v>
      </c>
      <c r="I183">
        <v>35</v>
      </c>
      <c r="J183" t="s">
        <v>105</v>
      </c>
    </row>
    <row r="184" spans="1:10" x14ac:dyDescent="0.25">
      <c r="A184" t="s">
        <v>75</v>
      </c>
      <c r="B184" t="s">
        <v>90</v>
      </c>
      <c r="C184">
        <v>524341</v>
      </c>
      <c r="D184" t="s">
        <v>6288</v>
      </c>
      <c r="E184" t="s">
        <v>212</v>
      </c>
      <c r="F184" t="s">
        <v>3374</v>
      </c>
      <c r="G184" t="s">
        <v>212</v>
      </c>
      <c r="H184" t="s">
        <v>212</v>
      </c>
      <c r="I184" t="s">
        <v>82</v>
      </c>
    </row>
    <row r="185" spans="1:10" x14ac:dyDescent="0.25">
      <c r="A185" t="s">
        <v>75</v>
      </c>
      <c r="B185" t="s">
        <v>90</v>
      </c>
      <c r="C185">
        <v>524496</v>
      </c>
      <c r="D185" t="s">
        <v>297</v>
      </c>
      <c r="E185" t="s">
        <v>212</v>
      </c>
      <c r="F185" t="s">
        <v>3374</v>
      </c>
      <c r="G185" t="s">
        <v>212</v>
      </c>
      <c r="H185" t="s">
        <v>212</v>
      </c>
      <c r="I185" t="s">
        <v>82</v>
      </c>
    </row>
    <row r="186" spans="1:10" x14ac:dyDescent="0.25">
      <c r="A186" t="s">
        <v>75</v>
      </c>
      <c r="B186" t="s">
        <v>90</v>
      </c>
      <c r="C186">
        <v>525079</v>
      </c>
      <c r="D186" t="s">
        <v>225</v>
      </c>
      <c r="E186" t="s">
        <v>212</v>
      </c>
      <c r="F186" t="s">
        <v>374</v>
      </c>
      <c r="G186" t="s">
        <v>375</v>
      </c>
      <c r="H186" t="s">
        <v>212</v>
      </c>
      <c r="I186" t="s">
        <v>82</v>
      </c>
    </row>
    <row r="187" spans="1:10" x14ac:dyDescent="0.25">
      <c r="A187" t="s">
        <v>75</v>
      </c>
      <c r="B187" t="s">
        <v>90</v>
      </c>
      <c r="C187">
        <v>525268</v>
      </c>
      <c r="D187" t="s">
        <v>135</v>
      </c>
      <c r="E187" t="s">
        <v>212</v>
      </c>
      <c r="F187" t="s">
        <v>374</v>
      </c>
      <c r="G187" t="s">
        <v>375</v>
      </c>
      <c r="H187" t="s">
        <v>212</v>
      </c>
      <c r="I187" t="s">
        <v>82</v>
      </c>
    </row>
    <row r="188" spans="1:10" x14ac:dyDescent="0.25">
      <c r="A188" t="s">
        <v>75</v>
      </c>
      <c r="B188" t="s">
        <v>90</v>
      </c>
      <c r="C188">
        <v>530466</v>
      </c>
      <c r="D188" t="s">
        <v>135</v>
      </c>
      <c r="E188" t="s">
        <v>6289</v>
      </c>
      <c r="F188" t="s">
        <v>6290</v>
      </c>
      <c r="G188" t="s">
        <v>6291</v>
      </c>
      <c r="H188" t="s">
        <v>253</v>
      </c>
      <c r="I188">
        <v>365</v>
      </c>
      <c r="J188" t="s">
        <v>96</v>
      </c>
    </row>
    <row r="189" spans="1:10" x14ac:dyDescent="0.25">
      <c r="A189" t="s">
        <v>75</v>
      </c>
      <c r="B189" t="s">
        <v>90</v>
      </c>
      <c r="C189">
        <v>535073</v>
      </c>
      <c r="D189" t="s">
        <v>135</v>
      </c>
      <c r="E189" t="s">
        <v>6292</v>
      </c>
      <c r="F189" t="s">
        <v>2205</v>
      </c>
      <c r="G189" t="s">
        <v>2206</v>
      </c>
      <c r="H189" t="s">
        <v>172</v>
      </c>
      <c r="I189">
        <v>157</v>
      </c>
      <c r="J189" t="s">
        <v>172</v>
      </c>
    </row>
    <row r="190" spans="1:10" x14ac:dyDescent="0.25">
      <c r="A190" t="s">
        <v>75</v>
      </c>
      <c r="B190" t="s">
        <v>90</v>
      </c>
      <c r="C190">
        <v>542200</v>
      </c>
      <c r="D190" t="s">
        <v>2936</v>
      </c>
      <c r="E190" t="s">
        <v>6000</v>
      </c>
      <c r="F190" t="s">
        <v>6299</v>
      </c>
      <c r="G190" t="s">
        <v>6300</v>
      </c>
      <c r="H190" t="s">
        <v>6003</v>
      </c>
      <c r="I190" t="s">
        <v>82</v>
      </c>
    </row>
    <row r="191" spans="1:10" x14ac:dyDescent="0.25">
      <c r="A191" t="s">
        <v>75</v>
      </c>
      <c r="B191" t="s">
        <v>90</v>
      </c>
      <c r="C191">
        <v>542948</v>
      </c>
      <c r="D191" t="s">
        <v>92</v>
      </c>
      <c r="E191" t="s">
        <v>10324</v>
      </c>
      <c r="F191" t="s">
        <v>6299</v>
      </c>
      <c r="G191" t="s">
        <v>6300</v>
      </c>
      <c r="H191" t="s">
        <v>172</v>
      </c>
      <c r="I191">
        <v>271</v>
      </c>
      <c r="J191" t="s">
        <v>172</v>
      </c>
    </row>
    <row r="192" spans="1:10" x14ac:dyDescent="0.25">
      <c r="A192" t="s">
        <v>75</v>
      </c>
      <c r="B192" t="s">
        <v>90</v>
      </c>
      <c r="C192">
        <v>546491</v>
      </c>
      <c r="D192" t="s">
        <v>120</v>
      </c>
      <c r="E192" t="s">
        <v>6301</v>
      </c>
      <c r="F192" t="s">
        <v>6302</v>
      </c>
      <c r="G192" t="s">
        <v>6303</v>
      </c>
      <c r="H192" t="s">
        <v>245</v>
      </c>
      <c r="I192">
        <v>199</v>
      </c>
      <c r="J192" t="s">
        <v>245</v>
      </c>
    </row>
    <row r="193" spans="1:10" x14ac:dyDescent="0.25">
      <c r="A193" t="s">
        <v>75</v>
      </c>
      <c r="B193" t="s">
        <v>90</v>
      </c>
      <c r="C193">
        <v>549397</v>
      </c>
      <c r="D193" t="s">
        <v>120</v>
      </c>
      <c r="E193" t="s">
        <v>79</v>
      </c>
      <c r="F193" t="s">
        <v>6305</v>
      </c>
      <c r="G193" t="s">
        <v>6306</v>
      </c>
      <c r="H193" t="s">
        <v>79</v>
      </c>
      <c r="I193" t="s">
        <v>82</v>
      </c>
    </row>
    <row r="194" spans="1:10" x14ac:dyDescent="0.25">
      <c r="A194" t="s">
        <v>75</v>
      </c>
      <c r="B194" t="s">
        <v>90</v>
      </c>
      <c r="C194">
        <v>551499</v>
      </c>
      <c r="D194" t="s">
        <v>120</v>
      </c>
      <c r="E194" t="s">
        <v>6307</v>
      </c>
      <c r="F194" t="s">
        <v>6308</v>
      </c>
      <c r="G194" t="s">
        <v>6309</v>
      </c>
      <c r="H194" t="s">
        <v>124</v>
      </c>
      <c r="I194">
        <v>171</v>
      </c>
      <c r="J194" t="s">
        <v>140</v>
      </c>
    </row>
    <row r="195" spans="1:10" x14ac:dyDescent="0.25">
      <c r="A195" t="s">
        <v>75</v>
      </c>
      <c r="B195" t="s">
        <v>90</v>
      </c>
      <c r="C195">
        <v>554868</v>
      </c>
      <c r="D195" t="s">
        <v>120</v>
      </c>
      <c r="E195" t="s">
        <v>3377</v>
      </c>
      <c r="F195" t="s">
        <v>3378</v>
      </c>
      <c r="G195" t="s">
        <v>3379</v>
      </c>
      <c r="H195" t="s">
        <v>105</v>
      </c>
      <c r="I195">
        <v>147</v>
      </c>
      <c r="J195" t="s">
        <v>160</v>
      </c>
    </row>
    <row r="196" spans="1:10" x14ac:dyDescent="0.25">
      <c r="A196" t="s">
        <v>75</v>
      </c>
      <c r="B196" t="s">
        <v>90</v>
      </c>
      <c r="C196">
        <v>555927</v>
      </c>
      <c r="D196" t="s">
        <v>120</v>
      </c>
      <c r="E196" t="s">
        <v>380</v>
      </c>
      <c r="F196" t="s">
        <v>381</v>
      </c>
      <c r="G196" t="s">
        <v>382</v>
      </c>
      <c r="H196" t="s">
        <v>85</v>
      </c>
      <c r="I196">
        <v>259</v>
      </c>
      <c r="J196" t="s">
        <v>277</v>
      </c>
    </row>
    <row r="197" spans="1:10" x14ac:dyDescent="0.25">
      <c r="A197" t="s">
        <v>75</v>
      </c>
      <c r="B197" t="s">
        <v>90</v>
      </c>
      <c r="C197">
        <v>557592</v>
      </c>
      <c r="D197" t="s">
        <v>120</v>
      </c>
      <c r="E197" t="s">
        <v>6311</v>
      </c>
      <c r="F197" t="s">
        <v>381</v>
      </c>
      <c r="G197" t="s">
        <v>382</v>
      </c>
      <c r="H197" t="s">
        <v>85</v>
      </c>
      <c r="I197">
        <v>814</v>
      </c>
      <c r="J197" t="s">
        <v>277</v>
      </c>
    </row>
    <row r="198" spans="1:10" x14ac:dyDescent="0.25">
      <c r="A198" t="s">
        <v>75</v>
      </c>
      <c r="B198" t="s">
        <v>90</v>
      </c>
      <c r="C198">
        <v>559245</v>
      </c>
      <c r="D198" t="s">
        <v>120</v>
      </c>
      <c r="E198" t="s">
        <v>386</v>
      </c>
      <c r="F198" t="s">
        <v>387</v>
      </c>
      <c r="G198" t="s">
        <v>388</v>
      </c>
      <c r="H198" t="s">
        <v>146</v>
      </c>
      <c r="I198">
        <v>154</v>
      </c>
      <c r="J198" t="s">
        <v>148</v>
      </c>
    </row>
    <row r="199" spans="1:10" x14ac:dyDescent="0.25">
      <c r="A199" t="s">
        <v>75</v>
      </c>
      <c r="B199" t="s">
        <v>90</v>
      </c>
      <c r="C199">
        <v>571730</v>
      </c>
      <c r="D199" t="s">
        <v>120</v>
      </c>
      <c r="E199" t="s">
        <v>212</v>
      </c>
      <c r="F199" t="s">
        <v>392</v>
      </c>
      <c r="G199" t="s">
        <v>393</v>
      </c>
      <c r="H199" t="s">
        <v>212</v>
      </c>
      <c r="I199" t="s">
        <v>82</v>
      </c>
    </row>
    <row r="200" spans="1:10" x14ac:dyDescent="0.25">
      <c r="A200" t="s">
        <v>75</v>
      </c>
      <c r="B200" t="s">
        <v>90</v>
      </c>
      <c r="C200">
        <v>576998</v>
      </c>
      <c r="D200" t="s">
        <v>120</v>
      </c>
      <c r="E200" t="s">
        <v>212</v>
      </c>
      <c r="F200" t="s">
        <v>6313</v>
      </c>
      <c r="G200" t="s">
        <v>6314</v>
      </c>
      <c r="H200" t="s">
        <v>212</v>
      </c>
      <c r="I200" t="s">
        <v>82</v>
      </c>
    </row>
    <row r="201" spans="1:10" x14ac:dyDescent="0.25">
      <c r="A201" t="s">
        <v>75</v>
      </c>
      <c r="B201" t="s">
        <v>90</v>
      </c>
      <c r="C201">
        <v>579692</v>
      </c>
      <c r="D201" t="s">
        <v>151</v>
      </c>
      <c r="E201" t="s">
        <v>396</v>
      </c>
      <c r="F201" t="s">
        <v>397</v>
      </c>
      <c r="G201" t="s">
        <v>398</v>
      </c>
      <c r="H201" t="s">
        <v>85</v>
      </c>
      <c r="I201">
        <v>186</v>
      </c>
      <c r="J201" t="s">
        <v>400</v>
      </c>
    </row>
    <row r="202" spans="1:10" x14ac:dyDescent="0.25">
      <c r="A202" t="s">
        <v>75</v>
      </c>
      <c r="B202" t="s">
        <v>90</v>
      </c>
      <c r="C202">
        <v>580366</v>
      </c>
      <c r="D202" t="s">
        <v>120</v>
      </c>
      <c r="E202" t="s">
        <v>6315</v>
      </c>
      <c r="F202" t="s">
        <v>4676</v>
      </c>
      <c r="G202" t="s">
        <v>6316</v>
      </c>
      <c r="H202" t="s">
        <v>124</v>
      </c>
      <c r="I202">
        <v>242</v>
      </c>
      <c r="J202" t="s">
        <v>140</v>
      </c>
    </row>
    <row r="203" spans="1:10" x14ac:dyDescent="0.25">
      <c r="A203" t="s">
        <v>75</v>
      </c>
      <c r="B203" t="s">
        <v>90</v>
      </c>
      <c r="C203">
        <v>581203</v>
      </c>
      <c r="D203" t="s">
        <v>225</v>
      </c>
      <c r="E203" t="s">
        <v>79</v>
      </c>
      <c r="F203" t="s">
        <v>4676</v>
      </c>
      <c r="G203" t="s">
        <v>4677</v>
      </c>
      <c r="H203" t="s">
        <v>79</v>
      </c>
      <c r="I203" t="s">
        <v>82</v>
      </c>
    </row>
    <row r="204" spans="1:10" x14ac:dyDescent="0.25">
      <c r="A204" t="s">
        <v>75</v>
      </c>
      <c r="B204" t="s">
        <v>90</v>
      </c>
      <c r="C204">
        <v>582322</v>
      </c>
      <c r="D204" t="s">
        <v>135</v>
      </c>
      <c r="E204" t="s">
        <v>403</v>
      </c>
      <c r="F204" t="s">
        <v>404</v>
      </c>
      <c r="G204" t="s">
        <v>405</v>
      </c>
      <c r="H204" t="s">
        <v>105</v>
      </c>
      <c r="I204">
        <v>15</v>
      </c>
      <c r="J204" t="s">
        <v>160</v>
      </c>
    </row>
    <row r="205" spans="1:10" x14ac:dyDescent="0.25">
      <c r="A205" t="s">
        <v>75</v>
      </c>
      <c r="B205" t="s">
        <v>90</v>
      </c>
      <c r="C205">
        <v>583341</v>
      </c>
      <c r="D205" t="s">
        <v>297</v>
      </c>
      <c r="E205" t="s">
        <v>6317</v>
      </c>
      <c r="F205" t="s">
        <v>6318</v>
      </c>
      <c r="G205" t="s">
        <v>6319</v>
      </c>
      <c r="H205" t="s">
        <v>140</v>
      </c>
      <c r="I205">
        <v>33</v>
      </c>
      <c r="J205" t="s">
        <v>124</v>
      </c>
    </row>
    <row r="206" spans="1:10" x14ac:dyDescent="0.25">
      <c r="A206" t="s">
        <v>75</v>
      </c>
      <c r="B206" t="s">
        <v>90</v>
      </c>
      <c r="C206">
        <v>591864</v>
      </c>
      <c r="D206" t="s">
        <v>135</v>
      </c>
      <c r="E206" t="s">
        <v>6323</v>
      </c>
      <c r="F206" t="s">
        <v>6324</v>
      </c>
      <c r="G206" t="s">
        <v>6325</v>
      </c>
      <c r="H206" t="s">
        <v>204</v>
      </c>
      <c r="I206">
        <v>270</v>
      </c>
      <c r="J206" t="s">
        <v>105</v>
      </c>
    </row>
    <row r="207" spans="1:10" x14ac:dyDescent="0.25">
      <c r="A207" t="s">
        <v>75</v>
      </c>
      <c r="B207" t="s">
        <v>90</v>
      </c>
      <c r="C207">
        <v>601847</v>
      </c>
      <c r="D207" t="s">
        <v>225</v>
      </c>
      <c r="E207" t="s">
        <v>6328</v>
      </c>
      <c r="F207" t="s">
        <v>6329</v>
      </c>
      <c r="G207" t="s">
        <v>6330</v>
      </c>
      <c r="H207" t="s">
        <v>172</v>
      </c>
      <c r="I207">
        <v>331</v>
      </c>
      <c r="J207" t="s">
        <v>172</v>
      </c>
    </row>
    <row r="208" spans="1:10" x14ac:dyDescent="0.25">
      <c r="A208" t="s">
        <v>75</v>
      </c>
      <c r="B208" t="s">
        <v>90</v>
      </c>
      <c r="C208">
        <v>607931</v>
      </c>
      <c r="D208" t="s">
        <v>151</v>
      </c>
      <c r="E208" t="s">
        <v>6331</v>
      </c>
      <c r="F208" t="s">
        <v>409</v>
      </c>
      <c r="G208" t="s">
        <v>4681</v>
      </c>
      <c r="H208" t="s">
        <v>140</v>
      </c>
      <c r="I208">
        <v>7</v>
      </c>
      <c r="J208" t="s">
        <v>253</v>
      </c>
    </row>
    <row r="209" spans="1:10" x14ac:dyDescent="0.25">
      <c r="A209" t="s">
        <v>75</v>
      </c>
      <c r="B209" t="s">
        <v>90</v>
      </c>
      <c r="C209">
        <v>608104</v>
      </c>
      <c r="D209" t="s">
        <v>120</v>
      </c>
      <c r="E209" t="s">
        <v>79</v>
      </c>
      <c r="F209" t="s">
        <v>409</v>
      </c>
      <c r="G209" t="s">
        <v>410</v>
      </c>
      <c r="H209" t="s">
        <v>79</v>
      </c>
      <c r="I209" t="s">
        <v>82</v>
      </c>
    </row>
    <row r="210" spans="1:10" x14ac:dyDescent="0.25">
      <c r="A210" t="s">
        <v>75</v>
      </c>
      <c r="B210" t="s">
        <v>90</v>
      </c>
      <c r="C210">
        <v>608575</v>
      </c>
      <c r="D210" t="s">
        <v>92</v>
      </c>
      <c r="E210" t="s">
        <v>413</v>
      </c>
      <c r="F210" t="s">
        <v>414</v>
      </c>
      <c r="G210" t="s">
        <v>415</v>
      </c>
      <c r="H210" t="s">
        <v>96</v>
      </c>
      <c r="I210">
        <v>128</v>
      </c>
      <c r="J210" t="s">
        <v>98</v>
      </c>
    </row>
    <row r="211" spans="1:10" x14ac:dyDescent="0.25">
      <c r="A211" t="s">
        <v>75</v>
      </c>
      <c r="B211" t="s">
        <v>90</v>
      </c>
      <c r="C211">
        <v>614726</v>
      </c>
      <c r="D211" t="s">
        <v>120</v>
      </c>
      <c r="E211" t="s">
        <v>6332</v>
      </c>
      <c r="F211" t="s">
        <v>3396</v>
      </c>
      <c r="G211" t="s">
        <v>3397</v>
      </c>
      <c r="H211" t="s">
        <v>204</v>
      </c>
      <c r="I211">
        <v>339</v>
      </c>
      <c r="J211" t="s">
        <v>204</v>
      </c>
    </row>
    <row r="212" spans="1:10" x14ac:dyDescent="0.25">
      <c r="A212" t="s">
        <v>75</v>
      </c>
      <c r="B212" t="s">
        <v>90</v>
      </c>
      <c r="C212">
        <v>619048</v>
      </c>
      <c r="D212" t="s">
        <v>135</v>
      </c>
      <c r="E212" t="s">
        <v>6334</v>
      </c>
      <c r="F212" t="s">
        <v>6335</v>
      </c>
      <c r="G212" t="s">
        <v>6336</v>
      </c>
      <c r="H212" t="s">
        <v>204</v>
      </c>
      <c r="I212">
        <v>307</v>
      </c>
      <c r="J212" t="s">
        <v>140</v>
      </c>
    </row>
    <row r="213" spans="1:10" x14ac:dyDescent="0.25">
      <c r="A213" t="s">
        <v>75</v>
      </c>
      <c r="B213" t="s">
        <v>90</v>
      </c>
      <c r="C213">
        <v>624669</v>
      </c>
      <c r="D213" t="s">
        <v>120</v>
      </c>
      <c r="E213" t="s">
        <v>6341</v>
      </c>
      <c r="F213" t="s">
        <v>6342</v>
      </c>
      <c r="G213" t="s">
        <v>6343</v>
      </c>
      <c r="H213" t="s">
        <v>174</v>
      </c>
      <c r="I213">
        <v>221</v>
      </c>
      <c r="J213" t="s">
        <v>174</v>
      </c>
    </row>
    <row r="214" spans="1:10" x14ac:dyDescent="0.25">
      <c r="A214" t="s">
        <v>75</v>
      </c>
      <c r="B214" t="s">
        <v>90</v>
      </c>
      <c r="C214">
        <v>625174</v>
      </c>
      <c r="D214" t="s">
        <v>120</v>
      </c>
      <c r="E214" t="s">
        <v>79</v>
      </c>
      <c r="F214" t="s">
        <v>6344</v>
      </c>
      <c r="G214" t="s">
        <v>6345</v>
      </c>
      <c r="H214" t="s">
        <v>79</v>
      </c>
      <c r="I214" t="s">
        <v>82</v>
      </c>
    </row>
    <row r="215" spans="1:10" x14ac:dyDescent="0.25">
      <c r="A215" t="s">
        <v>75</v>
      </c>
      <c r="B215" t="s">
        <v>90</v>
      </c>
      <c r="C215">
        <v>625364</v>
      </c>
      <c r="D215" t="s">
        <v>120</v>
      </c>
      <c r="E215" t="s">
        <v>6346</v>
      </c>
      <c r="F215" t="s">
        <v>6347</v>
      </c>
      <c r="G215" t="s">
        <v>6348</v>
      </c>
      <c r="H215" t="s">
        <v>146</v>
      </c>
      <c r="I215">
        <v>5</v>
      </c>
      <c r="J215" t="s">
        <v>146</v>
      </c>
    </row>
    <row r="216" spans="1:10" x14ac:dyDescent="0.25">
      <c r="A216" t="s">
        <v>75</v>
      </c>
      <c r="B216" t="s">
        <v>90</v>
      </c>
      <c r="C216">
        <v>627428</v>
      </c>
      <c r="D216" t="s">
        <v>135</v>
      </c>
      <c r="E216" t="s">
        <v>6349</v>
      </c>
      <c r="F216" t="s">
        <v>6347</v>
      </c>
      <c r="G216" t="s">
        <v>6348</v>
      </c>
      <c r="H216" t="s">
        <v>172</v>
      </c>
      <c r="I216">
        <v>693</v>
      </c>
      <c r="J216" t="s">
        <v>172</v>
      </c>
    </row>
    <row r="217" spans="1:10" x14ac:dyDescent="0.25">
      <c r="A217" t="s">
        <v>75</v>
      </c>
      <c r="B217" t="s">
        <v>90</v>
      </c>
      <c r="C217">
        <v>631020</v>
      </c>
      <c r="D217" t="s">
        <v>120</v>
      </c>
      <c r="E217" t="s">
        <v>424</v>
      </c>
      <c r="F217" t="s">
        <v>425</v>
      </c>
      <c r="G217" t="s">
        <v>426</v>
      </c>
      <c r="H217" t="s">
        <v>98</v>
      </c>
      <c r="I217">
        <v>336</v>
      </c>
      <c r="J217" t="s">
        <v>428</v>
      </c>
    </row>
    <row r="218" spans="1:10" x14ac:dyDescent="0.25">
      <c r="A218" t="s">
        <v>75</v>
      </c>
      <c r="B218" t="s">
        <v>90</v>
      </c>
      <c r="C218">
        <v>634078</v>
      </c>
      <c r="D218" t="s">
        <v>92</v>
      </c>
      <c r="E218" t="s">
        <v>79</v>
      </c>
      <c r="F218" t="s">
        <v>431</v>
      </c>
      <c r="G218" t="s">
        <v>432</v>
      </c>
      <c r="H218" t="s">
        <v>79</v>
      </c>
      <c r="I218" t="s">
        <v>82</v>
      </c>
    </row>
    <row r="219" spans="1:10" x14ac:dyDescent="0.25">
      <c r="A219" t="s">
        <v>75</v>
      </c>
      <c r="B219" t="s">
        <v>90</v>
      </c>
      <c r="C219">
        <v>639231</v>
      </c>
      <c r="D219" t="s">
        <v>151</v>
      </c>
      <c r="E219" t="s">
        <v>6351</v>
      </c>
      <c r="F219" t="s">
        <v>436</v>
      </c>
      <c r="G219" t="s">
        <v>437</v>
      </c>
      <c r="H219" t="s">
        <v>96</v>
      </c>
      <c r="I219">
        <v>65</v>
      </c>
      <c r="J219" t="s">
        <v>253</v>
      </c>
    </row>
    <row r="220" spans="1:10" x14ac:dyDescent="0.25">
      <c r="A220" t="s">
        <v>75</v>
      </c>
      <c r="B220" t="s">
        <v>90</v>
      </c>
      <c r="C220">
        <v>647234</v>
      </c>
      <c r="D220" t="s">
        <v>88</v>
      </c>
      <c r="E220" t="s">
        <v>6352</v>
      </c>
      <c r="F220" t="s">
        <v>6353</v>
      </c>
      <c r="G220" t="s">
        <v>6354</v>
      </c>
      <c r="H220" t="s">
        <v>105</v>
      </c>
      <c r="I220">
        <v>27</v>
      </c>
      <c r="J220" t="s">
        <v>428</v>
      </c>
    </row>
    <row r="221" spans="1:10" x14ac:dyDescent="0.25">
      <c r="A221" t="s">
        <v>75</v>
      </c>
      <c r="B221" t="s">
        <v>90</v>
      </c>
      <c r="C221">
        <v>647422</v>
      </c>
      <c r="D221" t="s">
        <v>120</v>
      </c>
      <c r="E221" t="s">
        <v>79</v>
      </c>
      <c r="F221" t="s">
        <v>6353</v>
      </c>
      <c r="G221" t="s">
        <v>6355</v>
      </c>
      <c r="H221" t="s">
        <v>79</v>
      </c>
      <c r="I221" t="s">
        <v>82</v>
      </c>
    </row>
    <row r="222" spans="1:10" x14ac:dyDescent="0.25">
      <c r="A222" t="s">
        <v>75</v>
      </c>
      <c r="B222" t="s">
        <v>90</v>
      </c>
      <c r="C222">
        <v>647509</v>
      </c>
      <c r="D222" t="s">
        <v>115</v>
      </c>
      <c r="E222" t="s">
        <v>79</v>
      </c>
      <c r="F222" t="s">
        <v>6353</v>
      </c>
      <c r="G222" t="s">
        <v>6355</v>
      </c>
      <c r="H222" t="s">
        <v>79</v>
      </c>
      <c r="I222" t="s">
        <v>82</v>
      </c>
    </row>
    <row r="223" spans="1:10" x14ac:dyDescent="0.25">
      <c r="A223" t="s">
        <v>75</v>
      </c>
      <c r="B223" t="s">
        <v>90</v>
      </c>
      <c r="C223">
        <v>648056</v>
      </c>
      <c r="D223" t="s">
        <v>135</v>
      </c>
      <c r="E223" t="s">
        <v>6356</v>
      </c>
      <c r="F223" t="s">
        <v>6357</v>
      </c>
      <c r="G223" t="s">
        <v>6358</v>
      </c>
      <c r="H223" t="s">
        <v>253</v>
      </c>
      <c r="I223">
        <v>122</v>
      </c>
      <c r="J223" t="s">
        <v>96</v>
      </c>
    </row>
    <row r="224" spans="1:10" x14ac:dyDescent="0.25">
      <c r="A224" t="s">
        <v>75</v>
      </c>
      <c r="B224" t="s">
        <v>90</v>
      </c>
      <c r="C224">
        <v>652574</v>
      </c>
      <c r="D224" t="s">
        <v>120</v>
      </c>
      <c r="E224" t="s">
        <v>79</v>
      </c>
      <c r="F224" t="s">
        <v>441</v>
      </c>
      <c r="G224" t="s">
        <v>442</v>
      </c>
      <c r="H224" t="s">
        <v>79</v>
      </c>
      <c r="I224" t="s">
        <v>82</v>
      </c>
    </row>
    <row r="225" spans="1:10" x14ac:dyDescent="0.25">
      <c r="A225" t="s">
        <v>75</v>
      </c>
      <c r="B225" t="s">
        <v>90</v>
      </c>
      <c r="C225">
        <v>652597</v>
      </c>
      <c r="D225" t="s">
        <v>88</v>
      </c>
      <c r="E225" t="s">
        <v>79</v>
      </c>
      <c r="F225" t="s">
        <v>441</v>
      </c>
      <c r="G225" t="s">
        <v>442</v>
      </c>
      <c r="H225" t="s">
        <v>79</v>
      </c>
      <c r="I225" t="s">
        <v>82</v>
      </c>
    </row>
    <row r="226" spans="1:10" x14ac:dyDescent="0.25">
      <c r="A226" t="s">
        <v>75</v>
      </c>
      <c r="B226" t="s">
        <v>90</v>
      </c>
      <c r="C226">
        <v>652866</v>
      </c>
      <c r="D226" t="s">
        <v>2936</v>
      </c>
      <c r="E226" t="s">
        <v>6000</v>
      </c>
      <c r="F226" t="s">
        <v>6359</v>
      </c>
      <c r="G226" t="s">
        <v>6360</v>
      </c>
      <c r="H226" t="s">
        <v>6003</v>
      </c>
      <c r="I226" t="s">
        <v>82</v>
      </c>
    </row>
    <row r="227" spans="1:10" x14ac:dyDescent="0.25">
      <c r="A227" t="s">
        <v>75</v>
      </c>
      <c r="B227" t="s">
        <v>90</v>
      </c>
      <c r="C227">
        <v>656992</v>
      </c>
      <c r="D227" t="s">
        <v>92</v>
      </c>
      <c r="E227" t="s">
        <v>79</v>
      </c>
      <c r="F227" t="s">
        <v>10325</v>
      </c>
      <c r="G227" t="s">
        <v>10326</v>
      </c>
      <c r="H227" t="s">
        <v>79</v>
      </c>
      <c r="I227" t="s">
        <v>82</v>
      </c>
    </row>
    <row r="228" spans="1:10" x14ac:dyDescent="0.25">
      <c r="A228" t="s">
        <v>75</v>
      </c>
      <c r="B228" t="s">
        <v>90</v>
      </c>
      <c r="C228">
        <v>659689</v>
      </c>
      <c r="D228" t="s">
        <v>120</v>
      </c>
      <c r="E228" t="s">
        <v>6364</v>
      </c>
      <c r="F228" t="s">
        <v>6365</v>
      </c>
      <c r="G228" t="s">
        <v>6366</v>
      </c>
      <c r="H228" t="s">
        <v>124</v>
      </c>
      <c r="I228">
        <v>320</v>
      </c>
      <c r="J228" t="s">
        <v>140</v>
      </c>
    </row>
    <row r="229" spans="1:10" x14ac:dyDescent="0.25">
      <c r="A229" t="s">
        <v>75</v>
      </c>
      <c r="B229" t="s">
        <v>90</v>
      </c>
      <c r="C229">
        <v>662108</v>
      </c>
      <c r="D229" t="s">
        <v>225</v>
      </c>
      <c r="E229" t="s">
        <v>6367</v>
      </c>
      <c r="F229" t="s">
        <v>6368</v>
      </c>
      <c r="G229" t="s">
        <v>6369</v>
      </c>
      <c r="H229" t="s">
        <v>245</v>
      </c>
      <c r="I229">
        <v>522</v>
      </c>
      <c r="J229" t="s">
        <v>245</v>
      </c>
    </row>
    <row r="230" spans="1:10" x14ac:dyDescent="0.25">
      <c r="A230" t="s">
        <v>75</v>
      </c>
      <c r="B230" t="s">
        <v>90</v>
      </c>
      <c r="C230">
        <v>662631</v>
      </c>
      <c r="D230" t="s">
        <v>135</v>
      </c>
      <c r="E230" t="s">
        <v>6371</v>
      </c>
      <c r="F230" t="s">
        <v>6368</v>
      </c>
      <c r="G230" t="s">
        <v>6369</v>
      </c>
      <c r="H230" t="s">
        <v>124</v>
      </c>
      <c r="I230">
        <v>348</v>
      </c>
      <c r="J230" t="s">
        <v>96</v>
      </c>
    </row>
    <row r="231" spans="1:10" x14ac:dyDescent="0.25">
      <c r="A231" t="s">
        <v>75</v>
      </c>
      <c r="B231" t="s">
        <v>90</v>
      </c>
      <c r="C231">
        <v>667348</v>
      </c>
      <c r="D231" t="s">
        <v>120</v>
      </c>
      <c r="E231" t="s">
        <v>6372</v>
      </c>
      <c r="F231" t="s">
        <v>4700</v>
      </c>
      <c r="G231" t="s">
        <v>4701</v>
      </c>
      <c r="H231" t="s">
        <v>98</v>
      </c>
      <c r="I231">
        <v>99</v>
      </c>
      <c r="J231" t="s">
        <v>428</v>
      </c>
    </row>
    <row r="232" spans="1:10" x14ac:dyDescent="0.25">
      <c r="A232" t="s">
        <v>75</v>
      </c>
      <c r="B232" t="s">
        <v>90</v>
      </c>
      <c r="C232">
        <v>667899</v>
      </c>
      <c r="D232" t="s">
        <v>135</v>
      </c>
      <c r="E232" t="s">
        <v>6373</v>
      </c>
      <c r="F232" t="s">
        <v>4704</v>
      </c>
      <c r="G232" t="s">
        <v>6374</v>
      </c>
      <c r="H232" t="s">
        <v>85</v>
      </c>
      <c r="I232">
        <v>781</v>
      </c>
      <c r="J232" t="s">
        <v>277</v>
      </c>
    </row>
    <row r="233" spans="1:10" x14ac:dyDescent="0.25">
      <c r="A233" t="s">
        <v>75</v>
      </c>
      <c r="B233" t="s">
        <v>90</v>
      </c>
      <c r="C233">
        <v>672142</v>
      </c>
      <c r="D233" t="s">
        <v>92</v>
      </c>
      <c r="E233" t="s">
        <v>79</v>
      </c>
      <c r="F233" t="s">
        <v>2229</v>
      </c>
      <c r="G233" t="s">
        <v>6378</v>
      </c>
      <c r="H233" t="s">
        <v>79</v>
      </c>
      <c r="I233" t="s">
        <v>82</v>
      </c>
    </row>
    <row r="234" spans="1:10" x14ac:dyDescent="0.25">
      <c r="A234" t="s">
        <v>75</v>
      </c>
      <c r="B234" t="s">
        <v>90</v>
      </c>
      <c r="C234">
        <v>680846</v>
      </c>
      <c r="D234" t="s">
        <v>120</v>
      </c>
      <c r="E234" t="s">
        <v>6379</v>
      </c>
      <c r="F234" t="s">
        <v>6380</v>
      </c>
      <c r="G234" t="s">
        <v>6381</v>
      </c>
      <c r="H234" t="s">
        <v>253</v>
      </c>
      <c r="I234">
        <v>180</v>
      </c>
      <c r="J234" t="s">
        <v>96</v>
      </c>
    </row>
    <row r="235" spans="1:10" x14ac:dyDescent="0.25">
      <c r="A235" t="s">
        <v>75</v>
      </c>
      <c r="B235" t="s">
        <v>90</v>
      </c>
      <c r="C235">
        <v>693739</v>
      </c>
      <c r="D235" t="s">
        <v>120</v>
      </c>
      <c r="E235" t="s">
        <v>6382</v>
      </c>
      <c r="F235" t="s">
        <v>6383</v>
      </c>
      <c r="G235" t="s">
        <v>6384</v>
      </c>
      <c r="H235" t="s">
        <v>511</v>
      </c>
      <c r="I235">
        <v>299</v>
      </c>
      <c r="J235" t="s">
        <v>400</v>
      </c>
    </row>
    <row r="236" spans="1:10" x14ac:dyDescent="0.25">
      <c r="A236" t="s">
        <v>75</v>
      </c>
      <c r="B236" t="s">
        <v>90</v>
      </c>
      <c r="C236">
        <v>699167</v>
      </c>
      <c r="D236" t="s">
        <v>6385</v>
      </c>
      <c r="E236" t="s">
        <v>79</v>
      </c>
      <c r="F236" t="s">
        <v>466</v>
      </c>
      <c r="G236" t="s">
        <v>467</v>
      </c>
      <c r="H236" t="s">
        <v>79</v>
      </c>
      <c r="I236" t="s">
        <v>82</v>
      </c>
    </row>
    <row r="237" spans="1:10" x14ac:dyDescent="0.25">
      <c r="A237" t="s">
        <v>75</v>
      </c>
      <c r="B237" t="s">
        <v>90</v>
      </c>
      <c r="C237">
        <v>705588</v>
      </c>
      <c r="D237" t="s">
        <v>135</v>
      </c>
      <c r="E237" t="s">
        <v>79</v>
      </c>
      <c r="F237" t="s">
        <v>6386</v>
      </c>
      <c r="G237" t="s">
        <v>6387</v>
      </c>
      <c r="H237" t="s">
        <v>79</v>
      </c>
      <c r="I237" t="s">
        <v>82</v>
      </c>
    </row>
    <row r="238" spans="1:10" x14ac:dyDescent="0.25">
      <c r="A238" t="s">
        <v>75</v>
      </c>
      <c r="B238" t="s">
        <v>90</v>
      </c>
      <c r="C238">
        <v>706097</v>
      </c>
      <c r="D238" t="s">
        <v>101</v>
      </c>
      <c r="E238" t="s">
        <v>6388</v>
      </c>
      <c r="F238" t="s">
        <v>6389</v>
      </c>
      <c r="G238" t="s">
        <v>6390</v>
      </c>
      <c r="H238" t="s">
        <v>174</v>
      </c>
      <c r="I238">
        <v>2</v>
      </c>
      <c r="J238" t="s">
        <v>174</v>
      </c>
    </row>
    <row r="239" spans="1:10" x14ac:dyDescent="0.25">
      <c r="A239" t="s">
        <v>75</v>
      </c>
      <c r="B239" t="s">
        <v>90</v>
      </c>
      <c r="C239">
        <v>710187</v>
      </c>
      <c r="D239" t="s">
        <v>225</v>
      </c>
      <c r="E239" t="s">
        <v>6391</v>
      </c>
      <c r="F239" t="s">
        <v>6392</v>
      </c>
      <c r="G239" t="s">
        <v>6393</v>
      </c>
      <c r="H239" t="s">
        <v>140</v>
      </c>
      <c r="I239">
        <v>392</v>
      </c>
      <c r="J239" t="s">
        <v>148</v>
      </c>
    </row>
    <row r="240" spans="1:10" x14ac:dyDescent="0.25">
      <c r="A240" t="s">
        <v>75</v>
      </c>
      <c r="B240" t="s">
        <v>90</v>
      </c>
      <c r="C240">
        <v>715686</v>
      </c>
      <c r="D240" t="s">
        <v>225</v>
      </c>
      <c r="E240" t="s">
        <v>6394</v>
      </c>
      <c r="F240" t="s">
        <v>470</v>
      </c>
      <c r="G240" t="s">
        <v>6395</v>
      </c>
      <c r="H240" t="s">
        <v>124</v>
      </c>
      <c r="I240">
        <v>77</v>
      </c>
      <c r="J240" t="s">
        <v>124</v>
      </c>
    </row>
    <row r="241" spans="1:10" x14ac:dyDescent="0.25">
      <c r="A241" t="s">
        <v>75</v>
      </c>
      <c r="B241" t="s">
        <v>90</v>
      </c>
      <c r="C241">
        <v>715924</v>
      </c>
      <c r="D241" t="s">
        <v>88</v>
      </c>
      <c r="E241" t="s">
        <v>79</v>
      </c>
      <c r="F241" t="s">
        <v>470</v>
      </c>
      <c r="G241" t="s">
        <v>471</v>
      </c>
      <c r="H241" t="s">
        <v>79</v>
      </c>
      <c r="I241" t="s">
        <v>82</v>
      </c>
    </row>
    <row r="242" spans="1:10" x14ac:dyDescent="0.25">
      <c r="A242" t="s">
        <v>75</v>
      </c>
      <c r="B242" t="s">
        <v>90</v>
      </c>
      <c r="C242">
        <v>720816</v>
      </c>
      <c r="D242" t="s">
        <v>120</v>
      </c>
      <c r="E242" t="s">
        <v>6396</v>
      </c>
      <c r="F242" t="s">
        <v>6397</v>
      </c>
      <c r="G242" t="s">
        <v>6398</v>
      </c>
      <c r="H242" t="s">
        <v>172</v>
      </c>
      <c r="I242">
        <v>559</v>
      </c>
      <c r="J242" t="s">
        <v>172</v>
      </c>
    </row>
    <row r="243" spans="1:10" x14ac:dyDescent="0.25">
      <c r="A243" t="s">
        <v>75</v>
      </c>
      <c r="B243" t="s">
        <v>90</v>
      </c>
      <c r="C243">
        <v>723859</v>
      </c>
      <c r="D243" t="s">
        <v>120</v>
      </c>
      <c r="E243" t="s">
        <v>6399</v>
      </c>
      <c r="F243" t="s">
        <v>6400</v>
      </c>
      <c r="G243" t="s">
        <v>6401</v>
      </c>
      <c r="H243" t="s">
        <v>245</v>
      </c>
      <c r="I243">
        <v>110</v>
      </c>
      <c r="J243" t="s">
        <v>245</v>
      </c>
    </row>
    <row r="244" spans="1:10" x14ac:dyDescent="0.25">
      <c r="A244" t="s">
        <v>75</v>
      </c>
      <c r="B244" t="s">
        <v>90</v>
      </c>
      <c r="C244">
        <v>724813</v>
      </c>
      <c r="D244" t="s">
        <v>225</v>
      </c>
      <c r="E244" t="s">
        <v>79</v>
      </c>
      <c r="F244" t="s">
        <v>475</v>
      </c>
      <c r="G244" t="s">
        <v>6402</v>
      </c>
      <c r="H244" t="s">
        <v>79</v>
      </c>
      <c r="I244" t="s">
        <v>82</v>
      </c>
    </row>
    <row r="245" spans="1:10" x14ac:dyDescent="0.25">
      <c r="A245" t="s">
        <v>75</v>
      </c>
      <c r="B245" t="s">
        <v>90</v>
      </c>
      <c r="C245">
        <v>726087</v>
      </c>
      <c r="D245" t="s">
        <v>120</v>
      </c>
      <c r="E245" t="s">
        <v>6403</v>
      </c>
      <c r="F245" t="s">
        <v>4719</v>
      </c>
      <c r="G245" t="s">
        <v>4720</v>
      </c>
      <c r="H245" t="s">
        <v>124</v>
      </c>
      <c r="I245">
        <v>350</v>
      </c>
      <c r="J245" t="s">
        <v>96</v>
      </c>
    </row>
    <row r="246" spans="1:10" x14ac:dyDescent="0.25">
      <c r="A246" t="s">
        <v>75</v>
      </c>
      <c r="B246" t="s">
        <v>90</v>
      </c>
      <c r="C246">
        <v>729456</v>
      </c>
      <c r="D246" t="s">
        <v>151</v>
      </c>
      <c r="E246" t="s">
        <v>6405</v>
      </c>
      <c r="F246" t="s">
        <v>6406</v>
      </c>
      <c r="G246" t="s">
        <v>6407</v>
      </c>
      <c r="H246" t="s">
        <v>124</v>
      </c>
      <c r="I246">
        <v>75</v>
      </c>
      <c r="J246" t="s">
        <v>124</v>
      </c>
    </row>
    <row r="247" spans="1:10" x14ac:dyDescent="0.25">
      <c r="A247" t="s">
        <v>75</v>
      </c>
      <c r="B247" t="s">
        <v>90</v>
      </c>
      <c r="C247">
        <v>730891</v>
      </c>
      <c r="D247" t="s">
        <v>120</v>
      </c>
      <c r="E247" t="s">
        <v>212</v>
      </c>
      <c r="F247" t="s">
        <v>6408</v>
      </c>
      <c r="G247" t="s">
        <v>6409</v>
      </c>
      <c r="H247" t="s">
        <v>212</v>
      </c>
      <c r="I247" t="s">
        <v>82</v>
      </c>
    </row>
    <row r="248" spans="1:10" x14ac:dyDescent="0.25">
      <c r="A248" t="s">
        <v>75</v>
      </c>
      <c r="B248" t="s">
        <v>90</v>
      </c>
      <c r="C248">
        <v>732494</v>
      </c>
      <c r="D248" t="s">
        <v>120</v>
      </c>
      <c r="E248" t="s">
        <v>212</v>
      </c>
      <c r="F248" t="s">
        <v>4724</v>
      </c>
      <c r="G248" t="s">
        <v>4725</v>
      </c>
      <c r="H248" t="s">
        <v>212</v>
      </c>
      <c r="I248" t="s">
        <v>82</v>
      </c>
    </row>
    <row r="249" spans="1:10" x14ac:dyDescent="0.25">
      <c r="A249" t="s">
        <v>75</v>
      </c>
      <c r="B249" t="s">
        <v>90</v>
      </c>
      <c r="C249">
        <v>732655</v>
      </c>
      <c r="D249" t="s">
        <v>120</v>
      </c>
      <c r="E249" t="s">
        <v>212</v>
      </c>
      <c r="F249" t="s">
        <v>4724</v>
      </c>
      <c r="G249" t="s">
        <v>4725</v>
      </c>
      <c r="H249" t="s">
        <v>212</v>
      </c>
      <c r="I249" t="s">
        <v>82</v>
      </c>
    </row>
    <row r="250" spans="1:10" x14ac:dyDescent="0.25">
      <c r="A250" t="s">
        <v>75</v>
      </c>
      <c r="B250" t="s">
        <v>90</v>
      </c>
      <c r="C250">
        <v>737635</v>
      </c>
      <c r="D250" t="s">
        <v>120</v>
      </c>
      <c r="E250" t="s">
        <v>6413</v>
      </c>
      <c r="F250" t="s">
        <v>6414</v>
      </c>
      <c r="G250" t="s">
        <v>6415</v>
      </c>
      <c r="H250" t="s">
        <v>146</v>
      </c>
      <c r="I250">
        <v>126</v>
      </c>
      <c r="J250" t="s">
        <v>146</v>
      </c>
    </row>
    <row r="251" spans="1:10" x14ac:dyDescent="0.25">
      <c r="A251" t="s">
        <v>75</v>
      </c>
      <c r="B251" t="s">
        <v>90</v>
      </c>
      <c r="C251">
        <v>743797</v>
      </c>
      <c r="D251" t="s">
        <v>120</v>
      </c>
      <c r="E251" t="s">
        <v>6416</v>
      </c>
      <c r="F251" t="s">
        <v>2260</v>
      </c>
      <c r="G251" t="s">
        <v>2261</v>
      </c>
      <c r="H251" t="s">
        <v>124</v>
      </c>
      <c r="I251">
        <v>214</v>
      </c>
      <c r="J251" t="s">
        <v>124</v>
      </c>
    </row>
    <row r="252" spans="1:10" x14ac:dyDescent="0.25">
      <c r="A252" t="s">
        <v>75</v>
      </c>
      <c r="B252" t="s">
        <v>90</v>
      </c>
      <c r="C252">
        <v>745893</v>
      </c>
      <c r="D252" t="s">
        <v>151</v>
      </c>
      <c r="E252" t="s">
        <v>480</v>
      </c>
      <c r="F252" t="s">
        <v>481</v>
      </c>
      <c r="G252" t="s">
        <v>185</v>
      </c>
      <c r="H252" t="s">
        <v>140</v>
      </c>
      <c r="I252">
        <v>578</v>
      </c>
      <c r="J252" t="s">
        <v>96</v>
      </c>
    </row>
    <row r="253" spans="1:10" x14ac:dyDescent="0.25">
      <c r="A253" t="s">
        <v>75</v>
      </c>
      <c r="B253" t="s">
        <v>90</v>
      </c>
      <c r="C253">
        <v>746916</v>
      </c>
      <c r="D253" t="s">
        <v>225</v>
      </c>
      <c r="E253" t="s">
        <v>489</v>
      </c>
      <c r="F253" t="s">
        <v>481</v>
      </c>
      <c r="G253" t="s">
        <v>185</v>
      </c>
      <c r="H253" t="s">
        <v>253</v>
      </c>
      <c r="I253">
        <v>237</v>
      </c>
      <c r="J253" t="s">
        <v>277</v>
      </c>
    </row>
    <row r="254" spans="1:10" x14ac:dyDescent="0.25">
      <c r="A254" t="s">
        <v>75</v>
      </c>
      <c r="B254" t="s">
        <v>90</v>
      </c>
      <c r="C254">
        <v>747973</v>
      </c>
      <c r="D254" t="s">
        <v>135</v>
      </c>
      <c r="E254" t="s">
        <v>6417</v>
      </c>
      <c r="F254" t="s">
        <v>6418</v>
      </c>
      <c r="G254" t="s">
        <v>2140</v>
      </c>
      <c r="H254" t="s">
        <v>131</v>
      </c>
      <c r="I254">
        <v>93</v>
      </c>
      <c r="J254" t="s">
        <v>131</v>
      </c>
    </row>
    <row r="255" spans="1:10" x14ac:dyDescent="0.25">
      <c r="A255" t="s">
        <v>75</v>
      </c>
      <c r="B255" t="s">
        <v>90</v>
      </c>
      <c r="C255">
        <v>748707</v>
      </c>
      <c r="D255" t="s">
        <v>225</v>
      </c>
      <c r="E255" t="s">
        <v>6419</v>
      </c>
      <c r="F255" t="s">
        <v>2267</v>
      </c>
      <c r="G255" t="s">
        <v>6420</v>
      </c>
      <c r="H255" t="s">
        <v>172</v>
      </c>
      <c r="I255">
        <v>406</v>
      </c>
      <c r="J255" t="s">
        <v>172</v>
      </c>
    </row>
    <row r="256" spans="1:10" x14ac:dyDescent="0.25">
      <c r="A256" t="s">
        <v>75</v>
      </c>
      <c r="B256" t="s">
        <v>90</v>
      </c>
      <c r="C256">
        <v>753549</v>
      </c>
      <c r="D256" t="s">
        <v>120</v>
      </c>
      <c r="E256" t="s">
        <v>6421</v>
      </c>
      <c r="F256" t="s">
        <v>6422</v>
      </c>
      <c r="G256" t="s">
        <v>6423</v>
      </c>
      <c r="H256" t="s">
        <v>98</v>
      </c>
      <c r="I256">
        <v>135</v>
      </c>
      <c r="J256" t="s">
        <v>511</v>
      </c>
    </row>
    <row r="257" spans="1:10" x14ac:dyDescent="0.25">
      <c r="A257" t="s">
        <v>75</v>
      </c>
      <c r="B257" t="s">
        <v>90</v>
      </c>
      <c r="C257">
        <v>754572</v>
      </c>
      <c r="D257" t="s">
        <v>120</v>
      </c>
      <c r="E257" t="s">
        <v>6424</v>
      </c>
      <c r="F257" t="s">
        <v>6425</v>
      </c>
      <c r="G257" t="s">
        <v>6426</v>
      </c>
      <c r="H257" t="s">
        <v>105</v>
      </c>
      <c r="I257">
        <v>137</v>
      </c>
      <c r="J257" t="s">
        <v>85</v>
      </c>
    </row>
    <row r="258" spans="1:10" x14ac:dyDescent="0.25">
      <c r="A258" t="s">
        <v>75</v>
      </c>
      <c r="B258" t="s">
        <v>90</v>
      </c>
      <c r="C258">
        <v>759000</v>
      </c>
      <c r="D258" t="s">
        <v>135</v>
      </c>
      <c r="E258" t="s">
        <v>6427</v>
      </c>
      <c r="F258" t="s">
        <v>6428</v>
      </c>
      <c r="G258" t="s">
        <v>6429</v>
      </c>
      <c r="H258" t="s">
        <v>253</v>
      </c>
      <c r="I258">
        <v>177</v>
      </c>
      <c r="J258" t="s">
        <v>96</v>
      </c>
    </row>
    <row r="259" spans="1:10" x14ac:dyDescent="0.25">
      <c r="A259" t="s">
        <v>75</v>
      </c>
      <c r="B259" t="s">
        <v>90</v>
      </c>
      <c r="C259">
        <v>767399</v>
      </c>
      <c r="D259" t="s">
        <v>225</v>
      </c>
      <c r="E259" t="s">
        <v>6430</v>
      </c>
      <c r="F259" t="s">
        <v>6431</v>
      </c>
      <c r="G259" t="s">
        <v>6432</v>
      </c>
      <c r="H259" t="s">
        <v>105</v>
      </c>
      <c r="I259">
        <v>162</v>
      </c>
      <c r="J259" t="s">
        <v>85</v>
      </c>
    </row>
    <row r="260" spans="1:10" x14ac:dyDescent="0.25">
      <c r="A260" t="s">
        <v>75</v>
      </c>
      <c r="B260" t="s">
        <v>90</v>
      </c>
      <c r="C260">
        <v>769423</v>
      </c>
      <c r="D260" t="s">
        <v>88</v>
      </c>
      <c r="E260" t="s">
        <v>492</v>
      </c>
      <c r="F260" t="s">
        <v>493</v>
      </c>
      <c r="G260" t="s">
        <v>494</v>
      </c>
      <c r="H260" t="s">
        <v>204</v>
      </c>
      <c r="I260">
        <v>309</v>
      </c>
      <c r="J260" t="s">
        <v>245</v>
      </c>
    </row>
    <row r="261" spans="1:10" x14ac:dyDescent="0.25">
      <c r="A261" t="s">
        <v>75</v>
      </c>
      <c r="B261" t="s">
        <v>90</v>
      </c>
      <c r="C261">
        <v>784094</v>
      </c>
      <c r="D261" t="s">
        <v>120</v>
      </c>
      <c r="E261" t="s">
        <v>6433</v>
      </c>
      <c r="F261" t="s">
        <v>6434</v>
      </c>
      <c r="G261" t="s">
        <v>6435</v>
      </c>
      <c r="H261" t="s">
        <v>204</v>
      </c>
      <c r="I261">
        <v>67</v>
      </c>
      <c r="J261" t="s">
        <v>105</v>
      </c>
    </row>
    <row r="262" spans="1:10" x14ac:dyDescent="0.25">
      <c r="A262" t="s">
        <v>75</v>
      </c>
      <c r="B262" t="s">
        <v>90</v>
      </c>
      <c r="C262">
        <v>788902</v>
      </c>
      <c r="D262" t="s">
        <v>120</v>
      </c>
      <c r="E262" t="s">
        <v>1634</v>
      </c>
      <c r="F262" t="s">
        <v>6436</v>
      </c>
      <c r="G262" t="s">
        <v>6437</v>
      </c>
      <c r="H262" t="s">
        <v>124</v>
      </c>
      <c r="I262">
        <v>115</v>
      </c>
      <c r="J262" t="s">
        <v>140</v>
      </c>
    </row>
    <row r="263" spans="1:10" x14ac:dyDescent="0.25">
      <c r="A263" t="s">
        <v>75</v>
      </c>
      <c r="B263" t="s">
        <v>90</v>
      </c>
      <c r="C263">
        <v>797280</v>
      </c>
      <c r="D263" t="s">
        <v>92</v>
      </c>
      <c r="E263" t="s">
        <v>79</v>
      </c>
      <c r="F263" t="s">
        <v>10327</v>
      </c>
      <c r="G263" t="s">
        <v>10328</v>
      </c>
      <c r="H263" t="s">
        <v>79</v>
      </c>
      <c r="I263" t="s">
        <v>82</v>
      </c>
    </row>
    <row r="264" spans="1:10" x14ac:dyDescent="0.25">
      <c r="A264" t="s">
        <v>75</v>
      </c>
      <c r="B264" t="s">
        <v>90</v>
      </c>
      <c r="C264">
        <v>800488</v>
      </c>
      <c r="D264" t="s">
        <v>120</v>
      </c>
      <c r="E264" t="s">
        <v>6438</v>
      </c>
      <c r="F264" t="s">
        <v>3461</v>
      </c>
      <c r="G264" t="s">
        <v>3462</v>
      </c>
      <c r="H264" t="s">
        <v>245</v>
      </c>
      <c r="I264">
        <v>510</v>
      </c>
      <c r="J264" t="s">
        <v>245</v>
      </c>
    </row>
    <row r="265" spans="1:10" x14ac:dyDescent="0.25">
      <c r="A265" t="s">
        <v>75</v>
      </c>
      <c r="B265" t="s">
        <v>90</v>
      </c>
      <c r="C265">
        <v>800779</v>
      </c>
      <c r="D265" t="s">
        <v>120</v>
      </c>
      <c r="E265" t="s">
        <v>6440</v>
      </c>
      <c r="F265" t="s">
        <v>3461</v>
      </c>
      <c r="G265" t="s">
        <v>3462</v>
      </c>
      <c r="H265" t="s">
        <v>105</v>
      </c>
      <c r="I265">
        <v>607</v>
      </c>
      <c r="J265" t="s">
        <v>85</v>
      </c>
    </row>
    <row r="266" spans="1:10" x14ac:dyDescent="0.25">
      <c r="A266" t="s">
        <v>75</v>
      </c>
      <c r="B266" t="s">
        <v>90</v>
      </c>
      <c r="C266">
        <v>809212</v>
      </c>
      <c r="D266" t="s">
        <v>120</v>
      </c>
      <c r="E266" t="s">
        <v>6445</v>
      </c>
      <c r="F266" t="s">
        <v>6446</v>
      </c>
      <c r="G266" t="s">
        <v>6447</v>
      </c>
      <c r="H266" t="s">
        <v>197</v>
      </c>
      <c r="I266">
        <v>77</v>
      </c>
      <c r="J266" t="s">
        <v>172</v>
      </c>
    </row>
    <row r="267" spans="1:10" x14ac:dyDescent="0.25">
      <c r="A267" t="s">
        <v>75</v>
      </c>
      <c r="B267" t="s">
        <v>90</v>
      </c>
      <c r="C267">
        <v>816302</v>
      </c>
      <c r="D267" t="s">
        <v>120</v>
      </c>
      <c r="E267" t="s">
        <v>6448</v>
      </c>
      <c r="F267" t="s">
        <v>6449</v>
      </c>
      <c r="G267" t="s">
        <v>6450</v>
      </c>
      <c r="H267" t="s">
        <v>124</v>
      </c>
      <c r="I267">
        <v>18</v>
      </c>
      <c r="J267" t="s">
        <v>140</v>
      </c>
    </row>
    <row r="268" spans="1:10" x14ac:dyDescent="0.25">
      <c r="A268" t="s">
        <v>75</v>
      </c>
      <c r="B268" t="s">
        <v>90</v>
      </c>
      <c r="C268">
        <v>819200</v>
      </c>
      <c r="D268" t="s">
        <v>120</v>
      </c>
      <c r="E268" t="s">
        <v>508</v>
      </c>
      <c r="F268" t="s">
        <v>509</v>
      </c>
      <c r="G268" t="s">
        <v>510</v>
      </c>
      <c r="H268" t="s">
        <v>511</v>
      </c>
      <c r="I268">
        <v>252</v>
      </c>
      <c r="J268" t="s">
        <v>400</v>
      </c>
    </row>
    <row r="269" spans="1:10" x14ac:dyDescent="0.25">
      <c r="A269" t="s">
        <v>75</v>
      </c>
      <c r="B269" t="s">
        <v>90</v>
      </c>
      <c r="C269">
        <v>820503</v>
      </c>
      <c r="D269" t="s">
        <v>135</v>
      </c>
      <c r="E269" t="s">
        <v>6451</v>
      </c>
      <c r="F269" t="s">
        <v>6452</v>
      </c>
      <c r="G269" t="s">
        <v>985</v>
      </c>
      <c r="H269" t="s">
        <v>174</v>
      </c>
      <c r="I269">
        <v>354</v>
      </c>
      <c r="J269" t="s">
        <v>174</v>
      </c>
    </row>
    <row r="270" spans="1:10" x14ac:dyDescent="0.25">
      <c r="A270" t="s">
        <v>75</v>
      </c>
      <c r="B270" t="s">
        <v>90</v>
      </c>
      <c r="C270">
        <v>828374</v>
      </c>
      <c r="D270" t="s">
        <v>120</v>
      </c>
      <c r="E270" t="s">
        <v>6361</v>
      </c>
      <c r="F270" t="s">
        <v>4753</v>
      </c>
      <c r="G270" t="s">
        <v>6453</v>
      </c>
      <c r="H270" t="s">
        <v>245</v>
      </c>
      <c r="I270">
        <v>11</v>
      </c>
      <c r="J270" t="s">
        <v>245</v>
      </c>
    </row>
    <row r="271" spans="1:10" x14ac:dyDescent="0.25">
      <c r="A271" t="s">
        <v>75</v>
      </c>
      <c r="B271" t="s">
        <v>90</v>
      </c>
      <c r="C271">
        <v>829009</v>
      </c>
      <c r="D271" t="s">
        <v>120</v>
      </c>
      <c r="E271" t="s">
        <v>6454</v>
      </c>
      <c r="F271" t="s">
        <v>2288</v>
      </c>
      <c r="G271" t="s">
        <v>2289</v>
      </c>
      <c r="H271" t="s">
        <v>85</v>
      </c>
      <c r="I271">
        <v>162</v>
      </c>
      <c r="J271" t="s">
        <v>277</v>
      </c>
    </row>
    <row r="272" spans="1:10" x14ac:dyDescent="0.25">
      <c r="A272" t="s">
        <v>75</v>
      </c>
      <c r="B272" t="s">
        <v>90</v>
      </c>
      <c r="C272">
        <v>832445</v>
      </c>
      <c r="D272" t="s">
        <v>120</v>
      </c>
      <c r="E272" t="s">
        <v>6455</v>
      </c>
      <c r="F272" t="s">
        <v>6456</v>
      </c>
      <c r="G272" t="s">
        <v>6457</v>
      </c>
      <c r="H272" t="s">
        <v>131</v>
      </c>
      <c r="I272">
        <v>213</v>
      </c>
      <c r="J272" t="s">
        <v>131</v>
      </c>
    </row>
    <row r="273" spans="1:10" x14ac:dyDescent="0.25">
      <c r="A273" t="s">
        <v>75</v>
      </c>
      <c r="B273" t="s">
        <v>90</v>
      </c>
      <c r="C273">
        <v>837132</v>
      </c>
      <c r="D273" t="s">
        <v>88</v>
      </c>
      <c r="E273" t="s">
        <v>79</v>
      </c>
      <c r="F273" t="s">
        <v>514</v>
      </c>
      <c r="G273" t="s">
        <v>515</v>
      </c>
      <c r="H273" t="s">
        <v>79</v>
      </c>
      <c r="I273" t="s">
        <v>82</v>
      </c>
    </row>
    <row r="274" spans="1:10" x14ac:dyDescent="0.25">
      <c r="A274" t="s">
        <v>75</v>
      </c>
      <c r="B274" t="s">
        <v>90</v>
      </c>
      <c r="C274">
        <v>837716</v>
      </c>
      <c r="D274" t="s">
        <v>120</v>
      </c>
      <c r="E274" t="s">
        <v>79</v>
      </c>
      <c r="F274" t="s">
        <v>6458</v>
      </c>
      <c r="G274" t="s">
        <v>6459</v>
      </c>
      <c r="H274" t="s">
        <v>79</v>
      </c>
      <c r="I274" t="s">
        <v>82</v>
      </c>
    </row>
    <row r="275" spans="1:10" x14ac:dyDescent="0.25">
      <c r="A275" t="s">
        <v>75</v>
      </c>
      <c r="B275" t="s">
        <v>90</v>
      </c>
      <c r="C275">
        <v>842041</v>
      </c>
      <c r="D275" t="s">
        <v>135</v>
      </c>
      <c r="E275" t="s">
        <v>6460</v>
      </c>
      <c r="F275" t="s">
        <v>6461</v>
      </c>
      <c r="G275" t="s">
        <v>6462</v>
      </c>
      <c r="H275" t="s">
        <v>105</v>
      </c>
      <c r="I275">
        <v>179</v>
      </c>
      <c r="J275" t="s">
        <v>160</v>
      </c>
    </row>
    <row r="276" spans="1:10" x14ac:dyDescent="0.25">
      <c r="A276" t="s">
        <v>75</v>
      </c>
      <c r="B276" t="s">
        <v>90</v>
      </c>
      <c r="C276">
        <v>843299</v>
      </c>
      <c r="D276" t="s">
        <v>135</v>
      </c>
      <c r="E276" t="s">
        <v>6463</v>
      </c>
      <c r="F276" t="s">
        <v>6464</v>
      </c>
      <c r="G276" t="s">
        <v>6462</v>
      </c>
      <c r="H276" t="s">
        <v>565</v>
      </c>
      <c r="I276">
        <v>54</v>
      </c>
      <c r="J276" t="s">
        <v>148</v>
      </c>
    </row>
    <row r="277" spans="1:10" x14ac:dyDescent="0.25">
      <c r="A277" t="s">
        <v>75</v>
      </c>
      <c r="B277" t="s">
        <v>90</v>
      </c>
      <c r="C277">
        <v>850161</v>
      </c>
      <c r="D277" t="s">
        <v>120</v>
      </c>
      <c r="E277" t="s">
        <v>6465</v>
      </c>
      <c r="F277" t="s">
        <v>6466</v>
      </c>
      <c r="G277" t="s">
        <v>554</v>
      </c>
      <c r="H277" t="s">
        <v>131</v>
      </c>
      <c r="I277">
        <v>353</v>
      </c>
      <c r="J277" t="s">
        <v>131</v>
      </c>
    </row>
    <row r="278" spans="1:10" x14ac:dyDescent="0.25">
      <c r="A278" t="s">
        <v>75</v>
      </c>
      <c r="B278" t="s">
        <v>90</v>
      </c>
      <c r="C278">
        <v>861926</v>
      </c>
      <c r="D278" t="s">
        <v>135</v>
      </c>
      <c r="E278" t="s">
        <v>79</v>
      </c>
      <c r="F278" t="s">
        <v>10329</v>
      </c>
      <c r="G278" t="s">
        <v>10330</v>
      </c>
      <c r="H278" t="s">
        <v>79</v>
      </c>
      <c r="I278" t="s">
        <v>82</v>
      </c>
    </row>
    <row r="279" spans="1:10" x14ac:dyDescent="0.25">
      <c r="A279" t="s">
        <v>75</v>
      </c>
      <c r="B279" t="s">
        <v>90</v>
      </c>
      <c r="C279">
        <v>868500</v>
      </c>
      <c r="D279" t="s">
        <v>225</v>
      </c>
      <c r="E279" t="s">
        <v>6475</v>
      </c>
      <c r="F279" t="s">
        <v>2294</v>
      </c>
      <c r="G279" t="s">
        <v>2295</v>
      </c>
      <c r="H279" t="s">
        <v>140</v>
      </c>
      <c r="I279">
        <v>22</v>
      </c>
      <c r="J279" t="s">
        <v>140</v>
      </c>
    </row>
    <row r="280" spans="1:10" x14ac:dyDescent="0.25">
      <c r="A280" t="s">
        <v>75</v>
      </c>
      <c r="B280" t="s">
        <v>90</v>
      </c>
      <c r="C280">
        <v>872975</v>
      </c>
      <c r="D280" t="s">
        <v>135</v>
      </c>
      <c r="E280" t="s">
        <v>518</v>
      </c>
      <c r="F280" t="s">
        <v>519</v>
      </c>
      <c r="G280" t="s">
        <v>520</v>
      </c>
      <c r="H280" t="s">
        <v>105</v>
      </c>
      <c r="I280">
        <v>173</v>
      </c>
      <c r="J280" t="s">
        <v>160</v>
      </c>
    </row>
    <row r="281" spans="1:10" x14ac:dyDescent="0.25">
      <c r="A281" t="s">
        <v>75</v>
      </c>
      <c r="B281" t="s">
        <v>90</v>
      </c>
      <c r="C281">
        <v>875468</v>
      </c>
      <c r="D281" t="s">
        <v>135</v>
      </c>
      <c r="E281" t="s">
        <v>524</v>
      </c>
      <c r="F281" t="s">
        <v>525</v>
      </c>
      <c r="G281" t="s">
        <v>526</v>
      </c>
      <c r="H281" t="s">
        <v>85</v>
      </c>
      <c r="I281">
        <v>157</v>
      </c>
      <c r="J281" t="s">
        <v>277</v>
      </c>
    </row>
    <row r="282" spans="1:10" x14ac:dyDescent="0.25">
      <c r="A282" t="s">
        <v>75</v>
      </c>
      <c r="B282" t="s">
        <v>90</v>
      </c>
      <c r="C282">
        <v>876395</v>
      </c>
      <c r="D282" t="s">
        <v>120</v>
      </c>
      <c r="E282" t="s">
        <v>6476</v>
      </c>
      <c r="F282" t="s">
        <v>4762</v>
      </c>
      <c r="G282" t="s">
        <v>4763</v>
      </c>
      <c r="H282" t="s">
        <v>197</v>
      </c>
      <c r="I282">
        <v>71</v>
      </c>
      <c r="J282" t="s">
        <v>172</v>
      </c>
    </row>
    <row r="283" spans="1:10" x14ac:dyDescent="0.25">
      <c r="A283" t="s">
        <v>75</v>
      </c>
      <c r="B283" t="s">
        <v>90</v>
      </c>
      <c r="C283">
        <v>876447</v>
      </c>
      <c r="D283" t="s">
        <v>151</v>
      </c>
      <c r="E283" t="s">
        <v>6477</v>
      </c>
      <c r="F283" t="s">
        <v>4762</v>
      </c>
      <c r="G283" t="s">
        <v>4763</v>
      </c>
      <c r="H283" t="s">
        <v>85</v>
      </c>
      <c r="I283">
        <v>89</v>
      </c>
      <c r="J283" t="s">
        <v>400</v>
      </c>
    </row>
    <row r="284" spans="1:10" x14ac:dyDescent="0.25">
      <c r="A284" t="s">
        <v>75</v>
      </c>
      <c r="B284" t="s">
        <v>90</v>
      </c>
      <c r="C284">
        <v>879085</v>
      </c>
      <c r="D284" t="s">
        <v>120</v>
      </c>
      <c r="E284" t="s">
        <v>79</v>
      </c>
      <c r="F284" t="s">
        <v>6478</v>
      </c>
      <c r="G284" t="s">
        <v>6479</v>
      </c>
      <c r="H284" t="s">
        <v>79</v>
      </c>
      <c r="I284" t="s">
        <v>82</v>
      </c>
    </row>
    <row r="285" spans="1:10" x14ac:dyDescent="0.25">
      <c r="A285" t="s">
        <v>75</v>
      </c>
      <c r="B285" t="s">
        <v>90</v>
      </c>
      <c r="C285">
        <v>882672</v>
      </c>
      <c r="D285" t="s">
        <v>120</v>
      </c>
      <c r="E285" t="s">
        <v>6480</v>
      </c>
      <c r="F285" t="s">
        <v>6481</v>
      </c>
      <c r="G285" t="s">
        <v>554</v>
      </c>
      <c r="H285" t="s">
        <v>96</v>
      </c>
      <c r="I285">
        <v>42</v>
      </c>
      <c r="J285" t="s">
        <v>172</v>
      </c>
    </row>
    <row r="286" spans="1:10" x14ac:dyDescent="0.25">
      <c r="A286" t="s">
        <v>75</v>
      </c>
      <c r="B286" t="s">
        <v>90</v>
      </c>
      <c r="C286">
        <v>888964</v>
      </c>
      <c r="D286" t="s">
        <v>88</v>
      </c>
      <c r="E286" t="s">
        <v>79</v>
      </c>
      <c r="F286" t="s">
        <v>2299</v>
      </c>
      <c r="G286" t="s">
        <v>2300</v>
      </c>
      <c r="H286" t="s">
        <v>79</v>
      </c>
      <c r="I286" t="s">
        <v>82</v>
      </c>
    </row>
    <row r="287" spans="1:10" x14ac:dyDescent="0.25">
      <c r="A287" t="s">
        <v>75</v>
      </c>
      <c r="B287" t="s">
        <v>90</v>
      </c>
      <c r="C287">
        <v>892358</v>
      </c>
      <c r="D287" t="s">
        <v>120</v>
      </c>
      <c r="E287" t="s">
        <v>6484</v>
      </c>
      <c r="F287" t="s">
        <v>6485</v>
      </c>
      <c r="G287" t="s">
        <v>6486</v>
      </c>
      <c r="H287" t="s">
        <v>245</v>
      </c>
      <c r="I287">
        <v>257</v>
      </c>
      <c r="J287" t="s">
        <v>96</v>
      </c>
    </row>
    <row r="288" spans="1:10" x14ac:dyDescent="0.25">
      <c r="A288" t="s">
        <v>75</v>
      </c>
      <c r="B288" t="s">
        <v>90</v>
      </c>
      <c r="C288">
        <v>899388</v>
      </c>
      <c r="D288" t="s">
        <v>297</v>
      </c>
      <c r="E288" t="s">
        <v>79</v>
      </c>
      <c r="F288" t="s">
        <v>530</v>
      </c>
      <c r="G288" t="s">
        <v>531</v>
      </c>
      <c r="H288" t="s">
        <v>79</v>
      </c>
      <c r="I288" t="s">
        <v>82</v>
      </c>
    </row>
    <row r="289" spans="1:10" x14ac:dyDescent="0.25">
      <c r="A289" t="s">
        <v>75</v>
      </c>
      <c r="B289" t="s">
        <v>90</v>
      </c>
      <c r="C289">
        <v>907893</v>
      </c>
      <c r="D289" t="s">
        <v>135</v>
      </c>
      <c r="E289" t="s">
        <v>546</v>
      </c>
      <c r="F289" t="s">
        <v>547</v>
      </c>
      <c r="G289" t="s">
        <v>548</v>
      </c>
      <c r="H289" t="s">
        <v>85</v>
      </c>
      <c r="I289">
        <v>460</v>
      </c>
      <c r="J289" t="s">
        <v>277</v>
      </c>
    </row>
    <row r="290" spans="1:10" x14ac:dyDescent="0.25">
      <c r="A290" t="s">
        <v>75</v>
      </c>
      <c r="B290" t="s">
        <v>90</v>
      </c>
      <c r="C290">
        <v>925160</v>
      </c>
      <c r="D290" t="s">
        <v>120</v>
      </c>
      <c r="E290" t="s">
        <v>6489</v>
      </c>
      <c r="F290" t="s">
        <v>6490</v>
      </c>
      <c r="G290" t="s">
        <v>6491</v>
      </c>
      <c r="H290" t="s">
        <v>140</v>
      </c>
      <c r="I290">
        <v>420</v>
      </c>
      <c r="J290" t="s">
        <v>160</v>
      </c>
    </row>
    <row r="291" spans="1:10" x14ac:dyDescent="0.25">
      <c r="A291" t="s">
        <v>75</v>
      </c>
      <c r="B291" t="s">
        <v>90</v>
      </c>
      <c r="C291">
        <v>942724</v>
      </c>
      <c r="D291" t="s">
        <v>225</v>
      </c>
      <c r="E291" t="s">
        <v>552</v>
      </c>
      <c r="F291" t="s">
        <v>553</v>
      </c>
      <c r="G291" t="s">
        <v>554</v>
      </c>
      <c r="H291" t="s">
        <v>400</v>
      </c>
      <c r="I291">
        <v>14</v>
      </c>
      <c r="J291" t="s">
        <v>277</v>
      </c>
    </row>
    <row r="292" spans="1:10" x14ac:dyDescent="0.25">
      <c r="A292" t="s">
        <v>75</v>
      </c>
      <c r="B292" t="s">
        <v>90</v>
      </c>
      <c r="C292">
        <v>943573</v>
      </c>
      <c r="D292" t="s">
        <v>120</v>
      </c>
      <c r="E292" t="s">
        <v>6494</v>
      </c>
      <c r="F292" t="s">
        <v>553</v>
      </c>
      <c r="G292" t="s">
        <v>554</v>
      </c>
      <c r="H292" t="s">
        <v>204</v>
      </c>
      <c r="I292">
        <v>297</v>
      </c>
      <c r="J292" t="s">
        <v>140</v>
      </c>
    </row>
    <row r="293" spans="1:10" x14ac:dyDescent="0.25">
      <c r="A293" t="s">
        <v>75</v>
      </c>
      <c r="B293" t="s">
        <v>90</v>
      </c>
      <c r="C293">
        <v>955568</v>
      </c>
      <c r="D293" t="s">
        <v>225</v>
      </c>
      <c r="E293" t="s">
        <v>79</v>
      </c>
      <c r="F293" t="s">
        <v>6498</v>
      </c>
      <c r="G293" t="s">
        <v>6499</v>
      </c>
      <c r="H293" t="s">
        <v>79</v>
      </c>
      <c r="I293" t="s">
        <v>82</v>
      </c>
    </row>
    <row r="294" spans="1:10" x14ac:dyDescent="0.25">
      <c r="A294" t="s">
        <v>75</v>
      </c>
      <c r="B294" t="s">
        <v>90</v>
      </c>
      <c r="C294">
        <v>968415</v>
      </c>
      <c r="D294" t="s">
        <v>120</v>
      </c>
      <c r="E294" t="s">
        <v>6503</v>
      </c>
      <c r="F294" t="s">
        <v>6504</v>
      </c>
      <c r="G294" t="s">
        <v>6505</v>
      </c>
      <c r="H294" t="s">
        <v>140</v>
      </c>
      <c r="I294">
        <v>148</v>
      </c>
      <c r="J294" t="s">
        <v>160</v>
      </c>
    </row>
    <row r="295" spans="1:10" x14ac:dyDescent="0.25">
      <c r="A295" t="s">
        <v>75</v>
      </c>
      <c r="B295" t="s">
        <v>90</v>
      </c>
      <c r="C295">
        <v>982574</v>
      </c>
      <c r="D295" t="s">
        <v>135</v>
      </c>
      <c r="E295" t="s">
        <v>79</v>
      </c>
      <c r="F295" t="s">
        <v>558</v>
      </c>
      <c r="G295" t="s">
        <v>559</v>
      </c>
      <c r="H295" t="s">
        <v>79</v>
      </c>
      <c r="I295" t="s">
        <v>82</v>
      </c>
    </row>
    <row r="296" spans="1:10" x14ac:dyDescent="0.25">
      <c r="A296" t="s">
        <v>75</v>
      </c>
      <c r="B296" t="s">
        <v>90</v>
      </c>
      <c r="C296">
        <v>992767</v>
      </c>
      <c r="D296" t="s">
        <v>135</v>
      </c>
      <c r="E296" t="s">
        <v>6514</v>
      </c>
      <c r="F296" t="s">
        <v>3518</v>
      </c>
      <c r="G296" t="s">
        <v>3519</v>
      </c>
      <c r="H296" t="s">
        <v>85</v>
      </c>
      <c r="I296">
        <v>68</v>
      </c>
      <c r="J296" t="s">
        <v>277</v>
      </c>
    </row>
    <row r="297" spans="1:10" x14ac:dyDescent="0.25">
      <c r="A297" t="s">
        <v>75</v>
      </c>
      <c r="B297" t="s">
        <v>90</v>
      </c>
      <c r="C297">
        <v>994328</v>
      </c>
      <c r="D297" t="s">
        <v>120</v>
      </c>
      <c r="E297" t="s">
        <v>6515</v>
      </c>
      <c r="F297" t="s">
        <v>6516</v>
      </c>
      <c r="G297" t="s">
        <v>2331</v>
      </c>
      <c r="H297" t="s">
        <v>146</v>
      </c>
      <c r="I297">
        <v>128</v>
      </c>
      <c r="J297" t="s">
        <v>245</v>
      </c>
    </row>
    <row r="298" spans="1:10" x14ac:dyDescent="0.25">
      <c r="A298" t="s">
        <v>75</v>
      </c>
      <c r="B298" t="s">
        <v>90</v>
      </c>
      <c r="C298">
        <v>997673</v>
      </c>
      <c r="D298" t="s">
        <v>225</v>
      </c>
      <c r="E298" t="s">
        <v>6122</v>
      </c>
      <c r="F298" t="s">
        <v>2326</v>
      </c>
      <c r="G298" t="s">
        <v>2140</v>
      </c>
      <c r="H298" t="s">
        <v>174</v>
      </c>
      <c r="I298">
        <v>137</v>
      </c>
      <c r="J298" t="s">
        <v>174</v>
      </c>
    </row>
    <row r="299" spans="1:10" x14ac:dyDescent="0.25">
      <c r="A299" t="s">
        <v>75</v>
      </c>
      <c r="B299" t="s">
        <v>90</v>
      </c>
      <c r="C299">
        <v>997965</v>
      </c>
      <c r="D299" t="s">
        <v>120</v>
      </c>
      <c r="E299" t="s">
        <v>2134</v>
      </c>
      <c r="F299" t="s">
        <v>2326</v>
      </c>
      <c r="G299" t="s">
        <v>2140</v>
      </c>
      <c r="H299" t="s">
        <v>85</v>
      </c>
      <c r="I299">
        <v>235</v>
      </c>
      <c r="J299" t="s">
        <v>277</v>
      </c>
    </row>
    <row r="300" spans="1:10" x14ac:dyDescent="0.25">
      <c r="A300" t="s">
        <v>75</v>
      </c>
      <c r="B300" t="s">
        <v>90</v>
      </c>
      <c r="C300">
        <v>1000841</v>
      </c>
      <c r="D300" t="s">
        <v>120</v>
      </c>
      <c r="E300" t="s">
        <v>6517</v>
      </c>
      <c r="F300" t="s">
        <v>6518</v>
      </c>
      <c r="G300" t="s">
        <v>6519</v>
      </c>
      <c r="H300" t="s">
        <v>204</v>
      </c>
      <c r="I300">
        <v>206</v>
      </c>
      <c r="J300" t="s">
        <v>204</v>
      </c>
    </row>
    <row r="301" spans="1:10" x14ac:dyDescent="0.25">
      <c r="A301" t="s">
        <v>75</v>
      </c>
      <c r="B301" t="s">
        <v>90</v>
      </c>
      <c r="C301">
        <v>1003597</v>
      </c>
      <c r="D301" t="s">
        <v>120</v>
      </c>
      <c r="E301" t="s">
        <v>6522</v>
      </c>
      <c r="F301" t="s">
        <v>4821</v>
      </c>
      <c r="G301" t="s">
        <v>4822</v>
      </c>
      <c r="H301" t="s">
        <v>85</v>
      </c>
      <c r="I301">
        <v>100</v>
      </c>
      <c r="J301" t="s">
        <v>277</v>
      </c>
    </row>
    <row r="302" spans="1:10" x14ac:dyDescent="0.25">
      <c r="A302" t="s">
        <v>75</v>
      </c>
      <c r="B302" t="s">
        <v>90</v>
      </c>
      <c r="C302">
        <v>1011929</v>
      </c>
      <c r="D302" t="s">
        <v>92</v>
      </c>
      <c r="E302" t="s">
        <v>79</v>
      </c>
      <c r="F302" t="s">
        <v>6523</v>
      </c>
      <c r="G302" t="s">
        <v>6524</v>
      </c>
      <c r="H302" t="s">
        <v>79</v>
      </c>
      <c r="I302" t="s">
        <v>82</v>
      </c>
    </row>
    <row r="303" spans="1:10" x14ac:dyDescent="0.25">
      <c r="A303" t="s">
        <v>75</v>
      </c>
      <c r="B303" t="s">
        <v>90</v>
      </c>
      <c r="C303">
        <v>1024003</v>
      </c>
      <c r="D303" t="s">
        <v>135</v>
      </c>
      <c r="E303" t="s">
        <v>568</v>
      </c>
      <c r="F303" t="s">
        <v>569</v>
      </c>
      <c r="G303" t="s">
        <v>570</v>
      </c>
      <c r="H303" t="s">
        <v>85</v>
      </c>
      <c r="I303">
        <v>59</v>
      </c>
      <c r="J303" t="s">
        <v>277</v>
      </c>
    </row>
    <row r="304" spans="1:10" x14ac:dyDescent="0.25">
      <c r="A304" t="s">
        <v>75</v>
      </c>
      <c r="B304" t="s">
        <v>90</v>
      </c>
      <c r="C304">
        <v>1024703</v>
      </c>
      <c r="D304" t="s">
        <v>120</v>
      </c>
      <c r="E304" t="s">
        <v>6526</v>
      </c>
      <c r="F304" t="s">
        <v>6527</v>
      </c>
      <c r="G304" t="s">
        <v>6528</v>
      </c>
      <c r="H304" t="s">
        <v>146</v>
      </c>
      <c r="I304">
        <v>241</v>
      </c>
      <c r="J304" t="s">
        <v>146</v>
      </c>
    </row>
    <row r="305" spans="1:10" x14ac:dyDescent="0.25">
      <c r="A305" t="s">
        <v>75</v>
      </c>
      <c r="B305" t="s">
        <v>90</v>
      </c>
      <c r="C305">
        <v>1038316</v>
      </c>
      <c r="D305" t="s">
        <v>120</v>
      </c>
      <c r="E305" t="s">
        <v>6529</v>
      </c>
      <c r="F305" t="s">
        <v>6530</v>
      </c>
      <c r="G305" t="s">
        <v>6531</v>
      </c>
      <c r="H305" t="s">
        <v>124</v>
      </c>
      <c r="I305">
        <v>451</v>
      </c>
      <c r="J305" t="s">
        <v>140</v>
      </c>
    </row>
    <row r="306" spans="1:10" x14ac:dyDescent="0.25">
      <c r="A306" t="s">
        <v>75</v>
      </c>
      <c r="B306" t="s">
        <v>90</v>
      </c>
      <c r="C306">
        <v>1048928</v>
      </c>
      <c r="D306" t="s">
        <v>135</v>
      </c>
      <c r="E306" t="s">
        <v>6538</v>
      </c>
      <c r="F306" t="s">
        <v>6539</v>
      </c>
      <c r="G306" t="s">
        <v>6540</v>
      </c>
      <c r="H306" t="s">
        <v>105</v>
      </c>
      <c r="I306">
        <v>903</v>
      </c>
      <c r="J306" t="s">
        <v>160</v>
      </c>
    </row>
    <row r="307" spans="1:10" x14ac:dyDescent="0.25">
      <c r="A307" t="s">
        <v>75</v>
      </c>
      <c r="B307" t="s">
        <v>90</v>
      </c>
      <c r="C307">
        <v>1049407</v>
      </c>
      <c r="D307" t="s">
        <v>120</v>
      </c>
      <c r="E307" t="s">
        <v>6542</v>
      </c>
      <c r="F307" t="s">
        <v>6539</v>
      </c>
      <c r="G307" t="s">
        <v>6540</v>
      </c>
      <c r="H307" t="s">
        <v>174</v>
      </c>
      <c r="I307">
        <v>743</v>
      </c>
      <c r="J307" t="s">
        <v>428</v>
      </c>
    </row>
    <row r="308" spans="1:10" x14ac:dyDescent="0.25">
      <c r="A308" t="s">
        <v>75</v>
      </c>
      <c r="B308" t="s">
        <v>90</v>
      </c>
      <c r="C308">
        <v>1052229</v>
      </c>
      <c r="D308" t="s">
        <v>120</v>
      </c>
      <c r="E308" t="s">
        <v>10331</v>
      </c>
      <c r="F308" t="s">
        <v>10332</v>
      </c>
      <c r="G308" t="s">
        <v>10333</v>
      </c>
      <c r="H308" t="s">
        <v>96</v>
      </c>
      <c r="I308">
        <v>171</v>
      </c>
      <c r="J308" t="s">
        <v>253</v>
      </c>
    </row>
    <row r="309" spans="1:10" x14ac:dyDescent="0.25">
      <c r="A309" t="s">
        <v>75</v>
      </c>
      <c r="B309" t="s">
        <v>90</v>
      </c>
      <c r="C309">
        <v>1055132</v>
      </c>
      <c r="D309" t="s">
        <v>120</v>
      </c>
      <c r="E309" t="s">
        <v>6546</v>
      </c>
      <c r="F309" t="s">
        <v>579</v>
      </c>
      <c r="G309" t="s">
        <v>580</v>
      </c>
      <c r="H309" t="s">
        <v>105</v>
      </c>
      <c r="I309">
        <v>141</v>
      </c>
      <c r="J309" t="s">
        <v>160</v>
      </c>
    </row>
    <row r="310" spans="1:10" x14ac:dyDescent="0.25">
      <c r="A310" t="s">
        <v>75</v>
      </c>
      <c r="B310" t="s">
        <v>90</v>
      </c>
      <c r="C310">
        <v>1057226</v>
      </c>
      <c r="D310" t="s">
        <v>120</v>
      </c>
      <c r="E310" t="s">
        <v>578</v>
      </c>
      <c r="F310" t="s">
        <v>579</v>
      </c>
      <c r="G310" t="s">
        <v>580</v>
      </c>
      <c r="H310" t="s">
        <v>105</v>
      </c>
      <c r="I310">
        <v>839</v>
      </c>
      <c r="J310" t="s">
        <v>160</v>
      </c>
    </row>
    <row r="311" spans="1:10" x14ac:dyDescent="0.25">
      <c r="A311" t="s">
        <v>75</v>
      </c>
      <c r="B311" t="s">
        <v>90</v>
      </c>
      <c r="C311">
        <v>1063702</v>
      </c>
      <c r="D311" t="s">
        <v>120</v>
      </c>
      <c r="E311" t="s">
        <v>10334</v>
      </c>
      <c r="F311" t="s">
        <v>9876</v>
      </c>
      <c r="G311" t="s">
        <v>10335</v>
      </c>
      <c r="H311" t="s">
        <v>85</v>
      </c>
      <c r="I311">
        <v>56</v>
      </c>
      <c r="J311" t="s">
        <v>277</v>
      </c>
    </row>
    <row r="312" spans="1:10" x14ac:dyDescent="0.25">
      <c r="A312" t="s">
        <v>75</v>
      </c>
      <c r="B312" t="s">
        <v>90</v>
      </c>
      <c r="C312">
        <v>1077911</v>
      </c>
      <c r="D312" t="s">
        <v>101</v>
      </c>
      <c r="E312" t="s">
        <v>6554</v>
      </c>
      <c r="F312" t="s">
        <v>597</v>
      </c>
      <c r="G312" t="s">
        <v>598</v>
      </c>
      <c r="H312" t="s">
        <v>428</v>
      </c>
      <c r="I312">
        <v>71</v>
      </c>
      <c r="J312" t="s">
        <v>400</v>
      </c>
    </row>
    <row r="313" spans="1:10" x14ac:dyDescent="0.25">
      <c r="A313" t="s">
        <v>75</v>
      </c>
      <c r="B313" t="s">
        <v>90</v>
      </c>
      <c r="C313">
        <v>1083443</v>
      </c>
      <c r="D313" t="s">
        <v>120</v>
      </c>
      <c r="E313" t="s">
        <v>6555</v>
      </c>
      <c r="F313" t="s">
        <v>4861</v>
      </c>
      <c r="G313" t="s">
        <v>4862</v>
      </c>
      <c r="H313" t="s">
        <v>140</v>
      </c>
      <c r="I313">
        <v>624</v>
      </c>
      <c r="J313" t="s">
        <v>160</v>
      </c>
    </row>
    <row r="314" spans="1:10" x14ac:dyDescent="0.25">
      <c r="A314" t="s">
        <v>75</v>
      </c>
      <c r="B314" t="s">
        <v>90</v>
      </c>
      <c r="C314">
        <v>1084103</v>
      </c>
      <c r="D314" t="s">
        <v>225</v>
      </c>
      <c r="E314" t="s">
        <v>6556</v>
      </c>
      <c r="F314" t="s">
        <v>4861</v>
      </c>
      <c r="G314" t="s">
        <v>4862</v>
      </c>
      <c r="H314" t="s">
        <v>96</v>
      </c>
      <c r="I314">
        <v>404</v>
      </c>
      <c r="J314" t="s">
        <v>160</v>
      </c>
    </row>
    <row r="315" spans="1:10" x14ac:dyDescent="0.25">
      <c r="A315" t="s">
        <v>75</v>
      </c>
      <c r="B315" t="s">
        <v>90</v>
      </c>
      <c r="C315">
        <v>1103665</v>
      </c>
      <c r="D315" t="s">
        <v>120</v>
      </c>
      <c r="E315" t="s">
        <v>614</v>
      </c>
      <c r="F315" t="s">
        <v>615</v>
      </c>
      <c r="G315" t="s">
        <v>616</v>
      </c>
      <c r="H315" t="s">
        <v>124</v>
      </c>
      <c r="I315">
        <v>245</v>
      </c>
      <c r="J315" t="s">
        <v>140</v>
      </c>
    </row>
    <row r="316" spans="1:10" x14ac:dyDescent="0.25">
      <c r="A316" t="s">
        <v>75</v>
      </c>
      <c r="B316" t="s">
        <v>90</v>
      </c>
      <c r="C316">
        <v>1103899</v>
      </c>
      <c r="D316" t="s">
        <v>225</v>
      </c>
      <c r="E316" t="s">
        <v>620</v>
      </c>
      <c r="F316" t="s">
        <v>615</v>
      </c>
      <c r="G316" t="s">
        <v>616</v>
      </c>
      <c r="H316" t="s">
        <v>140</v>
      </c>
      <c r="I316">
        <v>167</v>
      </c>
      <c r="J316" t="s">
        <v>174</v>
      </c>
    </row>
    <row r="317" spans="1:10" x14ac:dyDescent="0.25">
      <c r="A317" t="s">
        <v>75</v>
      </c>
      <c r="B317" t="s">
        <v>90</v>
      </c>
      <c r="C317">
        <v>1104639</v>
      </c>
      <c r="D317" t="s">
        <v>135</v>
      </c>
      <c r="E317" t="s">
        <v>79</v>
      </c>
      <c r="F317" t="s">
        <v>615</v>
      </c>
      <c r="G317" t="s">
        <v>2351</v>
      </c>
      <c r="H317" t="s">
        <v>79</v>
      </c>
      <c r="I317" t="s">
        <v>82</v>
      </c>
    </row>
    <row r="318" spans="1:10" x14ac:dyDescent="0.25">
      <c r="A318" t="s">
        <v>75</v>
      </c>
      <c r="B318" t="s">
        <v>90</v>
      </c>
      <c r="C318">
        <v>1106503</v>
      </c>
      <c r="D318" t="s">
        <v>135</v>
      </c>
      <c r="E318" t="s">
        <v>624</v>
      </c>
      <c r="F318" t="s">
        <v>625</v>
      </c>
      <c r="G318" t="s">
        <v>626</v>
      </c>
      <c r="H318" t="s">
        <v>140</v>
      </c>
      <c r="I318">
        <v>62</v>
      </c>
      <c r="J318" t="s">
        <v>160</v>
      </c>
    </row>
    <row r="319" spans="1:10" x14ac:dyDescent="0.25">
      <c r="A319" t="s">
        <v>75</v>
      </c>
      <c r="B319" t="s">
        <v>90</v>
      </c>
      <c r="C319">
        <v>1113450</v>
      </c>
      <c r="D319" t="s">
        <v>225</v>
      </c>
      <c r="E319" t="s">
        <v>6567</v>
      </c>
      <c r="F319" t="s">
        <v>6568</v>
      </c>
      <c r="G319" t="s">
        <v>6569</v>
      </c>
      <c r="H319" t="s">
        <v>172</v>
      </c>
      <c r="I319">
        <v>161</v>
      </c>
      <c r="J319" t="s">
        <v>172</v>
      </c>
    </row>
    <row r="320" spans="1:10" x14ac:dyDescent="0.25">
      <c r="A320" t="s">
        <v>75</v>
      </c>
      <c r="B320" t="s">
        <v>90</v>
      </c>
      <c r="C320">
        <v>1114329</v>
      </c>
      <c r="D320" t="s">
        <v>135</v>
      </c>
      <c r="E320" t="s">
        <v>3621</v>
      </c>
      <c r="F320" t="s">
        <v>6570</v>
      </c>
      <c r="G320" t="s">
        <v>6571</v>
      </c>
      <c r="H320" t="s">
        <v>96</v>
      </c>
      <c r="I320">
        <v>58</v>
      </c>
      <c r="J320" t="s">
        <v>253</v>
      </c>
    </row>
    <row r="321" spans="1:10" x14ac:dyDescent="0.25">
      <c r="A321" t="s">
        <v>75</v>
      </c>
      <c r="B321" t="s">
        <v>90</v>
      </c>
      <c r="C321">
        <v>1116548</v>
      </c>
      <c r="D321" t="s">
        <v>92</v>
      </c>
      <c r="E321" t="s">
        <v>79</v>
      </c>
      <c r="F321" t="s">
        <v>6572</v>
      </c>
      <c r="G321" t="s">
        <v>6573</v>
      </c>
      <c r="H321" t="s">
        <v>79</v>
      </c>
      <c r="I321" t="s">
        <v>82</v>
      </c>
    </row>
    <row r="322" spans="1:10" x14ac:dyDescent="0.25">
      <c r="A322" t="s">
        <v>75</v>
      </c>
      <c r="B322" t="s">
        <v>90</v>
      </c>
      <c r="C322">
        <v>1116964</v>
      </c>
      <c r="D322" t="s">
        <v>78</v>
      </c>
      <c r="E322" t="s">
        <v>79</v>
      </c>
      <c r="F322" t="s">
        <v>6574</v>
      </c>
      <c r="G322" t="s">
        <v>6575</v>
      </c>
      <c r="H322" t="s">
        <v>79</v>
      </c>
      <c r="I322" t="s">
        <v>82</v>
      </c>
    </row>
    <row r="323" spans="1:10" x14ac:dyDescent="0.25">
      <c r="A323" t="s">
        <v>75</v>
      </c>
      <c r="B323" t="s">
        <v>90</v>
      </c>
      <c r="C323">
        <v>1122994</v>
      </c>
      <c r="D323" t="s">
        <v>135</v>
      </c>
      <c r="E323" t="s">
        <v>614</v>
      </c>
      <c r="F323" t="s">
        <v>6579</v>
      </c>
      <c r="G323" t="s">
        <v>123</v>
      </c>
      <c r="H323" t="s">
        <v>124</v>
      </c>
      <c r="I323">
        <v>245</v>
      </c>
      <c r="J323" t="s">
        <v>140</v>
      </c>
    </row>
    <row r="324" spans="1:10" x14ac:dyDescent="0.25">
      <c r="A324" t="s">
        <v>75</v>
      </c>
      <c r="B324" t="s">
        <v>90</v>
      </c>
      <c r="C324">
        <v>1128764</v>
      </c>
      <c r="D324" t="s">
        <v>135</v>
      </c>
      <c r="E324" t="s">
        <v>6580</v>
      </c>
      <c r="F324" t="s">
        <v>6581</v>
      </c>
      <c r="G324" t="s">
        <v>6582</v>
      </c>
      <c r="H324" t="s">
        <v>172</v>
      </c>
      <c r="I324">
        <v>245</v>
      </c>
      <c r="J324" t="s">
        <v>172</v>
      </c>
    </row>
    <row r="325" spans="1:10" x14ac:dyDescent="0.25">
      <c r="A325" t="s">
        <v>75</v>
      </c>
      <c r="B325" t="s">
        <v>90</v>
      </c>
      <c r="C325">
        <v>1129972</v>
      </c>
      <c r="D325" t="s">
        <v>120</v>
      </c>
      <c r="E325" t="s">
        <v>630</v>
      </c>
      <c r="F325" t="s">
        <v>631</v>
      </c>
      <c r="G325" t="s">
        <v>632</v>
      </c>
      <c r="H325" t="s">
        <v>85</v>
      </c>
      <c r="I325">
        <v>239</v>
      </c>
      <c r="J325" t="s">
        <v>277</v>
      </c>
    </row>
    <row r="326" spans="1:10" x14ac:dyDescent="0.25">
      <c r="A326" t="s">
        <v>75</v>
      </c>
      <c r="B326" t="s">
        <v>90</v>
      </c>
      <c r="C326">
        <v>1131521</v>
      </c>
      <c r="D326" t="s">
        <v>135</v>
      </c>
      <c r="E326" t="s">
        <v>6583</v>
      </c>
      <c r="F326" t="s">
        <v>6584</v>
      </c>
      <c r="G326" t="s">
        <v>6585</v>
      </c>
      <c r="H326" t="s">
        <v>98</v>
      </c>
      <c r="I326">
        <v>168</v>
      </c>
      <c r="J326" t="s">
        <v>428</v>
      </c>
    </row>
    <row r="327" spans="1:10" x14ac:dyDescent="0.25">
      <c r="A327" t="s">
        <v>75</v>
      </c>
      <c r="B327" t="s">
        <v>90</v>
      </c>
      <c r="C327">
        <v>1131601</v>
      </c>
      <c r="D327" t="s">
        <v>135</v>
      </c>
      <c r="E327" t="s">
        <v>10336</v>
      </c>
      <c r="F327" t="s">
        <v>6584</v>
      </c>
      <c r="G327" t="s">
        <v>6585</v>
      </c>
      <c r="H327" t="s">
        <v>174</v>
      </c>
      <c r="I327">
        <v>194</v>
      </c>
      <c r="J327" t="s">
        <v>174</v>
      </c>
    </row>
    <row r="328" spans="1:10" x14ac:dyDescent="0.25">
      <c r="A328" t="s">
        <v>75</v>
      </c>
      <c r="B328" t="s">
        <v>90</v>
      </c>
      <c r="C328">
        <v>1133311</v>
      </c>
      <c r="D328" t="s">
        <v>92</v>
      </c>
      <c r="E328" t="s">
        <v>636</v>
      </c>
      <c r="F328" t="s">
        <v>637</v>
      </c>
      <c r="G328" t="s">
        <v>638</v>
      </c>
      <c r="H328" t="s">
        <v>96</v>
      </c>
      <c r="I328">
        <v>162</v>
      </c>
      <c r="J328" t="s">
        <v>98</v>
      </c>
    </row>
    <row r="329" spans="1:10" x14ac:dyDescent="0.25">
      <c r="A329" t="s">
        <v>75</v>
      </c>
      <c r="B329" t="s">
        <v>90</v>
      </c>
      <c r="C329">
        <v>1137384</v>
      </c>
      <c r="D329" t="s">
        <v>120</v>
      </c>
      <c r="E329" t="s">
        <v>6589</v>
      </c>
      <c r="F329" t="s">
        <v>6590</v>
      </c>
      <c r="G329" t="s">
        <v>6591</v>
      </c>
      <c r="H329" t="s">
        <v>124</v>
      </c>
      <c r="I329">
        <v>814</v>
      </c>
      <c r="J329" t="s">
        <v>140</v>
      </c>
    </row>
    <row r="330" spans="1:10" x14ac:dyDescent="0.25">
      <c r="A330" t="s">
        <v>75</v>
      </c>
      <c r="B330" t="s">
        <v>90</v>
      </c>
      <c r="C330">
        <v>1139402</v>
      </c>
      <c r="D330" t="s">
        <v>135</v>
      </c>
      <c r="E330" t="s">
        <v>6592</v>
      </c>
      <c r="F330" t="s">
        <v>6590</v>
      </c>
      <c r="G330" t="s">
        <v>6591</v>
      </c>
      <c r="H330" t="s">
        <v>124</v>
      </c>
      <c r="I330">
        <v>141</v>
      </c>
      <c r="J330" t="s">
        <v>96</v>
      </c>
    </row>
    <row r="331" spans="1:10" x14ac:dyDescent="0.25">
      <c r="A331" t="s">
        <v>75</v>
      </c>
      <c r="B331" t="s">
        <v>90</v>
      </c>
      <c r="C331">
        <v>1146692</v>
      </c>
      <c r="D331" t="s">
        <v>225</v>
      </c>
      <c r="E331" t="s">
        <v>6593</v>
      </c>
      <c r="F331" t="s">
        <v>648</v>
      </c>
      <c r="G331" t="s">
        <v>6594</v>
      </c>
      <c r="H331" t="s">
        <v>174</v>
      </c>
      <c r="I331">
        <v>189</v>
      </c>
      <c r="J331" t="s">
        <v>174</v>
      </c>
    </row>
    <row r="332" spans="1:10" x14ac:dyDescent="0.25">
      <c r="A332" t="s">
        <v>75</v>
      </c>
      <c r="B332" t="s">
        <v>90</v>
      </c>
      <c r="C332">
        <v>1151750</v>
      </c>
      <c r="D332" t="s">
        <v>120</v>
      </c>
      <c r="E332" t="s">
        <v>6595</v>
      </c>
      <c r="F332" t="s">
        <v>6596</v>
      </c>
      <c r="G332" t="s">
        <v>6597</v>
      </c>
      <c r="H332" t="s">
        <v>124</v>
      </c>
      <c r="I332">
        <v>178</v>
      </c>
      <c r="J332" t="s">
        <v>96</v>
      </c>
    </row>
    <row r="333" spans="1:10" x14ac:dyDescent="0.25">
      <c r="A333" t="s">
        <v>75</v>
      </c>
      <c r="B333" t="s">
        <v>90</v>
      </c>
      <c r="C333">
        <v>1152278</v>
      </c>
      <c r="D333" t="s">
        <v>120</v>
      </c>
      <c r="E333" t="s">
        <v>6598</v>
      </c>
      <c r="F333" t="s">
        <v>652</v>
      </c>
      <c r="G333" t="s">
        <v>4527</v>
      </c>
      <c r="H333" t="s">
        <v>105</v>
      </c>
      <c r="I333">
        <v>16</v>
      </c>
      <c r="J333" t="s">
        <v>160</v>
      </c>
    </row>
    <row r="334" spans="1:10" x14ac:dyDescent="0.25">
      <c r="A334" t="s">
        <v>75</v>
      </c>
      <c r="B334" t="s">
        <v>90</v>
      </c>
      <c r="C334">
        <v>1153214</v>
      </c>
      <c r="D334" t="s">
        <v>115</v>
      </c>
      <c r="E334" t="s">
        <v>79</v>
      </c>
      <c r="F334" t="s">
        <v>652</v>
      </c>
      <c r="G334" t="s">
        <v>653</v>
      </c>
      <c r="H334" t="s">
        <v>79</v>
      </c>
      <c r="I334" t="s">
        <v>82</v>
      </c>
    </row>
    <row r="335" spans="1:10" x14ac:dyDescent="0.25">
      <c r="A335" t="s">
        <v>75</v>
      </c>
      <c r="B335" t="s">
        <v>90</v>
      </c>
      <c r="C335">
        <v>1156310</v>
      </c>
      <c r="D335" t="s">
        <v>120</v>
      </c>
      <c r="E335" t="s">
        <v>6599</v>
      </c>
      <c r="F335" t="s">
        <v>657</v>
      </c>
      <c r="G335" t="s">
        <v>658</v>
      </c>
      <c r="H335" t="s">
        <v>140</v>
      </c>
      <c r="I335">
        <v>233</v>
      </c>
      <c r="J335" t="s">
        <v>160</v>
      </c>
    </row>
    <row r="336" spans="1:10" x14ac:dyDescent="0.25">
      <c r="A336" t="s">
        <v>75</v>
      </c>
      <c r="B336" t="s">
        <v>90</v>
      </c>
      <c r="C336">
        <v>1181504</v>
      </c>
      <c r="D336" t="s">
        <v>120</v>
      </c>
      <c r="E336" t="s">
        <v>6604</v>
      </c>
      <c r="F336" t="s">
        <v>3567</v>
      </c>
      <c r="G336" t="s">
        <v>3568</v>
      </c>
      <c r="H336" t="s">
        <v>85</v>
      </c>
      <c r="I336">
        <v>69</v>
      </c>
      <c r="J336" t="s">
        <v>277</v>
      </c>
    </row>
    <row r="337" spans="1:10" x14ac:dyDescent="0.25">
      <c r="A337" t="s">
        <v>75</v>
      </c>
      <c r="B337" t="s">
        <v>90</v>
      </c>
      <c r="C337">
        <v>1191280</v>
      </c>
      <c r="D337" t="s">
        <v>120</v>
      </c>
      <c r="E337" t="s">
        <v>668</v>
      </c>
      <c r="F337" t="s">
        <v>669</v>
      </c>
      <c r="G337" t="s">
        <v>670</v>
      </c>
      <c r="H337" t="s">
        <v>197</v>
      </c>
      <c r="I337">
        <v>234</v>
      </c>
      <c r="J337" t="s">
        <v>172</v>
      </c>
    </row>
    <row r="338" spans="1:10" x14ac:dyDescent="0.25">
      <c r="A338" t="s">
        <v>75</v>
      </c>
      <c r="B338" t="s">
        <v>90</v>
      </c>
      <c r="C338">
        <v>1207417</v>
      </c>
      <c r="D338" t="s">
        <v>135</v>
      </c>
      <c r="E338" t="s">
        <v>680</v>
      </c>
      <c r="F338" t="s">
        <v>681</v>
      </c>
      <c r="G338" t="s">
        <v>682</v>
      </c>
      <c r="H338" t="s">
        <v>146</v>
      </c>
      <c r="I338">
        <v>15</v>
      </c>
      <c r="J338" t="s">
        <v>148</v>
      </c>
    </row>
    <row r="339" spans="1:10" x14ac:dyDescent="0.25">
      <c r="A339" t="s">
        <v>75</v>
      </c>
      <c r="B339" t="s">
        <v>90</v>
      </c>
      <c r="C339">
        <v>1211169</v>
      </c>
      <c r="D339" t="s">
        <v>135</v>
      </c>
      <c r="E339" t="s">
        <v>79</v>
      </c>
      <c r="F339" t="s">
        <v>3571</v>
      </c>
      <c r="G339" t="s">
        <v>6607</v>
      </c>
      <c r="H339" t="s">
        <v>79</v>
      </c>
      <c r="I339" t="s">
        <v>82</v>
      </c>
    </row>
    <row r="340" spans="1:10" x14ac:dyDescent="0.25">
      <c r="A340" t="s">
        <v>75</v>
      </c>
      <c r="B340" t="s">
        <v>90</v>
      </c>
      <c r="C340">
        <v>1214055</v>
      </c>
      <c r="D340" t="s">
        <v>92</v>
      </c>
      <c r="E340" t="s">
        <v>6608</v>
      </c>
      <c r="F340" t="s">
        <v>6609</v>
      </c>
      <c r="G340" t="s">
        <v>2295</v>
      </c>
      <c r="H340" t="s">
        <v>172</v>
      </c>
      <c r="I340">
        <v>424</v>
      </c>
      <c r="J340" t="s">
        <v>172</v>
      </c>
    </row>
    <row r="341" spans="1:10" x14ac:dyDescent="0.25">
      <c r="A341" t="s">
        <v>75</v>
      </c>
      <c r="B341" t="s">
        <v>90</v>
      </c>
      <c r="C341">
        <v>1218601</v>
      </c>
      <c r="D341" t="s">
        <v>92</v>
      </c>
      <c r="E341" t="s">
        <v>685</v>
      </c>
      <c r="F341" t="s">
        <v>686</v>
      </c>
      <c r="G341" t="s">
        <v>687</v>
      </c>
      <c r="H341" t="s">
        <v>428</v>
      </c>
      <c r="I341">
        <v>7</v>
      </c>
      <c r="J341" t="s">
        <v>160</v>
      </c>
    </row>
    <row r="342" spans="1:10" x14ac:dyDescent="0.25">
      <c r="A342" t="s">
        <v>75</v>
      </c>
      <c r="B342" t="s">
        <v>90</v>
      </c>
      <c r="C342">
        <v>1219533</v>
      </c>
      <c r="D342" t="s">
        <v>78</v>
      </c>
      <c r="E342" t="s">
        <v>79</v>
      </c>
      <c r="F342" t="s">
        <v>6610</v>
      </c>
      <c r="G342" t="s">
        <v>6611</v>
      </c>
      <c r="H342" t="s">
        <v>79</v>
      </c>
      <c r="I342" t="s">
        <v>82</v>
      </c>
    </row>
    <row r="343" spans="1:10" x14ac:dyDescent="0.25">
      <c r="A343" t="s">
        <v>75</v>
      </c>
      <c r="B343" t="s">
        <v>90</v>
      </c>
      <c r="C343">
        <v>1220996</v>
      </c>
      <c r="D343" t="s">
        <v>120</v>
      </c>
      <c r="E343" t="s">
        <v>6612</v>
      </c>
      <c r="F343" t="s">
        <v>6613</v>
      </c>
      <c r="G343" t="s">
        <v>6614</v>
      </c>
      <c r="H343" t="s">
        <v>124</v>
      </c>
      <c r="I343">
        <v>181</v>
      </c>
      <c r="J343" t="s">
        <v>124</v>
      </c>
    </row>
    <row r="344" spans="1:10" x14ac:dyDescent="0.25">
      <c r="A344" t="s">
        <v>75</v>
      </c>
      <c r="B344" t="s">
        <v>90</v>
      </c>
      <c r="C344">
        <v>1224292</v>
      </c>
      <c r="D344" t="s">
        <v>151</v>
      </c>
      <c r="E344" t="s">
        <v>6617</v>
      </c>
      <c r="F344" t="s">
        <v>6618</v>
      </c>
      <c r="G344" t="s">
        <v>6619</v>
      </c>
      <c r="H344" t="s">
        <v>85</v>
      </c>
      <c r="I344">
        <v>8</v>
      </c>
      <c r="J344" t="s">
        <v>400</v>
      </c>
    </row>
    <row r="345" spans="1:10" x14ac:dyDescent="0.25">
      <c r="A345" t="s">
        <v>75</v>
      </c>
      <c r="B345" t="s">
        <v>90</v>
      </c>
      <c r="C345">
        <v>1226292</v>
      </c>
      <c r="D345" t="s">
        <v>92</v>
      </c>
      <c r="E345" t="s">
        <v>6623</v>
      </c>
      <c r="F345" t="s">
        <v>6624</v>
      </c>
      <c r="G345" t="s">
        <v>6625</v>
      </c>
      <c r="H345" t="s">
        <v>148</v>
      </c>
      <c r="I345">
        <v>24</v>
      </c>
      <c r="J345" t="s">
        <v>140</v>
      </c>
    </row>
    <row r="346" spans="1:10" x14ac:dyDescent="0.25">
      <c r="A346" t="s">
        <v>75</v>
      </c>
      <c r="B346" t="s">
        <v>90</v>
      </c>
      <c r="C346">
        <v>1228591</v>
      </c>
      <c r="D346" t="s">
        <v>120</v>
      </c>
      <c r="E346" t="s">
        <v>79</v>
      </c>
      <c r="F346" t="s">
        <v>692</v>
      </c>
      <c r="G346" t="s">
        <v>6627</v>
      </c>
      <c r="H346" t="s">
        <v>79</v>
      </c>
      <c r="I346" t="s">
        <v>82</v>
      </c>
    </row>
    <row r="347" spans="1:10" x14ac:dyDescent="0.25">
      <c r="A347" t="s">
        <v>75</v>
      </c>
      <c r="B347" t="s">
        <v>90</v>
      </c>
      <c r="C347">
        <v>1241397</v>
      </c>
      <c r="D347" t="s">
        <v>92</v>
      </c>
      <c r="E347" t="s">
        <v>696</v>
      </c>
      <c r="F347" t="s">
        <v>697</v>
      </c>
      <c r="G347" t="s">
        <v>698</v>
      </c>
      <c r="H347" t="s">
        <v>511</v>
      </c>
      <c r="I347">
        <v>479</v>
      </c>
      <c r="J347" t="s">
        <v>96</v>
      </c>
    </row>
    <row r="348" spans="1:10" x14ac:dyDescent="0.25">
      <c r="A348" t="s">
        <v>75</v>
      </c>
      <c r="B348" t="s">
        <v>90</v>
      </c>
      <c r="C348">
        <v>1249227</v>
      </c>
      <c r="D348" t="s">
        <v>120</v>
      </c>
      <c r="E348" t="s">
        <v>6633</v>
      </c>
      <c r="F348" t="s">
        <v>6634</v>
      </c>
      <c r="G348" t="s">
        <v>1081</v>
      </c>
      <c r="H348" t="s">
        <v>124</v>
      </c>
      <c r="I348">
        <v>728</v>
      </c>
      <c r="J348" t="s">
        <v>140</v>
      </c>
    </row>
    <row r="349" spans="1:10" x14ac:dyDescent="0.25">
      <c r="A349" t="s">
        <v>75</v>
      </c>
      <c r="B349" t="s">
        <v>90</v>
      </c>
      <c r="C349">
        <v>1255258</v>
      </c>
      <c r="D349" t="s">
        <v>225</v>
      </c>
      <c r="E349" t="s">
        <v>10337</v>
      </c>
      <c r="F349" t="s">
        <v>3580</v>
      </c>
      <c r="G349" t="s">
        <v>10338</v>
      </c>
      <c r="H349" t="s">
        <v>204</v>
      </c>
      <c r="I349">
        <v>334</v>
      </c>
      <c r="J349" t="s">
        <v>204</v>
      </c>
    </row>
    <row r="350" spans="1:10" x14ac:dyDescent="0.25">
      <c r="A350" t="s">
        <v>75</v>
      </c>
      <c r="B350" t="s">
        <v>90</v>
      </c>
      <c r="C350">
        <v>1257232</v>
      </c>
      <c r="D350" t="s">
        <v>120</v>
      </c>
      <c r="E350" t="s">
        <v>6636</v>
      </c>
      <c r="F350" t="s">
        <v>6637</v>
      </c>
      <c r="G350" t="s">
        <v>6638</v>
      </c>
      <c r="H350" t="s">
        <v>124</v>
      </c>
      <c r="I350">
        <v>34</v>
      </c>
      <c r="J350" t="s">
        <v>140</v>
      </c>
    </row>
    <row r="351" spans="1:10" x14ac:dyDescent="0.25">
      <c r="A351" t="s">
        <v>75</v>
      </c>
      <c r="B351" t="s">
        <v>90</v>
      </c>
      <c r="C351">
        <v>1261810</v>
      </c>
      <c r="D351" t="s">
        <v>151</v>
      </c>
      <c r="E351" t="s">
        <v>6639</v>
      </c>
      <c r="F351" t="s">
        <v>6640</v>
      </c>
      <c r="G351" t="s">
        <v>6641</v>
      </c>
      <c r="H351" t="s">
        <v>204</v>
      </c>
      <c r="I351">
        <v>87</v>
      </c>
      <c r="J351" t="s">
        <v>204</v>
      </c>
    </row>
    <row r="352" spans="1:10" x14ac:dyDescent="0.25">
      <c r="A352" t="s">
        <v>75</v>
      </c>
      <c r="B352" t="s">
        <v>90</v>
      </c>
      <c r="C352">
        <v>1264442</v>
      </c>
      <c r="D352" t="s">
        <v>120</v>
      </c>
      <c r="E352" t="s">
        <v>6642</v>
      </c>
      <c r="F352" t="s">
        <v>6643</v>
      </c>
      <c r="G352" t="s">
        <v>6644</v>
      </c>
      <c r="H352" t="s">
        <v>245</v>
      </c>
      <c r="I352">
        <v>274</v>
      </c>
      <c r="J352" t="s">
        <v>245</v>
      </c>
    </row>
    <row r="353" spans="1:10" x14ac:dyDescent="0.25">
      <c r="A353" t="s">
        <v>75</v>
      </c>
      <c r="B353" t="s">
        <v>90</v>
      </c>
      <c r="C353">
        <v>1277786</v>
      </c>
      <c r="D353" t="s">
        <v>151</v>
      </c>
      <c r="E353" t="s">
        <v>6646</v>
      </c>
      <c r="F353" t="s">
        <v>6647</v>
      </c>
      <c r="G353" t="s">
        <v>6648</v>
      </c>
      <c r="H353" t="s">
        <v>85</v>
      </c>
      <c r="I353">
        <v>823</v>
      </c>
      <c r="J353" t="s">
        <v>400</v>
      </c>
    </row>
    <row r="354" spans="1:10" x14ac:dyDescent="0.25">
      <c r="A354" t="s">
        <v>75</v>
      </c>
      <c r="B354" t="s">
        <v>90</v>
      </c>
      <c r="C354">
        <v>1281042</v>
      </c>
      <c r="D354" t="s">
        <v>135</v>
      </c>
      <c r="E354" t="s">
        <v>706</v>
      </c>
      <c r="F354" t="s">
        <v>707</v>
      </c>
      <c r="G354" t="s">
        <v>708</v>
      </c>
      <c r="H354" t="s">
        <v>124</v>
      </c>
      <c r="I354">
        <v>150</v>
      </c>
      <c r="J354" t="s">
        <v>140</v>
      </c>
    </row>
    <row r="355" spans="1:10" x14ac:dyDescent="0.25">
      <c r="A355" t="s">
        <v>75</v>
      </c>
      <c r="B355" t="s">
        <v>90</v>
      </c>
      <c r="C355">
        <v>1288669</v>
      </c>
      <c r="D355" t="s">
        <v>225</v>
      </c>
      <c r="E355" t="s">
        <v>79</v>
      </c>
      <c r="F355" t="s">
        <v>6650</v>
      </c>
      <c r="G355" t="s">
        <v>6651</v>
      </c>
      <c r="H355" t="s">
        <v>79</v>
      </c>
      <c r="I355" t="s">
        <v>82</v>
      </c>
    </row>
    <row r="356" spans="1:10" x14ac:dyDescent="0.25">
      <c r="A356" t="s">
        <v>75</v>
      </c>
      <c r="B356" t="s">
        <v>90</v>
      </c>
      <c r="C356">
        <v>1289975</v>
      </c>
      <c r="D356" t="s">
        <v>120</v>
      </c>
      <c r="E356" t="s">
        <v>212</v>
      </c>
      <c r="F356" t="s">
        <v>6652</v>
      </c>
      <c r="G356" t="s">
        <v>6653</v>
      </c>
      <c r="H356" t="s">
        <v>212</v>
      </c>
      <c r="I356" t="s">
        <v>82</v>
      </c>
    </row>
    <row r="357" spans="1:10" x14ac:dyDescent="0.25">
      <c r="A357" t="s">
        <v>75</v>
      </c>
      <c r="B357" t="s">
        <v>90</v>
      </c>
      <c r="C357">
        <v>1290033</v>
      </c>
      <c r="D357" t="s">
        <v>120</v>
      </c>
      <c r="E357" t="s">
        <v>212</v>
      </c>
      <c r="F357" t="s">
        <v>6652</v>
      </c>
      <c r="G357" t="s">
        <v>6653</v>
      </c>
      <c r="H357" t="s">
        <v>212</v>
      </c>
      <c r="I357" t="s">
        <v>82</v>
      </c>
    </row>
    <row r="358" spans="1:10" x14ac:dyDescent="0.25">
      <c r="A358" t="s">
        <v>75</v>
      </c>
      <c r="B358" t="s">
        <v>90</v>
      </c>
      <c r="C358">
        <v>1293952</v>
      </c>
      <c r="D358" t="s">
        <v>151</v>
      </c>
      <c r="E358" t="s">
        <v>79</v>
      </c>
      <c r="F358" t="s">
        <v>712</v>
      </c>
      <c r="G358" t="s">
        <v>713</v>
      </c>
      <c r="H358" t="s">
        <v>79</v>
      </c>
      <c r="I358" t="s">
        <v>82</v>
      </c>
    </row>
    <row r="359" spans="1:10" x14ac:dyDescent="0.25">
      <c r="A359" t="s">
        <v>75</v>
      </c>
      <c r="B359" t="s">
        <v>90</v>
      </c>
      <c r="C359">
        <v>1296729</v>
      </c>
      <c r="D359" t="s">
        <v>135</v>
      </c>
      <c r="E359" t="s">
        <v>6654</v>
      </c>
      <c r="F359" t="s">
        <v>6655</v>
      </c>
      <c r="G359" t="s">
        <v>722</v>
      </c>
      <c r="H359" t="s">
        <v>511</v>
      </c>
      <c r="I359">
        <v>431</v>
      </c>
      <c r="J359" t="s">
        <v>400</v>
      </c>
    </row>
    <row r="360" spans="1:10" x14ac:dyDescent="0.25">
      <c r="A360" t="s">
        <v>75</v>
      </c>
      <c r="B360" t="s">
        <v>90</v>
      </c>
      <c r="C360">
        <v>1322140</v>
      </c>
      <c r="D360" t="s">
        <v>92</v>
      </c>
      <c r="E360" t="s">
        <v>6661</v>
      </c>
      <c r="F360" t="s">
        <v>6662</v>
      </c>
      <c r="G360" t="s">
        <v>6663</v>
      </c>
      <c r="H360" t="s">
        <v>174</v>
      </c>
      <c r="I360">
        <v>159</v>
      </c>
      <c r="J360" t="s">
        <v>140</v>
      </c>
    </row>
    <row r="361" spans="1:10" x14ac:dyDescent="0.25">
      <c r="A361" t="s">
        <v>75</v>
      </c>
      <c r="B361" t="s">
        <v>90</v>
      </c>
      <c r="C361">
        <v>1325982</v>
      </c>
      <c r="D361" t="s">
        <v>120</v>
      </c>
      <c r="E361" t="s">
        <v>6664</v>
      </c>
      <c r="F361" t="s">
        <v>6665</v>
      </c>
      <c r="G361" t="s">
        <v>6666</v>
      </c>
      <c r="H361" t="s">
        <v>174</v>
      </c>
      <c r="I361">
        <v>226</v>
      </c>
      <c r="J361" t="s">
        <v>174</v>
      </c>
    </row>
    <row r="362" spans="1:10" x14ac:dyDescent="0.25">
      <c r="A362" t="s">
        <v>75</v>
      </c>
      <c r="B362" t="s">
        <v>90</v>
      </c>
      <c r="C362">
        <v>1326726</v>
      </c>
      <c r="D362" t="s">
        <v>225</v>
      </c>
      <c r="E362" t="s">
        <v>6667</v>
      </c>
      <c r="F362" t="s">
        <v>6665</v>
      </c>
      <c r="G362" t="s">
        <v>6666</v>
      </c>
      <c r="H362" t="s">
        <v>131</v>
      </c>
      <c r="I362">
        <v>474</v>
      </c>
      <c r="J362" t="s">
        <v>131</v>
      </c>
    </row>
    <row r="363" spans="1:10" x14ac:dyDescent="0.25">
      <c r="A363" t="s">
        <v>75</v>
      </c>
      <c r="B363" t="s">
        <v>90</v>
      </c>
      <c r="C363">
        <v>1330955</v>
      </c>
      <c r="D363" t="s">
        <v>120</v>
      </c>
      <c r="E363" t="s">
        <v>6668</v>
      </c>
      <c r="F363" t="s">
        <v>733</v>
      </c>
      <c r="G363" t="s">
        <v>734</v>
      </c>
      <c r="H363" t="s">
        <v>85</v>
      </c>
      <c r="I363">
        <v>290</v>
      </c>
      <c r="J363" t="s">
        <v>277</v>
      </c>
    </row>
    <row r="364" spans="1:10" x14ac:dyDescent="0.25">
      <c r="A364" t="s">
        <v>75</v>
      </c>
      <c r="B364" t="s">
        <v>90</v>
      </c>
      <c r="C364">
        <v>1331654</v>
      </c>
      <c r="D364" t="s">
        <v>120</v>
      </c>
      <c r="E364" t="s">
        <v>732</v>
      </c>
      <c r="F364" t="s">
        <v>733</v>
      </c>
      <c r="G364" t="s">
        <v>734</v>
      </c>
      <c r="H364" t="s">
        <v>85</v>
      </c>
      <c r="I364">
        <v>523</v>
      </c>
      <c r="J364" t="s">
        <v>277</v>
      </c>
    </row>
    <row r="365" spans="1:10" x14ac:dyDescent="0.25">
      <c r="A365" t="s">
        <v>75</v>
      </c>
      <c r="B365" t="s">
        <v>90</v>
      </c>
      <c r="C365">
        <v>1335356</v>
      </c>
      <c r="D365" t="s">
        <v>225</v>
      </c>
      <c r="E365" t="s">
        <v>6670</v>
      </c>
      <c r="F365" t="s">
        <v>6671</v>
      </c>
      <c r="G365" t="s">
        <v>6672</v>
      </c>
      <c r="H365" t="s">
        <v>511</v>
      </c>
      <c r="I365">
        <v>181</v>
      </c>
      <c r="J365" t="s">
        <v>96</v>
      </c>
    </row>
    <row r="366" spans="1:10" x14ac:dyDescent="0.25">
      <c r="A366" t="s">
        <v>75</v>
      </c>
      <c r="B366" t="s">
        <v>90</v>
      </c>
      <c r="C366">
        <v>1335922</v>
      </c>
      <c r="D366" t="s">
        <v>88</v>
      </c>
      <c r="E366" t="s">
        <v>10339</v>
      </c>
      <c r="F366" t="s">
        <v>6671</v>
      </c>
      <c r="G366" t="s">
        <v>6672</v>
      </c>
      <c r="H366" t="s">
        <v>511</v>
      </c>
      <c r="I366">
        <v>370</v>
      </c>
      <c r="J366" t="s">
        <v>277</v>
      </c>
    </row>
    <row r="367" spans="1:10" x14ac:dyDescent="0.25">
      <c r="A367" t="s">
        <v>75</v>
      </c>
      <c r="B367" t="s">
        <v>90</v>
      </c>
      <c r="C367">
        <v>1337533</v>
      </c>
      <c r="D367" t="s">
        <v>120</v>
      </c>
      <c r="E367" t="s">
        <v>6673</v>
      </c>
      <c r="F367" t="s">
        <v>6674</v>
      </c>
      <c r="G367" t="s">
        <v>3255</v>
      </c>
      <c r="H367" t="s">
        <v>204</v>
      </c>
      <c r="I367">
        <v>18</v>
      </c>
      <c r="J367" t="s">
        <v>105</v>
      </c>
    </row>
    <row r="368" spans="1:10" x14ac:dyDescent="0.25">
      <c r="A368" t="s">
        <v>75</v>
      </c>
      <c r="B368" t="s">
        <v>90</v>
      </c>
      <c r="C368">
        <v>1341886</v>
      </c>
      <c r="D368" t="s">
        <v>92</v>
      </c>
      <c r="E368" t="s">
        <v>6675</v>
      </c>
      <c r="F368" t="s">
        <v>2399</v>
      </c>
      <c r="G368" t="s">
        <v>2400</v>
      </c>
      <c r="H368" t="s">
        <v>204</v>
      </c>
      <c r="I368">
        <v>428</v>
      </c>
      <c r="J368" t="s">
        <v>204</v>
      </c>
    </row>
    <row r="369" spans="1:10" x14ac:dyDescent="0.25">
      <c r="A369" t="s">
        <v>75</v>
      </c>
      <c r="B369" t="s">
        <v>90</v>
      </c>
      <c r="C369">
        <v>1348772</v>
      </c>
      <c r="D369" t="s">
        <v>120</v>
      </c>
      <c r="E369" t="s">
        <v>6679</v>
      </c>
      <c r="F369" t="s">
        <v>6680</v>
      </c>
      <c r="G369" t="s">
        <v>6681</v>
      </c>
      <c r="H369" t="s">
        <v>131</v>
      </c>
      <c r="I369">
        <v>2</v>
      </c>
      <c r="J369" t="s">
        <v>174</v>
      </c>
    </row>
    <row r="370" spans="1:10" x14ac:dyDescent="0.25">
      <c r="A370" t="s">
        <v>75</v>
      </c>
      <c r="B370" t="s">
        <v>90</v>
      </c>
      <c r="C370">
        <v>1350891</v>
      </c>
      <c r="D370" t="s">
        <v>120</v>
      </c>
      <c r="E370" t="s">
        <v>6682</v>
      </c>
      <c r="F370" t="s">
        <v>6683</v>
      </c>
      <c r="G370" t="s">
        <v>6684</v>
      </c>
      <c r="H370" t="s">
        <v>140</v>
      </c>
      <c r="I370">
        <v>159</v>
      </c>
      <c r="J370" t="s">
        <v>124</v>
      </c>
    </row>
    <row r="371" spans="1:10" x14ac:dyDescent="0.25">
      <c r="A371" t="s">
        <v>75</v>
      </c>
      <c r="B371" t="s">
        <v>90</v>
      </c>
      <c r="C371">
        <v>1351022</v>
      </c>
      <c r="D371" t="s">
        <v>120</v>
      </c>
      <c r="E371" t="s">
        <v>4562</v>
      </c>
      <c r="F371" t="s">
        <v>6683</v>
      </c>
      <c r="G371" t="s">
        <v>6684</v>
      </c>
      <c r="H371" t="s">
        <v>124</v>
      </c>
      <c r="I371">
        <v>116</v>
      </c>
      <c r="J371" t="s">
        <v>140</v>
      </c>
    </row>
    <row r="372" spans="1:10" x14ac:dyDescent="0.25">
      <c r="A372" t="s">
        <v>75</v>
      </c>
      <c r="B372" t="s">
        <v>90</v>
      </c>
      <c r="C372">
        <v>1358855</v>
      </c>
      <c r="D372" t="s">
        <v>120</v>
      </c>
      <c r="E372" t="s">
        <v>6685</v>
      </c>
      <c r="F372" t="s">
        <v>6686</v>
      </c>
      <c r="G372" t="s">
        <v>6687</v>
      </c>
      <c r="H372" t="s">
        <v>146</v>
      </c>
      <c r="I372">
        <v>123</v>
      </c>
      <c r="J372" t="s">
        <v>148</v>
      </c>
    </row>
    <row r="373" spans="1:10" x14ac:dyDescent="0.25">
      <c r="A373" t="s">
        <v>75</v>
      </c>
      <c r="B373" t="s">
        <v>90</v>
      </c>
      <c r="C373">
        <v>1365283</v>
      </c>
      <c r="D373" t="s">
        <v>120</v>
      </c>
      <c r="E373" t="s">
        <v>346</v>
      </c>
      <c r="F373" t="s">
        <v>3633</v>
      </c>
      <c r="G373" t="s">
        <v>3634</v>
      </c>
      <c r="H373" t="s">
        <v>105</v>
      </c>
      <c r="I373">
        <v>271</v>
      </c>
      <c r="J373" t="s">
        <v>160</v>
      </c>
    </row>
    <row r="374" spans="1:10" x14ac:dyDescent="0.25">
      <c r="A374" t="s">
        <v>75</v>
      </c>
      <c r="B374" t="s">
        <v>90</v>
      </c>
      <c r="C374">
        <v>1367252</v>
      </c>
      <c r="D374" t="s">
        <v>120</v>
      </c>
      <c r="E374" t="s">
        <v>743</v>
      </c>
      <c r="F374" t="s">
        <v>739</v>
      </c>
      <c r="G374" t="s">
        <v>740</v>
      </c>
      <c r="H374" t="s">
        <v>105</v>
      </c>
      <c r="I374">
        <v>363</v>
      </c>
      <c r="J374" t="s">
        <v>160</v>
      </c>
    </row>
    <row r="375" spans="1:10" x14ac:dyDescent="0.25">
      <c r="A375" t="s">
        <v>5358</v>
      </c>
      <c r="B375" t="s">
        <v>90</v>
      </c>
      <c r="C375">
        <v>1376043</v>
      </c>
      <c r="D375" t="s">
        <v>6690</v>
      </c>
      <c r="E375" t="s">
        <v>212</v>
      </c>
      <c r="F375" t="s">
        <v>6691</v>
      </c>
      <c r="G375" t="s">
        <v>6692</v>
      </c>
      <c r="H375" t="s">
        <v>212</v>
      </c>
      <c r="I375" t="s">
        <v>82</v>
      </c>
    </row>
    <row r="376" spans="1:10" x14ac:dyDescent="0.25">
      <c r="A376" t="s">
        <v>75</v>
      </c>
      <c r="B376" t="s">
        <v>90</v>
      </c>
      <c r="C376">
        <v>1377394</v>
      </c>
      <c r="D376" t="s">
        <v>88</v>
      </c>
      <c r="E376" t="s">
        <v>6693</v>
      </c>
      <c r="F376" t="s">
        <v>753</v>
      </c>
      <c r="G376" t="s">
        <v>2420</v>
      </c>
      <c r="H376" t="s">
        <v>204</v>
      </c>
      <c r="I376">
        <v>275</v>
      </c>
      <c r="J376" t="s">
        <v>204</v>
      </c>
    </row>
    <row r="377" spans="1:10" x14ac:dyDescent="0.25">
      <c r="A377" t="s">
        <v>75</v>
      </c>
      <c r="B377" t="s">
        <v>90</v>
      </c>
      <c r="C377">
        <v>1378237</v>
      </c>
      <c r="D377" t="s">
        <v>120</v>
      </c>
      <c r="E377" t="s">
        <v>79</v>
      </c>
      <c r="F377" t="s">
        <v>753</v>
      </c>
      <c r="G377" t="s">
        <v>754</v>
      </c>
      <c r="H377" t="s">
        <v>79</v>
      </c>
      <c r="I377" t="s">
        <v>82</v>
      </c>
    </row>
    <row r="378" spans="1:10" x14ac:dyDescent="0.25">
      <c r="A378" t="s">
        <v>75</v>
      </c>
      <c r="B378" t="s">
        <v>90</v>
      </c>
      <c r="C378">
        <v>1381373</v>
      </c>
      <c r="D378" t="s">
        <v>101</v>
      </c>
      <c r="E378" t="s">
        <v>757</v>
      </c>
      <c r="F378" t="s">
        <v>758</v>
      </c>
      <c r="G378" t="s">
        <v>759</v>
      </c>
      <c r="H378" t="s">
        <v>400</v>
      </c>
      <c r="I378">
        <v>133</v>
      </c>
      <c r="J378" t="s">
        <v>511</v>
      </c>
    </row>
    <row r="379" spans="1:10" x14ac:dyDescent="0.25">
      <c r="A379" t="s">
        <v>75</v>
      </c>
      <c r="B379" t="s">
        <v>90</v>
      </c>
      <c r="C379">
        <v>1386008</v>
      </c>
      <c r="D379" t="s">
        <v>120</v>
      </c>
      <c r="E379" t="s">
        <v>6695</v>
      </c>
      <c r="F379" t="s">
        <v>6696</v>
      </c>
      <c r="G379" t="s">
        <v>6697</v>
      </c>
      <c r="H379" t="s">
        <v>98</v>
      </c>
      <c r="I379">
        <v>35</v>
      </c>
      <c r="J379" t="s">
        <v>428</v>
      </c>
    </row>
    <row r="380" spans="1:10" x14ac:dyDescent="0.25">
      <c r="A380" t="s">
        <v>75</v>
      </c>
      <c r="B380" t="s">
        <v>90</v>
      </c>
      <c r="C380">
        <v>1388406</v>
      </c>
      <c r="D380" t="s">
        <v>120</v>
      </c>
      <c r="E380" t="s">
        <v>6698</v>
      </c>
      <c r="F380" t="s">
        <v>6699</v>
      </c>
      <c r="G380" t="s">
        <v>6700</v>
      </c>
      <c r="H380" t="s">
        <v>124</v>
      </c>
      <c r="I380">
        <v>308</v>
      </c>
      <c r="J380" t="s">
        <v>96</v>
      </c>
    </row>
    <row r="381" spans="1:10" x14ac:dyDescent="0.25">
      <c r="A381" t="s">
        <v>75</v>
      </c>
      <c r="B381" t="s">
        <v>90</v>
      </c>
      <c r="C381">
        <v>1389852</v>
      </c>
      <c r="D381" t="s">
        <v>120</v>
      </c>
      <c r="E381" t="s">
        <v>6702</v>
      </c>
      <c r="F381" t="s">
        <v>6703</v>
      </c>
      <c r="G381" t="s">
        <v>6704</v>
      </c>
      <c r="H381" t="s">
        <v>124</v>
      </c>
      <c r="I381">
        <v>110</v>
      </c>
      <c r="J381" t="s">
        <v>140</v>
      </c>
    </row>
    <row r="382" spans="1:10" x14ac:dyDescent="0.25">
      <c r="A382" t="s">
        <v>75</v>
      </c>
      <c r="B382" t="s">
        <v>90</v>
      </c>
      <c r="C382">
        <v>1394355</v>
      </c>
      <c r="D382" t="s">
        <v>120</v>
      </c>
      <c r="E382" t="s">
        <v>762</v>
      </c>
      <c r="F382" t="s">
        <v>763</v>
      </c>
      <c r="G382" t="s">
        <v>764</v>
      </c>
      <c r="H382" t="s">
        <v>124</v>
      </c>
      <c r="I382">
        <v>47</v>
      </c>
      <c r="J382" t="s">
        <v>140</v>
      </c>
    </row>
    <row r="383" spans="1:10" x14ac:dyDescent="0.25">
      <c r="A383" t="s">
        <v>75</v>
      </c>
      <c r="B383" t="s">
        <v>90</v>
      </c>
      <c r="C383">
        <v>1397366</v>
      </c>
      <c r="D383" t="s">
        <v>225</v>
      </c>
      <c r="E383" t="s">
        <v>6705</v>
      </c>
      <c r="F383" t="s">
        <v>6706</v>
      </c>
      <c r="G383" t="s">
        <v>6707</v>
      </c>
      <c r="H383" t="s">
        <v>140</v>
      </c>
      <c r="I383">
        <v>49</v>
      </c>
      <c r="J383" t="s">
        <v>140</v>
      </c>
    </row>
    <row r="384" spans="1:10" x14ac:dyDescent="0.25">
      <c r="A384" t="s">
        <v>75</v>
      </c>
      <c r="B384" t="s">
        <v>90</v>
      </c>
      <c r="C384">
        <v>1407139</v>
      </c>
      <c r="D384" t="s">
        <v>225</v>
      </c>
      <c r="E384" t="s">
        <v>774</v>
      </c>
      <c r="F384" t="s">
        <v>775</v>
      </c>
      <c r="G384" t="s">
        <v>776</v>
      </c>
      <c r="H384" t="s">
        <v>148</v>
      </c>
      <c r="I384">
        <v>118</v>
      </c>
      <c r="J384" t="s">
        <v>160</v>
      </c>
    </row>
    <row r="385" spans="1:10" x14ac:dyDescent="0.25">
      <c r="A385" t="s">
        <v>75</v>
      </c>
      <c r="B385" t="s">
        <v>90</v>
      </c>
      <c r="C385">
        <v>1412385</v>
      </c>
      <c r="D385" t="s">
        <v>120</v>
      </c>
      <c r="E385" t="s">
        <v>6708</v>
      </c>
      <c r="F385" t="s">
        <v>2434</v>
      </c>
      <c r="G385" t="s">
        <v>6709</v>
      </c>
      <c r="H385" t="s">
        <v>400</v>
      </c>
      <c r="I385">
        <v>34</v>
      </c>
      <c r="J385" t="s">
        <v>428</v>
      </c>
    </row>
    <row r="386" spans="1:10" x14ac:dyDescent="0.25">
      <c r="A386" t="s">
        <v>75</v>
      </c>
      <c r="B386" t="s">
        <v>90</v>
      </c>
      <c r="C386">
        <v>1421685</v>
      </c>
      <c r="D386" t="s">
        <v>92</v>
      </c>
      <c r="E386" t="s">
        <v>212</v>
      </c>
      <c r="F386" t="s">
        <v>10340</v>
      </c>
      <c r="G386" t="s">
        <v>10341</v>
      </c>
      <c r="H386" t="s">
        <v>212</v>
      </c>
      <c r="I386" t="s">
        <v>82</v>
      </c>
    </row>
    <row r="387" spans="1:10" x14ac:dyDescent="0.25">
      <c r="A387" t="s">
        <v>75</v>
      </c>
      <c r="B387" t="s">
        <v>90</v>
      </c>
      <c r="C387">
        <v>1424234</v>
      </c>
      <c r="D387" t="s">
        <v>135</v>
      </c>
      <c r="E387" t="s">
        <v>6711</v>
      </c>
      <c r="F387" t="s">
        <v>4969</v>
      </c>
      <c r="G387" t="s">
        <v>4970</v>
      </c>
      <c r="H387" t="s">
        <v>140</v>
      </c>
      <c r="I387">
        <v>310</v>
      </c>
      <c r="J387" t="s">
        <v>160</v>
      </c>
    </row>
    <row r="388" spans="1:10" x14ac:dyDescent="0.25">
      <c r="A388" t="s">
        <v>5358</v>
      </c>
      <c r="B388" t="s">
        <v>90</v>
      </c>
      <c r="C388">
        <v>1428894</v>
      </c>
      <c r="D388" t="s">
        <v>6716</v>
      </c>
      <c r="E388" t="s">
        <v>79</v>
      </c>
      <c r="F388" t="s">
        <v>4974</v>
      </c>
      <c r="G388" t="s">
        <v>4975</v>
      </c>
      <c r="H388" t="s">
        <v>79</v>
      </c>
      <c r="I388" t="s">
        <v>82</v>
      </c>
    </row>
    <row r="389" spans="1:10" x14ac:dyDescent="0.25">
      <c r="A389" t="s">
        <v>75</v>
      </c>
      <c r="B389" t="s">
        <v>90</v>
      </c>
      <c r="C389">
        <v>1430873</v>
      </c>
      <c r="D389" t="s">
        <v>120</v>
      </c>
      <c r="E389" t="s">
        <v>6717</v>
      </c>
      <c r="F389" t="s">
        <v>6718</v>
      </c>
      <c r="G389" t="s">
        <v>6719</v>
      </c>
      <c r="H389" t="s">
        <v>140</v>
      </c>
      <c r="I389">
        <v>93</v>
      </c>
      <c r="J389" t="s">
        <v>160</v>
      </c>
    </row>
    <row r="390" spans="1:10" x14ac:dyDescent="0.25">
      <c r="A390" t="s">
        <v>75</v>
      </c>
      <c r="B390" t="s">
        <v>90</v>
      </c>
      <c r="C390">
        <v>1437184</v>
      </c>
      <c r="D390" t="s">
        <v>120</v>
      </c>
      <c r="E390" t="s">
        <v>79</v>
      </c>
      <c r="F390" t="s">
        <v>780</v>
      </c>
      <c r="G390" t="s">
        <v>781</v>
      </c>
      <c r="H390" t="s">
        <v>79</v>
      </c>
      <c r="I390" t="s">
        <v>82</v>
      </c>
    </row>
    <row r="391" spans="1:10" x14ac:dyDescent="0.25">
      <c r="A391" t="s">
        <v>75</v>
      </c>
      <c r="B391" t="s">
        <v>90</v>
      </c>
      <c r="C391">
        <v>1439518</v>
      </c>
      <c r="D391" t="s">
        <v>135</v>
      </c>
      <c r="E391" t="s">
        <v>6720</v>
      </c>
      <c r="F391" t="s">
        <v>6721</v>
      </c>
      <c r="G391" t="s">
        <v>6722</v>
      </c>
      <c r="H391" t="s">
        <v>140</v>
      </c>
      <c r="I391">
        <v>737</v>
      </c>
      <c r="J391" t="s">
        <v>140</v>
      </c>
    </row>
    <row r="392" spans="1:10" x14ac:dyDescent="0.25">
      <c r="A392" t="s">
        <v>75</v>
      </c>
      <c r="B392" t="s">
        <v>90</v>
      </c>
      <c r="C392">
        <v>1442008</v>
      </c>
      <c r="D392" t="s">
        <v>120</v>
      </c>
      <c r="E392" t="s">
        <v>784</v>
      </c>
      <c r="F392" t="s">
        <v>785</v>
      </c>
      <c r="G392" t="s">
        <v>786</v>
      </c>
      <c r="H392" t="s">
        <v>124</v>
      </c>
      <c r="I392">
        <v>78</v>
      </c>
      <c r="J392" t="s">
        <v>96</v>
      </c>
    </row>
    <row r="393" spans="1:10" x14ac:dyDescent="0.25">
      <c r="A393" t="s">
        <v>75</v>
      </c>
      <c r="B393" t="s">
        <v>90</v>
      </c>
      <c r="C393">
        <v>1451422</v>
      </c>
      <c r="D393" t="s">
        <v>225</v>
      </c>
      <c r="E393" t="s">
        <v>6725</v>
      </c>
      <c r="F393" t="s">
        <v>6726</v>
      </c>
      <c r="G393" t="s">
        <v>6727</v>
      </c>
      <c r="H393" t="s">
        <v>174</v>
      </c>
      <c r="I393">
        <v>246</v>
      </c>
      <c r="J393" t="s">
        <v>140</v>
      </c>
    </row>
    <row r="394" spans="1:10" x14ac:dyDescent="0.25">
      <c r="A394" t="s">
        <v>75</v>
      </c>
      <c r="B394" t="s">
        <v>90</v>
      </c>
      <c r="C394">
        <v>1454724</v>
      </c>
      <c r="D394" t="s">
        <v>120</v>
      </c>
      <c r="E394" t="s">
        <v>6728</v>
      </c>
      <c r="F394" t="s">
        <v>6729</v>
      </c>
      <c r="G394" t="s">
        <v>6730</v>
      </c>
      <c r="H394" t="s">
        <v>146</v>
      </c>
      <c r="I394">
        <v>472</v>
      </c>
      <c r="J394" t="s">
        <v>148</v>
      </c>
    </row>
    <row r="395" spans="1:10" x14ac:dyDescent="0.25">
      <c r="A395" t="s">
        <v>75</v>
      </c>
      <c r="B395" t="s">
        <v>90</v>
      </c>
      <c r="C395">
        <v>1457725</v>
      </c>
      <c r="D395" t="s">
        <v>120</v>
      </c>
      <c r="E395" t="s">
        <v>79</v>
      </c>
      <c r="F395" t="s">
        <v>797</v>
      </c>
      <c r="G395" t="s">
        <v>6732</v>
      </c>
      <c r="H395" t="s">
        <v>79</v>
      </c>
      <c r="I395" t="s">
        <v>82</v>
      </c>
    </row>
    <row r="396" spans="1:10" x14ac:dyDescent="0.25">
      <c r="A396" t="s">
        <v>75</v>
      </c>
      <c r="B396" t="s">
        <v>90</v>
      </c>
      <c r="C396">
        <v>1461041</v>
      </c>
      <c r="D396" t="s">
        <v>225</v>
      </c>
      <c r="E396" t="s">
        <v>212</v>
      </c>
      <c r="F396" t="s">
        <v>802</v>
      </c>
      <c r="G396" t="s">
        <v>803</v>
      </c>
      <c r="H396" t="s">
        <v>212</v>
      </c>
      <c r="I396" t="s">
        <v>82</v>
      </c>
    </row>
    <row r="397" spans="1:10" x14ac:dyDescent="0.25">
      <c r="A397" t="s">
        <v>75</v>
      </c>
      <c r="B397" t="s">
        <v>90</v>
      </c>
      <c r="C397">
        <v>1470453</v>
      </c>
      <c r="D397" t="s">
        <v>135</v>
      </c>
      <c r="E397" t="s">
        <v>6736</v>
      </c>
      <c r="F397" t="s">
        <v>6734</v>
      </c>
      <c r="G397" t="s">
        <v>6735</v>
      </c>
      <c r="H397" t="s">
        <v>245</v>
      </c>
      <c r="I397">
        <v>351</v>
      </c>
      <c r="J397" t="s">
        <v>245</v>
      </c>
    </row>
    <row r="398" spans="1:10" x14ac:dyDescent="0.25">
      <c r="A398" t="s">
        <v>75</v>
      </c>
      <c r="B398" t="s">
        <v>90</v>
      </c>
      <c r="C398">
        <v>1478971</v>
      </c>
      <c r="D398" t="s">
        <v>151</v>
      </c>
      <c r="E398" t="s">
        <v>6741</v>
      </c>
      <c r="F398" t="s">
        <v>6742</v>
      </c>
      <c r="G398" t="s">
        <v>6038</v>
      </c>
      <c r="H398" t="s">
        <v>105</v>
      </c>
      <c r="I398">
        <v>552</v>
      </c>
      <c r="J398" t="s">
        <v>428</v>
      </c>
    </row>
    <row r="399" spans="1:10" x14ac:dyDescent="0.25">
      <c r="A399" t="s">
        <v>75</v>
      </c>
      <c r="B399" t="s">
        <v>90</v>
      </c>
      <c r="C399">
        <v>1479733</v>
      </c>
      <c r="D399" t="s">
        <v>120</v>
      </c>
      <c r="E399" t="s">
        <v>6744</v>
      </c>
      <c r="F399" t="s">
        <v>6742</v>
      </c>
      <c r="G399" t="s">
        <v>6038</v>
      </c>
      <c r="H399" t="s">
        <v>85</v>
      </c>
      <c r="I399">
        <v>806</v>
      </c>
      <c r="J399" t="s">
        <v>277</v>
      </c>
    </row>
    <row r="400" spans="1:10" x14ac:dyDescent="0.25">
      <c r="A400" t="s">
        <v>75</v>
      </c>
      <c r="B400" t="s">
        <v>90</v>
      </c>
      <c r="C400">
        <v>1482005</v>
      </c>
      <c r="D400" t="s">
        <v>120</v>
      </c>
      <c r="E400" t="s">
        <v>4848</v>
      </c>
      <c r="F400" t="s">
        <v>6746</v>
      </c>
      <c r="G400" t="s">
        <v>6747</v>
      </c>
      <c r="H400" t="s">
        <v>85</v>
      </c>
      <c r="I400">
        <v>172</v>
      </c>
      <c r="J400" t="s">
        <v>277</v>
      </c>
    </row>
    <row r="401" spans="1:10" x14ac:dyDescent="0.25">
      <c r="A401" t="s">
        <v>75</v>
      </c>
      <c r="B401" t="s">
        <v>90</v>
      </c>
      <c r="C401">
        <v>1483460</v>
      </c>
      <c r="D401" t="s">
        <v>120</v>
      </c>
      <c r="E401" t="s">
        <v>6748</v>
      </c>
      <c r="F401" t="s">
        <v>807</v>
      </c>
      <c r="G401" t="s">
        <v>808</v>
      </c>
      <c r="H401" t="s">
        <v>204</v>
      </c>
      <c r="I401">
        <v>324</v>
      </c>
      <c r="J401" t="s">
        <v>204</v>
      </c>
    </row>
    <row r="402" spans="1:10" x14ac:dyDescent="0.25">
      <c r="A402" t="s">
        <v>75</v>
      </c>
      <c r="B402" t="s">
        <v>90</v>
      </c>
      <c r="C402">
        <v>1502848</v>
      </c>
      <c r="D402" t="s">
        <v>92</v>
      </c>
      <c r="E402" t="s">
        <v>10342</v>
      </c>
      <c r="F402" t="s">
        <v>3664</v>
      </c>
      <c r="G402" t="s">
        <v>3665</v>
      </c>
      <c r="H402" t="s">
        <v>245</v>
      </c>
      <c r="I402">
        <v>604</v>
      </c>
      <c r="J402" t="s">
        <v>105</v>
      </c>
    </row>
    <row r="403" spans="1:10" x14ac:dyDescent="0.25">
      <c r="A403" t="s">
        <v>75</v>
      </c>
      <c r="B403" t="s">
        <v>90</v>
      </c>
      <c r="C403">
        <v>1503262</v>
      </c>
      <c r="D403" t="s">
        <v>120</v>
      </c>
      <c r="E403" t="s">
        <v>6752</v>
      </c>
      <c r="F403" t="s">
        <v>6753</v>
      </c>
      <c r="G403" t="s">
        <v>687</v>
      </c>
      <c r="H403" t="s">
        <v>96</v>
      </c>
      <c r="I403">
        <v>20</v>
      </c>
      <c r="J403" t="s">
        <v>96</v>
      </c>
    </row>
    <row r="404" spans="1:10" x14ac:dyDescent="0.25">
      <c r="A404" t="s">
        <v>75</v>
      </c>
      <c r="B404" t="s">
        <v>90</v>
      </c>
      <c r="C404">
        <v>1507433</v>
      </c>
      <c r="D404" t="s">
        <v>120</v>
      </c>
      <c r="E404" t="s">
        <v>10343</v>
      </c>
      <c r="F404" t="s">
        <v>10344</v>
      </c>
      <c r="G404" t="s">
        <v>6756</v>
      </c>
      <c r="H404" t="s">
        <v>105</v>
      </c>
      <c r="I404">
        <v>120</v>
      </c>
      <c r="J404" t="s">
        <v>85</v>
      </c>
    </row>
    <row r="405" spans="1:10" x14ac:dyDescent="0.25">
      <c r="A405" t="s">
        <v>75</v>
      </c>
      <c r="B405" t="s">
        <v>90</v>
      </c>
      <c r="C405">
        <v>1508681</v>
      </c>
      <c r="D405" t="s">
        <v>135</v>
      </c>
      <c r="E405" t="s">
        <v>6754</v>
      </c>
      <c r="F405" t="s">
        <v>6755</v>
      </c>
      <c r="G405" t="s">
        <v>6756</v>
      </c>
      <c r="H405" t="s">
        <v>253</v>
      </c>
      <c r="I405">
        <v>198</v>
      </c>
      <c r="J405" t="s">
        <v>96</v>
      </c>
    </row>
    <row r="406" spans="1:10" x14ac:dyDescent="0.25">
      <c r="A406" t="s">
        <v>75</v>
      </c>
      <c r="B406" t="s">
        <v>90</v>
      </c>
      <c r="C406">
        <v>1510923</v>
      </c>
      <c r="D406" t="s">
        <v>120</v>
      </c>
      <c r="E406" t="s">
        <v>6757</v>
      </c>
      <c r="F406" t="s">
        <v>6758</v>
      </c>
      <c r="G406" t="s">
        <v>6759</v>
      </c>
      <c r="H406" t="s">
        <v>174</v>
      </c>
      <c r="I406">
        <v>363</v>
      </c>
      <c r="J406" t="s">
        <v>174</v>
      </c>
    </row>
    <row r="407" spans="1:10" x14ac:dyDescent="0.25">
      <c r="A407" t="s">
        <v>75</v>
      </c>
      <c r="B407" t="s">
        <v>90</v>
      </c>
      <c r="C407">
        <v>1514177</v>
      </c>
      <c r="D407" t="s">
        <v>120</v>
      </c>
      <c r="E407" t="s">
        <v>6760</v>
      </c>
      <c r="F407" t="s">
        <v>2461</v>
      </c>
      <c r="G407" t="s">
        <v>6761</v>
      </c>
      <c r="H407" t="s">
        <v>105</v>
      </c>
      <c r="I407">
        <v>298</v>
      </c>
      <c r="J407" t="s">
        <v>85</v>
      </c>
    </row>
    <row r="408" spans="1:10" x14ac:dyDescent="0.25">
      <c r="A408" t="s">
        <v>75</v>
      </c>
      <c r="B408" t="s">
        <v>90</v>
      </c>
      <c r="C408">
        <v>1514858</v>
      </c>
      <c r="D408" t="s">
        <v>151</v>
      </c>
      <c r="E408" t="s">
        <v>6762</v>
      </c>
      <c r="F408" t="s">
        <v>6763</v>
      </c>
      <c r="G408" t="s">
        <v>6764</v>
      </c>
      <c r="H408" t="s">
        <v>105</v>
      </c>
      <c r="I408">
        <v>114</v>
      </c>
      <c r="J408" t="s">
        <v>428</v>
      </c>
    </row>
    <row r="409" spans="1:10" x14ac:dyDescent="0.25">
      <c r="A409" t="s">
        <v>75</v>
      </c>
      <c r="B409" t="s">
        <v>90</v>
      </c>
      <c r="C409">
        <v>1519349</v>
      </c>
      <c r="D409" t="s">
        <v>92</v>
      </c>
      <c r="E409" t="s">
        <v>6765</v>
      </c>
      <c r="F409" t="s">
        <v>2466</v>
      </c>
      <c r="G409" t="s">
        <v>2467</v>
      </c>
      <c r="H409" t="s">
        <v>428</v>
      </c>
      <c r="I409">
        <v>297</v>
      </c>
      <c r="J409" t="s">
        <v>160</v>
      </c>
    </row>
    <row r="410" spans="1:10" x14ac:dyDescent="0.25">
      <c r="A410" t="s">
        <v>75</v>
      </c>
      <c r="B410" t="s">
        <v>90</v>
      </c>
      <c r="C410">
        <v>1522007</v>
      </c>
      <c r="D410" t="s">
        <v>135</v>
      </c>
      <c r="E410" t="s">
        <v>79</v>
      </c>
      <c r="F410" t="s">
        <v>824</v>
      </c>
      <c r="G410" t="s">
        <v>825</v>
      </c>
      <c r="H410" t="s">
        <v>79</v>
      </c>
      <c r="I410" t="s">
        <v>82</v>
      </c>
    </row>
    <row r="411" spans="1:10" x14ac:dyDescent="0.25">
      <c r="A411" t="s">
        <v>75</v>
      </c>
      <c r="B411" t="s">
        <v>90</v>
      </c>
      <c r="C411">
        <v>1522387</v>
      </c>
      <c r="D411" t="s">
        <v>135</v>
      </c>
      <c r="E411" t="s">
        <v>212</v>
      </c>
      <c r="F411" t="s">
        <v>6766</v>
      </c>
      <c r="G411" t="s">
        <v>6409</v>
      </c>
      <c r="H411" t="s">
        <v>212</v>
      </c>
      <c r="I411" t="s">
        <v>82</v>
      </c>
    </row>
    <row r="412" spans="1:10" x14ac:dyDescent="0.25">
      <c r="A412" t="s">
        <v>75</v>
      </c>
      <c r="B412" t="s">
        <v>90</v>
      </c>
      <c r="C412">
        <v>1523317</v>
      </c>
      <c r="D412" t="s">
        <v>120</v>
      </c>
      <c r="E412" t="s">
        <v>212</v>
      </c>
      <c r="F412" t="s">
        <v>6766</v>
      </c>
      <c r="G412" t="s">
        <v>6409</v>
      </c>
      <c r="H412" t="s">
        <v>212</v>
      </c>
      <c r="I412" t="s">
        <v>82</v>
      </c>
    </row>
    <row r="413" spans="1:10" x14ac:dyDescent="0.25">
      <c r="A413" t="s">
        <v>75</v>
      </c>
      <c r="B413" t="s">
        <v>90</v>
      </c>
      <c r="C413">
        <v>1526607</v>
      </c>
      <c r="D413" t="s">
        <v>151</v>
      </c>
      <c r="E413" t="s">
        <v>4728</v>
      </c>
      <c r="F413" t="s">
        <v>3680</v>
      </c>
      <c r="G413" t="s">
        <v>2250</v>
      </c>
      <c r="H413" t="s">
        <v>85</v>
      </c>
      <c r="I413">
        <v>179</v>
      </c>
      <c r="J413" t="s">
        <v>400</v>
      </c>
    </row>
    <row r="414" spans="1:10" x14ac:dyDescent="0.25">
      <c r="A414" t="s">
        <v>75</v>
      </c>
      <c r="B414" t="s">
        <v>90</v>
      </c>
      <c r="C414">
        <v>1531029</v>
      </c>
      <c r="D414" t="s">
        <v>120</v>
      </c>
      <c r="E414" t="s">
        <v>6768</v>
      </c>
      <c r="F414" t="s">
        <v>6769</v>
      </c>
      <c r="G414" t="s">
        <v>6770</v>
      </c>
      <c r="H414" t="s">
        <v>124</v>
      </c>
      <c r="I414">
        <v>180</v>
      </c>
      <c r="J414" t="s">
        <v>140</v>
      </c>
    </row>
    <row r="415" spans="1:10" x14ac:dyDescent="0.25">
      <c r="A415" t="s">
        <v>75</v>
      </c>
      <c r="B415" t="s">
        <v>90</v>
      </c>
      <c r="C415">
        <v>1534409</v>
      </c>
      <c r="D415" t="s">
        <v>120</v>
      </c>
      <c r="E415" t="s">
        <v>6773</v>
      </c>
      <c r="F415" t="s">
        <v>833</v>
      </c>
      <c r="G415" t="s">
        <v>834</v>
      </c>
      <c r="H415" t="s">
        <v>245</v>
      </c>
      <c r="I415">
        <v>813</v>
      </c>
      <c r="J415" t="s">
        <v>245</v>
      </c>
    </row>
    <row r="416" spans="1:10" x14ac:dyDescent="0.25">
      <c r="A416" t="s">
        <v>75</v>
      </c>
      <c r="B416" t="s">
        <v>90</v>
      </c>
      <c r="C416">
        <v>1537806</v>
      </c>
      <c r="D416" t="s">
        <v>225</v>
      </c>
      <c r="E416" t="s">
        <v>6775</v>
      </c>
      <c r="F416" t="s">
        <v>6776</v>
      </c>
      <c r="G416" t="s">
        <v>4920</v>
      </c>
      <c r="H416" t="s">
        <v>96</v>
      </c>
      <c r="I416">
        <v>171</v>
      </c>
      <c r="J416" t="s">
        <v>160</v>
      </c>
    </row>
    <row r="417" spans="1:10" x14ac:dyDescent="0.25">
      <c r="A417" t="s">
        <v>75</v>
      </c>
      <c r="B417" t="s">
        <v>90</v>
      </c>
      <c r="C417">
        <v>1539827</v>
      </c>
      <c r="D417" t="s">
        <v>135</v>
      </c>
      <c r="E417" t="s">
        <v>212</v>
      </c>
      <c r="F417" t="s">
        <v>3692</v>
      </c>
      <c r="G417" t="s">
        <v>3693</v>
      </c>
      <c r="H417" t="s">
        <v>212</v>
      </c>
      <c r="I417" t="s">
        <v>82</v>
      </c>
    </row>
    <row r="418" spans="1:10" x14ac:dyDescent="0.25">
      <c r="A418" t="s">
        <v>75</v>
      </c>
      <c r="B418" t="s">
        <v>90</v>
      </c>
      <c r="C418">
        <v>1542503</v>
      </c>
      <c r="D418" t="s">
        <v>120</v>
      </c>
      <c r="E418" t="s">
        <v>6777</v>
      </c>
      <c r="F418" t="s">
        <v>6778</v>
      </c>
      <c r="G418" t="s">
        <v>6779</v>
      </c>
      <c r="H418" t="s">
        <v>174</v>
      </c>
      <c r="I418">
        <v>282</v>
      </c>
      <c r="J418" t="s">
        <v>174</v>
      </c>
    </row>
    <row r="419" spans="1:10" x14ac:dyDescent="0.25">
      <c r="A419" t="s">
        <v>75</v>
      </c>
      <c r="B419" t="s">
        <v>90</v>
      </c>
      <c r="C419">
        <v>1544432</v>
      </c>
      <c r="D419" t="s">
        <v>120</v>
      </c>
      <c r="E419" t="s">
        <v>6780</v>
      </c>
      <c r="F419" t="s">
        <v>6778</v>
      </c>
      <c r="G419" t="s">
        <v>6779</v>
      </c>
      <c r="H419" t="s">
        <v>174</v>
      </c>
      <c r="I419">
        <v>925</v>
      </c>
      <c r="J419" t="s">
        <v>174</v>
      </c>
    </row>
    <row r="420" spans="1:10" x14ac:dyDescent="0.25">
      <c r="A420" t="s">
        <v>75</v>
      </c>
      <c r="B420" t="s">
        <v>90</v>
      </c>
      <c r="C420">
        <v>1548144</v>
      </c>
      <c r="D420" t="s">
        <v>120</v>
      </c>
      <c r="E420" t="s">
        <v>79</v>
      </c>
      <c r="F420" t="s">
        <v>6783</v>
      </c>
      <c r="G420" t="s">
        <v>6784</v>
      </c>
      <c r="H420" t="s">
        <v>79</v>
      </c>
      <c r="I420" t="s">
        <v>82</v>
      </c>
    </row>
    <row r="421" spans="1:10" x14ac:dyDescent="0.25">
      <c r="A421" t="s">
        <v>75</v>
      </c>
      <c r="B421" t="s">
        <v>90</v>
      </c>
      <c r="C421">
        <v>1548216</v>
      </c>
      <c r="D421" t="s">
        <v>225</v>
      </c>
      <c r="E421" t="s">
        <v>79</v>
      </c>
      <c r="F421" t="s">
        <v>6783</v>
      </c>
      <c r="G421" t="s">
        <v>6784</v>
      </c>
      <c r="H421" t="s">
        <v>79</v>
      </c>
      <c r="I421" t="s">
        <v>82</v>
      </c>
    </row>
    <row r="422" spans="1:10" x14ac:dyDescent="0.25">
      <c r="A422" t="s">
        <v>75</v>
      </c>
      <c r="B422" t="s">
        <v>90</v>
      </c>
      <c r="C422">
        <v>1551828</v>
      </c>
      <c r="D422" t="s">
        <v>92</v>
      </c>
      <c r="E422" t="s">
        <v>7817</v>
      </c>
      <c r="F422" t="s">
        <v>3702</v>
      </c>
      <c r="G422" t="s">
        <v>3703</v>
      </c>
      <c r="H422" t="s">
        <v>204</v>
      </c>
      <c r="I422">
        <v>156</v>
      </c>
      <c r="J422" t="s">
        <v>204</v>
      </c>
    </row>
    <row r="423" spans="1:10" x14ac:dyDescent="0.25">
      <c r="A423" t="s">
        <v>75</v>
      </c>
      <c r="B423" t="s">
        <v>90</v>
      </c>
      <c r="C423">
        <v>1552629</v>
      </c>
      <c r="D423" t="s">
        <v>135</v>
      </c>
      <c r="E423" t="s">
        <v>6785</v>
      </c>
      <c r="F423" t="s">
        <v>6786</v>
      </c>
      <c r="G423" t="s">
        <v>3703</v>
      </c>
      <c r="H423" t="s">
        <v>85</v>
      </c>
      <c r="I423">
        <v>216</v>
      </c>
      <c r="J423" t="s">
        <v>277</v>
      </c>
    </row>
    <row r="424" spans="1:10" x14ac:dyDescent="0.25">
      <c r="A424" t="s">
        <v>75</v>
      </c>
      <c r="B424" t="s">
        <v>90</v>
      </c>
      <c r="C424">
        <v>1552648</v>
      </c>
      <c r="D424" t="s">
        <v>135</v>
      </c>
      <c r="E424" t="s">
        <v>6787</v>
      </c>
      <c r="F424" t="s">
        <v>6786</v>
      </c>
      <c r="G424" t="s">
        <v>3703</v>
      </c>
      <c r="H424" t="s">
        <v>204</v>
      </c>
      <c r="I424">
        <v>209</v>
      </c>
      <c r="J424" t="s">
        <v>204</v>
      </c>
    </row>
    <row r="425" spans="1:10" x14ac:dyDescent="0.25">
      <c r="A425" t="s">
        <v>75</v>
      </c>
      <c r="B425" t="s">
        <v>90</v>
      </c>
      <c r="C425">
        <v>1557390</v>
      </c>
      <c r="D425" t="s">
        <v>120</v>
      </c>
      <c r="E425" t="s">
        <v>79</v>
      </c>
      <c r="F425" t="s">
        <v>10345</v>
      </c>
      <c r="G425" t="s">
        <v>10346</v>
      </c>
      <c r="H425" t="s">
        <v>79</v>
      </c>
      <c r="I425" t="s">
        <v>82</v>
      </c>
    </row>
    <row r="426" spans="1:10" x14ac:dyDescent="0.25">
      <c r="A426" t="s">
        <v>75</v>
      </c>
      <c r="B426" t="s">
        <v>90</v>
      </c>
      <c r="C426">
        <v>1558685</v>
      </c>
      <c r="D426" t="s">
        <v>120</v>
      </c>
      <c r="E426" t="s">
        <v>6788</v>
      </c>
      <c r="F426" t="s">
        <v>6789</v>
      </c>
      <c r="G426" t="s">
        <v>6790</v>
      </c>
      <c r="H426" t="s">
        <v>124</v>
      </c>
      <c r="I426">
        <v>436</v>
      </c>
      <c r="J426" t="s">
        <v>140</v>
      </c>
    </row>
    <row r="427" spans="1:10" x14ac:dyDescent="0.25">
      <c r="A427" t="s">
        <v>75</v>
      </c>
      <c r="B427" t="s">
        <v>90</v>
      </c>
      <c r="C427">
        <v>1563276</v>
      </c>
      <c r="D427" t="s">
        <v>120</v>
      </c>
      <c r="E427" t="s">
        <v>6792</v>
      </c>
      <c r="F427" t="s">
        <v>6793</v>
      </c>
      <c r="G427" t="s">
        <v>6794</v>
      </c>
      <c r="H427" t="s">
        <v>511</v>
      </c>
      <c r="I427">
        <v>491</v>
      </c>
      <c r="J427" t="s">
        <v>400</v>
      </c>
    </row>
    <row r="428" spans="1:10" x14ac:dyDescent="0.25">
      <c r="A428" t="s">
        <v>75</v>
      </c>
      <c r="B428" t="s">
        <v>90</v>
      </c>
      <c r="C428">
        <v>1565497</v>
      </c>
      <c r="D428" t="s">
        <v>151</v>
      </c>
      <c r="E428" t="s">
        <v>6795</v>
      </c>
      <c r="F428" t="s">
        <v>6796</v>
      </c>
      <c r="G428" t="s">
        <v>6797</v>
      </c>
      <c r="H428" t="s">
        <v>140</v>
      </c>
      <c r="I428">
        <v>269</v>
      </c>
      <c r="J428" t="s">
        <v>96</v>
      </c>
    </row>
    <row r="429" spans="1:10" x14ac:dyDescent="0.25">
      <c r="A429" t="s">
        <v>75</v>
      </c>
      <c r="B429" t="s">
        <v>90</v>
      </c>
      <c r="C429">
        <v>1569502</v>
      </c>
      <c r="D429" t="s">
        <v>297</v>
      </c>
      <c r="E429" t="s">
        <v>79</v>
      </c>
      <c r="F429" t="s">
        <v>6799</v>
      </c>
      <c r="G429" t="s">
        <v>6800</v>
      </c>
      <c r="H429" t="s">
        <v>79</v>
      </c>
      <c r="I429" t="s">
        <v>82</v>
      </c>
    </row>
    <row r="430" spans="1:10" x14ac:dyDescent="0.25">
      <c r="A430" t="s">
        <v>75</v>
      </c>
      <c r="B430" t="s">
        <v>90</v>
      </c>
      <c r="C430">
        <v>1570428</v>
      </c>
      <c r="D430" t="s">
        <v>120</v>
      </c>
      <c r="E430" t="s">
        <v>6801</v>
      </c>
      <c r="F430" t="s">
        <v>6802</v>
      </c>
      <c r="G430" t="s">
        <v>6803</v>
      </c>
      <c r="H430" t="s">
        <v>172</v>
      </c>
      <c r="I430">
        <v>483</v>
      </c>
      <c r="J430" t="s">
        <v>172</v>
      </c>
    </row>
    <row r="431" spans="1:10" x14ac:dyDescent="0.25">
      <c r="A431" t="s">
        <v>75</v>
      </c>
      <c r="B431" t="s">
        <v>90</v>
      </c>
      <c r="C431">
        <v>1570826</v>
      </c>
      <c r="D431" t="s">
        <v>135</v>
      </c>
      <c r="E431" t="s">
        <v>6805</v>
      </c>
      <c r="F431" t="s">
        <v>6802</v>
      </c>
      <c r="G431" t="s">
        <v>6803</v>
      </c>
      <c r="H431" t="s">
        <v>85</v>
      </c>
      <c r="I431">
        <v>351</v>
      </c>
      <c r="J431" t="s">
        <v>277</v>
      </c>
    </row>
    <row r="432" spans="1:10" x14ac:dyDescent="0.25">
      <c r="A432" t="s">
        <v>75</v>
      </c>
      <c r="B432" t="s">
        <v>90</v>
      </c>
      <c r="C432">
        <v>1571658</v>
      </c>
      <c r="D432" t="s">
        <v>135</v>
      </c>
      <c r="E432" t="s">
        <v>6807</v>
      </c>
      <c r="F432" t="s">
        <v>6802</v>
      </c>
      <c r="G432" t="s">
        <v>6803</v>
      </c>
      <c r="H432" t="s">
        <v>204</v>
      </c>
      <c r="I432">
        <v>73</v>
      </c>
      <c r="J432" t="s">
        <v>204</v>
      </c>
    </row>
    <row r="433" spans="1:10" x14ac:dyDescent="0.25">
      <c r="A433" t="s">
        <v>75</v>
      </c>
      <c r="B433" t="s">
        <v>90</v>
      </c>
      <c r="C433">
        <v>1572026</v>
      </c>
      <c r="D433" t="s">
        <v>225</v>
      </c>
      <c r="E433" t="s">
        <v>838</v>
      </c>
      <c r="F433" t="s">
        <v>839</v>
      </c>
      <c r="G433" t="s">
        <v>840</v>
      </c>
      <c r="H433" t="s">
        <v>96</v>
      </c>
      <c r="I433">
        <v>525</v>
      </c>
      <c r="J433" t="s">
        <v>160</v>
      </c>
    </row>
    <row r="434" spans="1:10" x14ac:dyDescent="0.25">
      <c r="A434" t="s">
        <v>75</v>
      </c>
      <c r="B434" t="s">
        <v>90</v>
      </c>
      <c r="C434">
        <v>1574523</v>
      </c>
      <c r="D434" t="s">
        <v>92</v>
      </c>
      <c r="E434" t="s">
        <v>6808</v>
      </c>
      <c r="F434" t="s">
        <v>2478</v>
      </c>
      <c r="G434" t="s">
        <v>2479</v>
      </c>
      <c r="H434" t="s">
        <v>96</v>
      </c>
      <c r="I434">
        <v>175</v>
      </c>
      <c r="J434" t="s">
        <v>253</v>
      </c>
    </row>
    <row r="435" spans="1:10" x14ac:dyDescent="0.25">
      <c r="A435" t="s">
        <v>75</v>
      </c>
      <c r="B435" t="s">
        <v>90</v>
      </c>
      <c r="C435">
        <v>1575339</v>
      </c>
      <c r="D435" t="s">
        <v>120</v>
      </c>
      <c r="E435" t="s">
        <v>6809</v>
      </c>
      <c r="F435" t="s">
        <v>2483</v>
      </c>
      <c r="G435" t="s">
        <v>2484</v>
      </c>
      <c r="H435" t="s">
        <v>253</v>
      </c>
      <c r="I435">
        <v>481</v>
      </c>
      <c r="J435" t="s">
        <v>96</v>
      </c>
    </row>
    <row r="436" spans="1:10" x14ac:dyDescent="0.25">
      <c r="A436" t="s">
        <v>75</v>
      </c>
      <c r="B436" t="s">
        <v>90</v>
      </c>
      <c r="C436">
        <v>1576325</v>
      </c>
      <c r="D436" t="s">
        <v>92</v>
      </c>
      <c r="E436" t="s">
        <v>6811</v>
      </c>
      <c r="F436" t="s">
        <v>2483</v>
      </c>
      <c r="G436" t="s">
        <v>2484</v>
      </c>
      <c r="H436" t="s">
        <v>400</v>
      </c>
      <c r="I436">
        <v>153</v>
      </c>
      <c r="J436" t="s">
        <v>277</v>
      </c>
    </row>
    <row r="437" spans="1:10" x14ac:dyDescent="0.25">
      <c r="A437" t="s">
        <v>75</v>
      </c>
      <c r="B437" t="s">
        <v>90</v>
      </c>
      <c r="C437">
        <v>1580852</v>
      </c>
      <c r="D437" t="s">
        <v>135</v>
      </c>
      <c r="E437" t="s">
        <v>79</v>
      </c>
      <c r="F437" t="s">
        <v>5037</v>
      </c>
      <c r="G437" t="s">
        <v>6813</v>
      </c>
      <c r="H437" t="s">
        <v>79</v>
      </c>
      <c r="I437" t="s">
        <v>82</v>
      </c>
    </row>
    <row r="438" spans="1:10" x14ac:dyDescent="0.25">
      <c r="A438" t="s">
        <v>75</v>
      </c>
      <c r="B438" t="s">
        <v>90</v>
      </c>
      <c r="C438">
        <v>1586871</v>
      </c>
      <c r="D438" t="s">
        <v>120</v>
      </c>
      <c r="E438" t="s">
        <v>79</v>
      </c>
      <c r="F438" t="s">
        <v>5041</v>
      </c>
      <c r="G438" t="s">
        <v>5042</v>
      </c>
      <c r="H438" t="s">
        <v>79</v>
      </c>
      <c r="I438" t="s">
        <v>82</v>
      </c>
    </row>
    <row r="439" spans="1:10" x14ac:dyDescent="0.25">
      <c r="A439" t="s">
        <v>75</v>
      </c>
      <c r="B439" t="s">
        <v>90</v>
      </c>
      <c r="C439">
        <v>1590878</v>
      </c>
      <c r="D439" t="s">
        <v>225</v>
      </c>
      <c r="E439" t="s">
        <v>212</v>
      </c>
      <c r="F439" t="s">
        <v>3724</v>
      </c>
      <c r="G439" t="s">
        <v>3725</v>
      </c>
      <c r="H439" t="s">
        <v>212</v>
      </c>
      <c r="I439" t="s">
        <v>82</v>
      </c>
    </row>
    <row r="440" spans="1:10" x14ac:dyDescent="0.25">
      <c r="A440" t="s">
        <v>75</v>
      </c>
      <c r="B440" t="s">
        <v>90</v>
      </c>
      <c r="C440">
        <v>1601871</v>
      </c>
      <c r="D440" t="s">
        <v>135</v>
      </c>
      <c r="E440" t="s">
        <v>6815</v>
      </c>
      <c r="F440" t="s">
        <v>862</v>
      </c>
      <c r="G440" t="s">
        <v>863</v>
      </c>
      <c r="H440" t="s">
        <v>131</v>
      </c>
      <c r="I440">
        <v>90</v>
      </c>
      <c r="J440" t="s">
        <v>98</v>
      </c>
    </row>
    <row r="441" spans="1:10" x14ac:dyDescent="0.25">
      <c r="A441" t="s">
        <v>75</v>
      </c>
      <c r="B441" t="s">
        <v>90</v>
      </c>
      <c r="C441">
        <v>1602054</v>
      </c>
      <c r="D441" t="s">
        <v>225</v>
      </c>
      <c r="E441" t="s">
        <v>861</v>
      </c>
      <c r="F441" t="s">
        <v>862</v>
      </c>
      <c r="G441" t="s">
        <v>863</v>
      </c>
      <c r="H441" t="s">
        <v>277</v>
      </c>
      <c r="I441">
        <v>151</v>
      </c>
      <c r="J441" t="s">
        <v>253</v>
      </c>
    </row>
    <row r="442" spans="1:10" x14ac:dyDescent="0.25">
      <c r="A442" t="s">
        <v>75</v>
      </c>
      <c r="B442" t="s">
        <v>90</v>
      </c>
      <c r="C442">
        <v>1603440</v>
      </c>
      <c r="D442" t="s">
        <v>151</v>
      </c>
      <c r="E442" t="s">
        <v>79</v>
      </c>
      <c r="F442" t="s">
        <v>6816</v>
      </c>
      <c r="G442" t="s">
        <v>6817</v>
      </c>
      <c r="H442" t="s">
        <v>79</v>
      </c>
      <c r="I442" t="s">
        <v>82</v>
      </c>
    </row>
    <row r="443" spans="1:10" x14ac:dyDescent="0.25">
      <c r="A443" t="s">
        <v>75</v>
      </c>
      <c r="B443" t="s">
        <v>90</v>
      </c>
      <c r="C443">
        <v>1604988</v>
      </c>
      <c r="D443" t="s">
        <v>151</v>
      </c>
      <c r="E443" t="s">
        <v>79</v>
      </c>
      <c r="F443" t="s">
        <v>867</v>
      </c>
      <c r="G443" t="s">
        <v>868</v>
      </c>
      <c r="H443" t="s">
        <v>79</v>
      </c>
      <c r="I443" t="s">
        <v>82</v>
      </c>
    </row>
    <row r="444" spans="1:10" x14ac:dyDescent="0.25">
      <c r="A444" t="s">
        <v>75</v>
      </c>
      <c r="B444" t="s">
        <v>90</v>
      </c>
      <c r="C444">
        <v>1613895</v>
      </c>
      <c r="D444" t="s">
        <v>92</v>
      </c>
      <c r="E444" t="s">
        <v>871</v>
      </c>
      <c r="F444" t="s">
        <v>872</v>
      </c>
      <c r="G444" t="s">
        <v>873</v>
      </c>
      <c r="H444" t="s">
        <v>96</v>
      </c>
      <c r="I444">
        <v>22</v>
      </c>
      <c r="J444" t="s">
        <v>98</v>
      </c>
    </row>
    <row r="445" spans="1:10" x14ac:dyDescent="0.25">
      <c r="A445" t="s">
        <v>75</v>
      </c>
      <c r="B445" t="s">
        <v>90</v>
      </c>
      <c r="C445">
        <v>1614089</v>
      </c>
      <c r="D445" t="s">
        <v>120</v>
      </c>
      <c r="E445" t="s">
        <v>6821</v>
      </c>
      <c r="F445" t="s">
        <v>872</v>
      </c>
      <c r="G445" t="s">
        <v>873</v>
      </c>
      <c r="H445" t="s">
        <v>105</v>
      </c>
      <c r="I445">
        <v>87</v>
      </c>
      <c r="J445" t="s">
        <v>160</v>
      </c>
    </row>
    <row r="446" spans="1:10" x14ac:dyDescent="0.25">
      <c r="A446" t="s">
        <v>75</v>
      </c>
      <c r="B446" t="s">
        <v>90</v>
      </c>
      <c r="C446">
        <v>1614245</v>
      </c>
      <c r="D446" t="s">
        <v>135</v>
      </c>
      <c r="E446" t="s">
        <v>79</v>
      </c>
      <c r="F446" t="s">
        <v>872</v>
      </c>
      <c r="G446" t="s">
        <v>10347</v>
      </c>
      <c r="H446" t="s">
        <v>79</v>
      </c>
      <c r="I446" t="s">
        <v>82</v>
      </c>
    </row>
    <row r="447" spans="1:10" x14ac:dyDescent="0.25">
      <c r="A447" t="s">
        <v>75</v>
      </c>
      <c r="B447" t="s">
        <v>90</v>
      </c>
      <c r="C447">
        <v>1615694</v>
      </c>
      <c r="D447" t="s">
        <v>135</v>
      </c>
      <c r="E447" t="s">
        <v>877</v>
      </c>
      <c r="F447" t="s">
        <v>878</v>
      </c>
      <c r="G447" t="s">
        <v>554</v>
      </c>
      <c r="H447" t="s">
        <v>124</v>
      </c>
      <c r="I447">
        <v>36</v>
      </c>
      <c r="J447" t="s">
        <v>140</v>
      </c>
    </row>
    <row r="448" spans="1:10" x14ac:dyDescent="0.25">
      <c r="A448" t="s">
        <v>75</v>
      </c>
      <c r="B448" t="s">
        <v>90</v>
      </c>
      <c r="C448">
        <v>1620961</v>
      </c>
      <c r="D448" t="s">
        <v>297</v>
      </c>
      <c r="E448" t="s">
        <v>6823</v>
      </c>
      <c r="F448" t="s">
        <v>882</v>
      </c>
      <c r="G448" t="s">
        <v>6824</v>
      </c>
      <c r="H448" t="s">
        <v>98</v>
      </c>
      <c r="I448">
        <v>226</v>
      </c>
      <c r="J448" t="s">
        <v>131</v>
      </c>
    </row>
    <row r="449" spans="1:10" x14ac:dyDescent="0.25">
      <c r="A449" t="s">
        <v>75</v>
      </c>
      <c r="B449" t="s">
        <v>90</v>
      </c>
      <c r="C449">
        <v>1621733</v>
      </c>
      <c r="D449" t="s">
        <v>92</v>
      </c>
      <c r="E449" t="s">
        <v>79</v>
      </c>
      <c r="F449" t="s">
        <v>882</v>
      </c>
      <c r="G449" t="s">
        <v>883</v>
      </c>
      <c r="H449" t="s">
        <v>79</v>
      </c>
      <c r="I449" t="s">
        <v>82</v>
      </c>
    </row>
    <row r="450" spans="1:10" x14ac:dyDescent="0.25">
      <c r="A450" t="s">
        <v>75</v>
      </c>
      <c r="B450" t="s">
        <v>90</v>
      </c>
      <c r="C450">
        <v>1626780</v>
      </c>
      <c r="D450" t="s">
        <v>225</v>
      </c>
      <c r="E450" t="s">
        <v>79</v>
      </c>
      <c r="F450" t="s">
        <v>5052</v>
      </c>
      <c r="G450" t="s">
        <v>5053</v>
      </c>
      <c r="H450" t="s">
        <v>79</v>
      </c>
      <c r="I450" t="s">
        <v>82</v>
      </c>
    </row>
    <row r="451" spans="1:10" x14ac:dyDescent="0.25">
      <c r="A451" t="s">
        <v>75</v>
      </c>
      <c r="B451" t="s">
        <v>90</v>
      </c>
      <c r="C451">
        <v>1628207</v>
      </c>
      <c r="D451" t="s">
        <v>151</v>
      </c>
      <c r="E451" t="s">
        <v>6825</v>
      </c>
      <c r="F451" t="s">
        <v>3741</v>
      </c>
      <c r="G451" t="s">
        <v>3742</v>
      </c>
      <c r="H451" t="s">
        <v>146</v>
      </c>
      <c r="I451">
        <v>110</v>
      </c>
      <c r="J451" t="s">
        <v>105</v>
      </c>
    </row>
    <row r="452" spans="1:10" x14ac:dyDescent="0.25">
      <c r="A452" t="s">
        <v>75</v>
      </c>
      <c r="B452" t="s">
        <v>90</v>
      </c>
      <c r="C452">
        <v>1631894</v>
      </c>
      <c r="D452" t="s">
        <v>88</v>
      </c>
      <c r="E452" t="s">
        <v>10348</v>
      </c>
      <c r="F452" t="s">
        <v>10349</v>
      </c>
      <c r="G452" t="s">
        <v>10350</v>
      </c>
      <c r="H452" t="s">
        <v>140</v>
      </c>
      <c r="I452">
        <v>49</v>
      </c>
      <c r="J452" t="s">
        <v>400</v>
      </c>
    </row>
    <row r="453" spans="1:10" x14ac:dyDescent="0.25">
      <c r="A453" t="s">
        <v>75</v>
      </c>
      <c r="B453" t="s">
        <v>90</v>
      </c>
      <c r="C453">
        <v>1642051</v>
      </c>
      <c r="D453" t="s">
        <v>297</v>
      </c>
      <c r="E453" t="s">
        <v>6831</v>
      </c>
      <c r="F453" t="s">
        <v>6832</v>
      </c>
      <c r="G453" t="s">
        <v>6833</v>
      </c>
      <c r="H453" t="s">
        <v>204</v>
      </c>
      <c r="I453">
        <v>19</v>
      </c>
      <c r="J453" t="s">
        <v>204</v>
      </c>
    </row>
    <row r="454" spans="1:10" x14ac:dyDescent="0.25">
      <c r="A454" t="s">
        <v>75</v>
      </c>
      <c r="B454" t="s">
        <v>90</v>
      </c>
      <c r="C454">
        <v>1642135</v>
      </c>
      <c r="D454" t="s">
        <v>88</v>
      </c>
      <c r="E454" t="s">
        <v>79</v>
      </c>
      <c r="F454" t="s">
        <v>6832</v>
      </c>
      <c r="G454" t="s">
        <v>6834</v>
      </c>
      <c r="H454" t="s">
        <v>79</v>
      </c>
      <c r="I454" t="s">
        <v>82</v>
      </c>
    </row>
    <row r="455" spans="1:10" x14ac:dyDescent="0.25">
      <c r="A455" t="s">
        <v>75</v>
      </c>
      <c r="B455" t="s">
        <v>90</v>
      </c>
      <c r="C455">
        <v>1642639</v>
      </c>
      <c r="D455" t="s">
        <v>120</v>
      </c>
      <c r="E455" t="s">
        <v>79</v>
      </c>
      <c r="F455" t="s">
        <v>886</v>
      </c>
      <c r="G455" t="s">
        <v>887</v>
      </c>
      <c r="H455" t="s">
        <v>79</v>
      </c>
      <c r="I455" t="s">
        <v>82</v>
      </c>
    </row>
    <row r="456" spans="1:10" x14ac:dyDescent="0.25">
      <c r="A456" t="s">
        <v>75</v>
      </c>
      <c r="B456" t="s">
        <v>90</v>
      </c>
      <c r="C456">
        <v>1646372</v>
      </c>
      <c r="D456" t="s">
        <v>135</v>
      </c>
      <c r="E456" t="s">
        <v>212</v>
      </c>
      <c r="F456" t="s">
        <v>5061</v>
      </c>
      <c r="G456" t="s">
        <v>5062</v>
      </c>
      <c r="H456" t="s">
        <v>212</v>
      </c>
      <c r="I456" t="s">
        <v>82</v>
      </c>
    </row>
    <row r="457" spans="1:10" x14ac:dyDescent="0.25">
      <c r="A457" t="s">
        <v>75</v>
      </c>
      <c r="B457" t="s">
        <v>90</v>
      </c>
      <c r="C457">
        <v>1655286</v>
      </c>
      <c r="D457" t="s">
        <v>225</v>
      </c>
      <c r="E457" t="s">
        <v>6835</v>
      </c>
      <c r="F457" t="s">
        <v>6836</v>
      </c>
      <c r="G457" t="s">
        <v>6837</v>
      </c>
      <c r="H457" t="s">
        <v>245</v>
      </c>
      <c r="I457">
        <v>158</v>
      </c>
      <c r="J457" t="s">
        <v>245</v>
      </c>
    </row>
    <row r="458" spans="1:10" x14ac:dyDescent="0.25">
      <c r="A458" t="s">
        <v>75</v>
      </c>
      <c r="B458" t="s">
        <v>90</v>
      </c>
      <c r="C458">
        <v>1661763</v>
      </c>
      <c r="D458" t="s">
        <v>135</v>
      </c>
      <c r="E458" t="s">
        <v>6465</v>
      </c>
      <c r="F458" t="s">
        <v>6841</v>
      </c>
      <c r="G458" t="s">
        <v>6842</v>
      </c>
      <c r="H458" t="s">
        <v>131</v>
      </c>
      <c r="I458">
        <v>353</v>
      </c>
      <c r="J458" t="s">
        <v>131</v>
      </c>
    </row>
    <row r="459" spans="1:10" x14ac:dyDescent="0.25">
      <c r="A459" t="s">
        <v>75</v>
      </c>
      <c r="B459" t="s">
        <v>90</v>
      </c>
      <c r="C459">
        <v>1669592</v>
      </c>
      <c r="D459" t="s">
        <v>120</v>
      </c>
      <c r="E459" t="s">
        <v>6844</v>
      </c>
      <c r="F459" t="s">
        <v>2535</v>
      </c>
      <c r="G459" t="s">
        <v>2536</v>
      </c>
      <c r="H459" t="s">
        <v>253</v>
      </c>
      <c r="I459">
        <v>342</v>
      </c>
      <c r="J459" t="s">
        <v>96</v>
      </c>
    </row>
    <row r="460" spans="1:10" x14ac:dyDescent="0.25">
      <c r="A460" t="s">
        <v>75</v>
      </c>
      <c r="B460" t="s">
        <v>90</v>
      </c>
      <c r="C460">
        <v>1671963</v>
      </c>
      <c r="D460" t="s">
        <v>92</v>
      </c>
      <c r="E460" t="s">
        <v>10351</v>
      </c>
      <c r="F460" t="s">
        <v>8804</v>
      </c>
      <c r="G460" t="s">
        <v>10352</v>
      </c>
      <c r="H460" t="s">
        <v>140</v>
      </c>
      <c r="I460">
        <v>66</v>
      </c>
      <c r="J460" t="s">
        <v>140</v>
      </c>
    </row>
    <row r="461" spans="1:10" x14ac:dyDescent="0.25">
      <c r="A461" t="s">
        <v>75</v>
      </c>
      <c r="B461" t="s">
        <v>90</v>
      </c>
      <c r="C461">
        <v>1680642</v>
      </c>
      <c r="D461" t="s">
        <v>135</v>
      </c>
      <c r="E461" t="s">
        <v>6847</v>
      </c>
      <c r="F461" t="s">
        <v>5079</v>
      </c>
      <c r="G461" t="s">
        <v>5080</v>
      </c>
      <c r="H461" t="s">
        <v>105</v>
      </c>
      <c r="I461">
        <v>68</v>
      </c>
      <c r="J461" t="s">
        <v>85</v>
      </c>
    </row>
    <row r="462" spans="1:10" x14ac:dyDescent="0.25">
      <c r="A462" t="s">
        <v>75</v>
      </c>
      <c r="B462" t="s">
        <v>90</v>
      </c>
      <c r="C462">
        <v>1683582</v>
      </c>
      <c r="D462" t="s">
        <v>135</v>
      </c>
      <c r="E462" t="s">
        <v>896</v>
      </c>
      <c r="F462" t="s">
        <v>897</v>
      </c>
      <c r="G462" t="s">
        <v>898</v>
      </c>
      <c r="H462" t="s">
        <v>253</v>
      </c>
      <c r="I462">
        <v>250</v>
      </c>
      <c r="J462" t="s">
        <v>96</v>
      </c>
    </row>
    <row r="463" spans="1:10" x14ac:dyDescent="0.25">
      <c r="A463" t="s">
        <v>75</v>
      </c>
      <c r="B463" t="s">
        <v>90</v>
      </c>
      <c r="C463">
        <v>1684105</v>
      </c>
      <c r="D463" t="s">
        <v>135</v>
      </c>
      <c r="E463" t="s">
        <v>79</v>
      </c>
      <c r="F463" t="s">
        <v>897</v>
      </c>
      <c r="G463" t="s">
        <v>6848</v>
      </c>
      <c r="H463" t="s">
        <v>79</v>
      </c>
      <c r="I463" t="s">
        <v>82</v>
      </c>
    </row>
    <row r="464" spans="1:10" x14ac:dyDescent="0.25">
      <c r="A464" t="s">
        <v>75</v>
      </c>
      <c r="B464" t="s">
        <v>90</v>
      </c>
      <c r="C464">
        <v>1687003</v>
      </c>
      <c r="D464" t="s">
        <v>92</v>
      </c>
      <c r="E464" t="s">
        <v>902</v>
      </c>
      <c r="F464" t="s">
        <v>903</v>
      </c>
      <c r="G464" t="s">
        <v>904</v>
      </c>
      <c r="H464" t="s">
        <v>124</v>
      </c>
      <c r="I464">
        <v>36</v>
      </c>
      <c r="J464" t="s">
        <v>160</v>
      </c>
    </row>
    <row r="465" spans="1:10" x14ac:dyDescent="0.25">
      <c r="A465" t="s">
        <v>75</v>
      </c>
      <c r="B465" t="s">
        <v>90</v>
      </c>
      <c r="C465">
        <v>1688819</v>
      </c>
      <c r="D465" t="s">
        <v>135</v>
      </c>
      <c r="E465" t="s">
        <v>907</v>
      </c>
      <c r="F465" t="s">
        <v>908</v>
      </c>
      <c r="G465" t="s">
        <v>909</v>
      </c>
      <c r="H465" t="s">
        <v>105</v>
      </c>
      <c r="I465">
        <v>504</v>
      </c>
      <c r="J465" t="s">
        <v>160</v>
      </c>
    </row>
    <row r="466" spans="1:10" x14ac:dyDescent="0.25">
      <c r="A466" t="s">
        <v>75</v>
      </c>
      <c r="B466" t="s">
        <v>90</v>
      </c>
      <c r="C466">
        <v>1689180</v>
      </c>
      <c r="D466" t="s">
        <v>297</v>
      </c>
      <c r="E466" t="s">
        <v>6849</v>
      </c>
      <c r="F466" t="s">
        <v>908</v>
      </c>
      <c r="G466" t="s">
        <v>909</v>
      </c>
      <c r="H466" t="s">
        <v>105</v>
      </c>
      <c r="I466">
        <v>383</v>
      </c>
      <c r="J466" t="s">
        <v>85</v>
      </c>
    </row>
    <row r="467" spans="1:10" x14ac:dyDescent="0.25">
      <c r="A467" t="s">
        <v>75</v>
      </c>
      <c r="B467" t="s">
        <v>90</v>
      </c>
      <c r="C467">
        <v>1692573</v>
      </c>
      <c r="D467" t="s">
        <v>135</v>
      </c>
      <c r="E467" t="s">
        <v>6850</v>
      </c>
      <c r="F467" t="s">
        <v>6851</v>
      </c>
      <c r="G467" t="s">
        <v>6852</v>
      </c>
      <c r="H467" t="s">
        <v>85</v>
      </c>
      <c r="I467">
        <v>289</v>
      </c>
      <c r="J467" t="s">
        <v>277</v>
      </c>
    </row>
    <row r="468" spans="1:10" x14ac:dyDescent="0.25">
      <c r="A468" t="s">
        <v>75</v>
      </c>
      <c r="B468" t="s">
        <v>90</v>
      </c>
      <c r="C468">
        <v>1696612</v>
      </c>
      <c r="D468" t="s">
        <v>225</v>
      </c>
      <c r="E468" t="s">
        <v>6854</v>
      </c>
      <c r="F468" t="s">
        <v>6855</v>
      </c>
      <c r="G468" t="s">
        <v>6856</v>
      </c>
      <c r="H468" t="s">
        <v>105</v>
      </c>
      <c r="I468">
        <v>41</v>
      </c>
      <c r="J468" t="s">
        <v>85</v>
      </c>
    </row>
    <row r="469" spans="1:10" x14ac:dyDescent="0.25">
      <c r="A469" t="s">
        <v>75</v>
      </c>
      <c r="B469" t="s">
        <v>90</v>
      </c>
      <c r="C469">
        <v>1699862</v>
      </c>
      <c r="D469" t="s">
        <v>92</v>
      </c>
      <c r="E469" t="s">
        <v>6857</v>
      </c>
      <c r="F469" t="s">
        <v>913</v>
      </c>
      <c r="G469" t="s">
        <v>6858</v>
      </c>
      <c r="H469" t="s">
        <v>96</v>
      </c>
      <c r="I469">
        <v>119</v>
      </c>
      <c r="J469" t="s">
        <v>160</v>
      </c>
    </row>
    <row r="470" spans="1:10" x14ac:dyDescent="0.25">
      <c r="A470" t="s">
        <v>75</v>
      </c>
      <c r="B470" t="s">
        <v>90</v>
      </c>
      <c r="C470">
        <v>1700008</v>
      </c>
      <c r="D470" t="s">
        <v>92</v>
      </c>
      <c r="E470" t="s">
        <v>79</v>
      </c>
      <c r="F470" t="s">
        <v>913</v>
      </c>
      <c r="G470" t="s">
        <v>914</v>
      </c>
      <c r="H470" t="s">
        <v>79</v>
      </c>
      <c r="I470" t="s">
        <v>82</v>
      </c>
    </row>
    <row r="471" spans="1:10" x14ac:dyDescent="0.25">
      <c r="A471" t="s">
        <v>75</v>
      </c>
      <c r="B471" t="s">
        <v>90</v>
      </c>
      <c r="C471">
        <v>1711397</v>
      </c>
      <c r="D471" t="s">
        <v>88</v>
      </c>
      <c r="E471" t="s">
        <v>6863</v>
      </c>
      <c r="F471" t="s">
        <v>6861</v>
      </c>
      <c r="G471" t="s">
        <v>6862</v>
      </c>
      <c r="H471" t="s">
        <v>124</v>
      </c>
      <c r="I471">
        <v>28</v>
      </c>
      <c r="J471" t="s">
        <v>98</v>
      </c>
    </row>
    <row r="472" spans="1:10" x14ac:dyDescent="0.25">
      <c r="A472" t="s">
        <v>75</v>
      </c>
      <c r="B472" t="s">
        <v>90</v>
      </c>
      <c r="C472">
        <v>1715383</v>
      </c>
      <c r="D472" t="s">
        <v>135</v>
      </c>
      <c r="E472" t="s">
        <v>922</v>
      </c>
      <c r="F472" t="s">
        <v>923</v>
      </c>
      <c r="G472" t="s">
        <v>924</v>
      </c>
      <c r="H472" t="s">
        <v>253</v>
      </c>
      <c r="I472">
        <v>34</v>
      </c>
      <c r="J472" t="s">
        <v>96</v>
      </c>
    </row>
    <row r="473" spans="1:10" x14ac:dyDescent="0.25">
      <c r="A473" t="s">
        <v>75</v>
      </c>
      <c r="B473" t="s">
        <v>90</v>
      </c>
      <c r="C473">
        <v>1720180</v>
      </c>
      <c r="D473" t="s">
        <v>135</v>
      </c>
      <c r="E473" t="s">
        <v>79</v>
      </c>
      <c r="F473" t="s">
        <v>928</v>
      </c>
      <c r="G473" t="s">
        <v>929</v>
      </c>
      <c r="H473" t="s">
        <v>79</v>
      </c>
      <c r="I473" t="s">
        <v>82</v>
      </c>
    </row>
    <row r="474" spans="1:10" x14ac:dyDescent="0.25">
      <c r="A474" t="s">
        <v>75</v>
      </c>
      <c r="B474" t="s">
        <v>90</v>
      </c>
      <c r="C474">
        <v>1723809</v>
      </c>
      <c r="D474" t="s">
        <v>120</v>
      </c>
      <c r="E474" t="s">
        <v>2524</v>
      </c>
      <c r="F474" t="s">
        <v>6866</v>
      </c>
      <c r="G474" t="s">
        <v>6038</v>
      </c>
      <c r="H474" t="s">
        <v>105</v>
      </c>
      <c r="I474">
        <v>156</v>
      </c>
      <c r="J474" t="s">
        <v>160</v>
      </c>
    </row>
    <row r="475" spans="1:10" x14ac:dyDescent="0.25">
      <c r="A475" t="s">
        <v>75</v>
      </c>
      <c r="B475" t="s">
        <v>90</v>
      </c>
      <c r="C475">
        <v>1731596</v>
      </c>
      <c r="D475" t="s">
        <v>135</v>
      </c>
      <c r="E475" t="s">
        <v>79</v>
      </c>
      <c r="F475" t="s">
        <v>932</v>
      </c>
      <c r="G475" t="s">
        <v>933</v>
      </c>
      <c r="H475" t="s">
        <v>79</v>
      </c>
      <c r="I475" t="s">
        <v>82</v>
      </c>
    </row>
    <row r="476" spans="1:10" x14ac:dyDescent="0.25">
      <c r="A476" t="s">
        <v>75</v>
      </c>
      <c r="B476" t="s">
        <v>90</v>
      </c>
      <c r="C476">
        <v>1754950</v>
      </c>
      <c r="D476" t="s">
        <v>92</v>
      </c>
      <c r="E476" t="s">
        <v>6872</v>
      </c>
      <c r="F476" t="s">
        <v>6873</v>
      </c>
      <c r="G476" t="s">
        <v>6874</v>
      </c>
      <c r="H476" t="s">
        <v>172</v>
      </c>
      <c r="I476">
        <v>367</v>
      </c>
      <c r="J476" t="s">
        <v>253</v>
      </c>
    </row>
    <row r="477" spans="1:10" x14ac:dyDescent="0.25">
      <c r="A477" t="s">
        <v>75</v>
      </c>
      <c r="B477" t="s">
        <v>90</v>
      </c>
      <c r="C477">
        <v>1760702</v>
      </c>
      <c r="D477" t="s">
        <v>120</v>
      </c>
      <c r="E477" t="s">
        <v>6875</v>
      </c>
      <c r="F477" t="s">
        <v>6876</v>
      </c>
      <c r="G477" t="s">
        <v>6877</v>
      </c>
      <c r="H477" t="s">
        <v>172</v>
      </c>
      <c r="I477">
        <v>747</v>
      </c>
      <c r="J477" t="s">
        <v>172</v>
      </c>
    </row>
    <row r="478" spans="1:10" x14ac:dyDescent="0.25">
      <c r="A478" t="s">
        <v>75</v>
      </c>
      <c r="B478" t="s">
        <v>90</v>
      </c>
      <c r="C478">
        <v>1764150</v>
      </c>
      <c r="D478" t="s">
        <v>120</v>
      </c>
      <c r="E478" t="s">
        <v>6882</v>
      </c>
      <c r="F478" t="s">
        <v>6880</v>
      </c>
      <c r="G478" t="s">
        <v>6881</v>
      </c>
      <c r="H478" t="s">
        <v>85</v>
      </c>
      <c r="I478">
        <v>274</v>
      </c>
      <c r="J478" t="s">
        <v>277</v>
      </c>
    </row>
    <row r="479" spans="1:10" x14ac:dyDescent="0.25">
      <c r="A479" t="s">
        <v>75</v>
      </c>
      <c r="B479" t="s">
        <v>90</v>
      </c>
      <c r="C479">
        <v>1767220</v>
      </c>
      <c r="D479" t="s">
        <v>92</v>
      </c>
      <c r="E479" t="s">
        <v>944</v>
      </c>
      <c r="F479" t="s">
        <v>945</v>
      </c>
      <c r="G479" t="s">
        <v>946</v>
      </c>
      <c r="H479" t="s">
        <v>253</v>
      </c>
      <c r="I479">
        <v>151</v>
      </c>
      <c r="J479" t="s">
        <v>277</v>
      </c>
    </row>
    <row r="480" spans="1:10" x14ac:dyDescent="0.25">
      <c r="A480" t="s">
        <v>75</v>
      </c>
      <c r="B480" t="s">
        <v>90</v>
      </c>
      <c r="C480">
        <v>1768689</v>
      </c>
      <c r="D480" t="s">
        <v>135</v>
      </c>
      <c r="E480" t="s">
        <v>6883</v>
      </c>
      <c r="F480" t="s">
        <v>6884</v>
      </c>
      <c r="G480" t="s">
        <v>6885</v>
      </c>
      <c r="H480" t="s">
        <v>140</v>
      </c>
      <c r="I480">
        <v>215</v>
      </c>
      <c r="J480" t="s">
        <v>160</v>
      </c>
    </row>
    <row r="481" spans="1:10" x14ac:dyDescent="0.25">
      <c r="A481" t="s">
        <v>75</v>
      </c>
      <c r="B481" t="s">
        <v>90</v>
      </c>
      <c r="C481">
        <v>1769763</v>
      </c>
      <c r="D481" t="s">
        <v>92</v>
      </c>
      <c r="E481" t="s">
        <v>79</v>
      </c>
      <c r="F481" t="s">
        <v>6886</v>
      </c>
      <c r="G481" t="s">
        <v>6887</v>
      </c>
      <c r="H481" t="s">
        <v>79</v>
      </c>
      <c r="I481" t="s">
        <v>82</v>
      </c>
    </row>
    <row r="482" spans="1:10" x14ac:dyDescent="0.25">
      <c r="A482" t="s">
        <v>75</v>
      </c>
      <c r="B482" t="s">
        <v>90</v>
      </c>
      <c r="C482">
        <v>1770281</v>
      </c>
      <c r="D482" t="s">
        <v>92</v>
      </c>
      <c r="E482" t="s">
        <v>6888</v>
      </c>
      <c r="F482" t="s">
        <v>5138</v>
      </c>
      <c r="G482" t="s">
        <v>5139</v>
      </c>
      <c r="H482" t="s">
        <v>85</v>
      </c>
      <c r="I482">
        <v>146</v>
      </c>
      <c r="J482" t="s">
        <v>105</v>
      </c>
    </row>
    <row r="483" spans="1:10" x14ac:dyDescent="0.25">
      <c r="A483" t="s">
        <v>75</v>
      </c>
      <c r="B483" t="s">
        <v>90</v>
      </c>
      <c r="C483">
        <v>1770878</v>
      </c>
      <c r="D483" t="s">
        <v>135</v>
      </c>
      <c r="E483" t="s">
        <v>10353</v>
      </c>
      <c r="F483" t="s">
        <v>5138</v>
      </c>
      <c r="G483" t="s">
        <v>5139</v>
      </c>
      <c r="H483" t="s">
        <v>172</v>
      </c>
      <c r="I483">
        <v>345</v>
      </c>
      <c r="J483" t="s">
        <v>172</v>
      </c>
    </row>
    <row r="484" spans="1:10" x14ac:dyDescent="0.25">
      <c r="A484" t="s">
        <v>75</v>
      </c>
      <c r="B484" t="s">
        <v>90</v>
      </c>
      <c r="C484">
        <v>1777451</v>
      </c>
      <c r="D484" t="s">
        <v>135</v>
      </c>
      <c r="E484" t="s">
        <v>6890</v>
      </c>
      <c r="F484" t="s">
        <v>6891</v>
      </c>
      <c r="G484" t="s">
        <v>6892</v>
      </c>
      <c r="H484" t="s">
        <v>204</v>
      </c>
      <c r="I484">
        <v>55</v>
      </c>
      <c r="J484" t="s">
        <v>105</v>
      </c>
    </row>
    <row r="485" spans="1:10" x14ac:dyDescent="0.25">
      <c r="A485" t="s">
        <v>75</v>
      </c>
      <c r="B485" t="s">
        <v>90</v>
      </c>
      <c r="C485">
        <v>1781790</v>
      </c>
      <c r="D485" t="s">
        <v>225</v>
      </c>
      <c r="E485" t="s">
        <v>949</v>
      </c>
      <c r="F485" t="s">
        <v>950</v>
      </c>
      <c r="G485" t="s">
        <v>951</v>
      </c>
      <c r="H485" t="s">
        <v>98</v>
      </c>
      <c r="I485">
        <v>30</v>
      </c>
      <c r="J485" t="s">
        <v>96</v>
      </c>
    </row>
    <row r="486" spans="1:10" x14ac:dyDescent="0.25">
      <c r="A486" t="s">
        <v>75</v>
      </c>
      <c r="B486" t="s">
        <v>90</v>
      </c>
      <c r="C486">
        <v>1783091</v>
      </c>
      <c r="D486" t="s">
        <v>120</v>
      </c>
      <c r="E486" t="s">
        <v>6893</v>
      </c>
      <c r="F486" t="s">
        <v>6894</v>
      </c>
      <c r="G486" t="s">
        <v>6895</v>
      </c>
      <c r="H486" t="s">
        <v>105</v>
      </c>
      <c r="I486">
        <v>134</v>
      </c>
      <c r="J486" t="s">
        <v>160</v>
      </c>
    </row>
    <row r="487" spans="1:10" x14ac:dyDescent="0.25">
      <c r="A487" t="s">
        <v>75</v>
      </c>
      <c r="B487" t="s">
        <v>90</v>
      </c>
      <c r="C487">
        <v>1787242</v>
      </c>
      <c r="D487" t="s">
        <v>135</v>
      </c>
      <c r="E487" t="s">
        <v>961</v>
      </c>
      <c r="F487" t="s">
        <v>962</v>
      </c>
      <c r="G487" t="s">
        <v>963</v>
      </c>
      <c r="H487" t="s">
        <v>85</v>
      </c>
      <c r="I487">
        <v>192</v>
      </c>
      <c r="J487" t="s">
        <v>277</v>
      </c>
    </row>
    <row r="488" spans="1:10" x14ac:dyDescent="0.25">
      <c r="A488" t="s">
        <v>75</v>
      </c>
      <c r="B488" t="s">
        <v>90</v>
      </c>
      <c r="C488">
        <v>1788346</v>
      </c>
      <c r="D488" t="s">
        <v>135</v>
      </c>
      <c r="E488" t="s">
        <v>6896</v>
      </c>
      <c r="F488" t="s">
        <v>6897</v>
      </c>
      <c r="G488" t="s">
        <v>6898</v>
      </c>
      <c r="H488" t="s">
        <v>174</v>
      </c>
      <c r="I488">
        <v>7</v>
      </c>
      <c r="J488" t="s">
        <v>174</v>
      </c>
    </row>
    <row r="489" spans="1:10" x14ac:dyDescent="0.25">
      <c r="A489" t="s">
        <v>75</v>
      </c>
      <c r="B489" t="s">
        <v>90</v>
      </c>
      <c r="C489">
        <v>1796101</v>
      </c>
      <c r="D489" t="s">
        <v>135</v>
      </c>
      <c r="E489" t="s">
        <v>6902</v>
      </c>
      <c r="F489" t="s">
        <v>6903</v>
      </c>
      <c r="G489" t="s">
        <v>6904</v>
      </c>
      <c r="H489" t="s">
        <v>85</v>
      </c>
      <c r="I489">
        <v>243</v>
      </c>
      <c r="J489" t="s">
        <v>277</v>
      </c>
    </row>
    <row r="490" spans="1:10" x14ac:dyDescent="0.25">
      <c r="A490" t="s">
        <v>75</v>
      </c>
      <c r="B490" t="s">
        <v>90</v>
      </c>
      <c r="C490">
        <v>1800129</v>
      </c>
      <c r="D490" t="s">
        <v>88</v>
      </c>
      <c r="E490" t="s">
        <v>6908</v>
      </c>
      <c r="F490" t="s">
        <v>6906</v>
      </c>
      <c r="G490" t="s">
        <v>6907</v>
      </c>
      <c r="H490" t="s">
        <v>565</v>
      </c>
      <c r="I490">
        <v>71</v>
      </c>
      <c r="J490" t="s">
        <v>160</v>
      </c>
    </row>
    <row r="491" spans="1:10" x14ac:dyDescent="0.25">
      <c r="A491" t="s">
        <v>75</v>
      </c>
      <c r="B491" t="s">
        <v>90</v>
      </c>
      <c r="C491">
        <v>1802047</v>
      </c>
      <c r="D491" t="s">
        <v>151</v>
      </c>
      <c r="E491" t="s">
        <v>79</v>
      </c>
      <c r="F491" t="s">
        <v>6909</v>
      </c>
      <c r="G491" t="s">
        <v>6910</v>
      </c>
      <c r="H491" t="s">
        <v>79</v>
      </c>
      <c r="I491" t="s">
        <v>82</v>
      </c>
    </row>
    <row r="492" spans="1:10" x14ac:dyDescent="0.25">
      <c r="A492" t="s">
        <v>75</v>
      </c>
      <c r="B492" t="s">
        <v>90</v>
      </c>
      <c r="C492">
        <v>1803109</v>
      </c>
      <c r="D492" t="s">
        <v>88</v>
      </c>
      <c r="E492" t="s">
        <v>6911</v>
      </c>
      <c r="F492" t="s">
        <v>6912</v>
      </c>
      <c r="G492" t="s">
        <v>5307</v>
      </c>
      <c r="H492" t="s">
        <v>204</v>
      </c>
      <c r="I492">
        <v>128</v>
      </c>
      <c r="J492" t="s">
        <v>174</v>
      </c>
    </row>
    <row r="493" spans="1:10" x14ac:dyDescent="0.25">
      <c r="A493" t="s">
        <v>75</v>
      </c>
      <c r="B493" t="s">
        <v>90</v>
      </c>
      <c r="C493">
        <v>1812514</v>
      </c>
      <c r="D493" t="s">
        <v>135</v>
      </c>
      <c r="E493" t="s">
        <v>320</v>
      </c>
      <c r="F493" t="s">
        <v>6914</v>
      </c>
      <c r="G493" t="s">
        <v>6915</v>
      </c>
      <c r="H493" t="s">
        <v>85</v>
      </c>
      <c r="I493">
        <v>82</v>
      </c>
      <c r="J493" t="s">
        <v>277</v>
      </c>
    </row>
    <row r="494" spans="1:10" x14ac:dyDescent="0.25">
      <c r="A494" t="s">
        <v>75</v>
      </c>
      <c r="B494" t="s">
        <v>90</v>
      </c>
      <c r="C494">
        <v>1820888</v>
      </c>
      <c r="D494" t="s">
        <v>135</v>
      </c>
      <c r="E494" t="s">
        <v>6916</v>
      </c>
      <c r="F494" t="s">
        <v>6917</v>
      </c>
      <c r="G494" t="s">
        <v>6918</v>
      </c>
      <c r="H494" t="s">
        <v>148</v>
      </c>
      <c r="I494">
        <v>98</v>
      </c>
      <c r="J494" t="s">
        <v>253</v>
      </c>
    </row>
    <row r="495" spans="1:10" x14ac:dyDescent="0.25">
      <c r="A495" t="s">
        <v>75</v>
      </c>
      <c r="B495" t="s">
        <v>90</v>
      </c>
      <c r="C495">
        <v>1821696</v>
      </c>
      <c r="D495" t="s">
        <v>225</v>
      </c>
      <c r="E495" t="s">
        <v>6919</v>
      </c>
      <c r="F495" t="s">
        <v>6920</v>
      </c>
      <c r="G495" t="s">
        <v>6921</v>
      </c>
      <c r="H495" t="s">
        <v>96</v>
      </c>
      <c r="I495">
        <v>274</v>
      </c>
      <c r="J495" t="s">
        <v>98</v>
      </c>
    </row>
    <row r="496" spans="1:10" x14ac:dyDescent="0.25">
      <c r="A496" t="s">
        <v>75</v>
      </c>
      <c r="B496" t="s">
        <v>90</v>
      </c>
      <c r="C496">
        <v>1823802</v>
      </c>
      <c r="D496" t="s">
        <v>135</v>
      </c>
      <c r="E496" t="s">
        <v>973</v>
      </c>
      <c r="F496" t="s">
        <v>974</v>
      </c>
      <c r="G496" t="s">
        <v>975</v>
      </c>
      <c r="H496" t="s">
        <v>245</v>
      </c>
      <c r="I496">
        <v>64</v>
      </c>
      <c r="J496" t="s">
        <v>253</v>
      </c>
    </row>
    <row r="497" spans="1:10" x14ac:dyDescent="0.25">
      <c r="A497" t="s">
        <v>75</v>
      </c>
      <c r="B497" t="s">
        <v>90</v>
      </c>
      <c r="C497">
        <v>1825763</v>
      </c>
      <c r="D497" t="s">
        <v>135</v>
      </c>
      <c r="E497" t="s">
        <v>6925</v>
      </c>
      <c r="F497" t="s">
        <v>979</v>
      </c>
      <c r="G497" t="s">
        <v>6923</v>
      </c>
      <c r="H497" t="s">
        <v>204</v>
      </c>
      <c r="I497">
        <v>159</v>
      </c>
      <c r="J497" t="s">
        <v>204</v>
      </c>
    </row>
    <row r="498" spans="1:10" x14ac:dyDescent="0.25">
      <c r="A498" t="s">
        <v>75</v>
      </c>
      <c r="B498" t="s">
        <v>90</v>
      </c>
      <c r="C498">
        <v>1827137</v>
      </c>
      <c r="D498" t="s">
        <v>92</v>
      </c>
      <c r="E498" t="s">
        <v>10354</v>
      </c>
      <c r="F498" t="s">
        <v>10355</v>
      </c>
      <c r="G498" t="s">
        <v>10356</v>
      </c>
      <c r="H498" t="s">
        <v>85</v>
      </c>
      <c r="I498">
        <v>151</v>
      </c>
      <c r="J498" t="s">
        <v>105</v>
      </c>
    </row>
    <row r="499" spans="1:10" x14ac:dyDescent="0.25">
      <c r="A499" t="s">
        <v>75</v>
      </c>
      <c r="B499" t="s">
        <v>90</v>
      </c>
      <c r="C499">
        <v>1829319</v>
      </c>
      <c r="D499" t="s">
        <v>135</v>
      </c>
      <c r="E499" t="s">
        <v>6926</v>
      </c>
      <c r="F499" t="s">
        <v>6927</v>
      </c>
      <c r="G499" t="s">
        <v>6928</v>
      </c>
      <c r="H499" t="s">
        <v>172</v>
      </c>
      <c r="I499">
        <v>85</v>
      </c>
      <c r="J499" t="s">
        <v>172</v>
      </c>
    </row>
    <row r="500" spans="1:10" x14ac:dyDescent="0.25">
      <c r="A500" t="s">
        <v>75</v>
      </c>
      <c r="B500" t="s">
        <v>90</v>
      </c>
      <c r="C500">
        <v>1832413</v>
      </c>
      <c r="D500" t="s">
        <v>135</v>
      </c>
      <c r="E500" t="s">
        <v>6929</v>
      </c>
      <c r="F500" t="s">
        <v>984</v>
      </c>
      <c r="G500" t="s">
        <v>985</v>
      </c>
      <c r="H500" t="s">
        <v>96</v>
      </c>
      <c r="I500">
        <v>315</v>
      </c>
      <c r="J500" t="s">
        <v>96</v>
      </c>
    </row>
    <row r="501" spans="1:10" x14ac:dyDescent="0.25">
      <c r="A501" t="s">
        <v>75</v>
      </c>
      <c r="B501" t="s">
        <v>90</v>
      </c>
      <c r="C501">
        <v>1833730</v>
      </c>
      <c r="D501" t="s">
        <v>135</v>
      </c>
      <c r="E501" t="s">
        <v>6930</v>
      </c>
      <c r="F501" t="s">
        <v>5168</v>
      </c>
      <c r="G501" t="s">
        <v>5169</v>
      </c>
      <c r="H501" t="s">
        <v>124</v>
      </c>
      <c r="I501">
        <v>3</v>
      </c>
      <c r="J501" t="s">
        <v>140</v>
      </c>
    </row>
    <row r="502" spans="1:10" x14ac:dyDescent="0.25">
      <c r="A502" t="s">
        <v>75</v>
      </c>
      <c r="B502" t="s">
        <v>90</v>
      </c>
      <c r="C502">
        <v>1836179</v>
      </c>
      <c r="D502" t="s">
        <v>151</v>
      </c>
      <c r="E502" t="s">
        <v>989</v>
      </c>
      <c r="F502" t="s">
        <v>990</v>
      </c>
      <c r="G502" t="s">
        <v>991</v>
      </c>
      <c r="H502" t="s">
        <v>98</v>
      </c>
      <c r="I502">
        <v>72</v>
      </c>
      <c r="J502" t="s">
        <v>160</v>
      </c>
    </row>
    <row r="503" spans="1:10" x14ac:dyDescent="0.25">
      <c r="A503" t="s">
        <v>75</v>
      </c>
      <c r="B503" t="s">
        <v>90</v>
      </c>
      <c r="C503">
        <v>1836192</v>
      </c>
      <c r="D503" t="s">
        <v>92</v>
      </c>
      <c r="E503" t="s">
        <v>6932</v>
      </c>
      <c r="F503" t="s">
        <v>990</v>
      </c>
      <c r="G503" t="s">
        <v>991</v>
      </c>
      <c r="H503" t="s">
        <v>172</v>
      </c>
      <c r="I503">
        <v>67</v>
      </c>
      <c r="J503" t="s">
        <v>172</v>
      </c>
    </row>
    <row r="504" spans="1:10" x14ac:dyDescent="0.25">
      <c r="A504" t="s">
        <v>75</v>
      </c>
      <c r="B504" t="s">
        <v>90</v>
      </c>
      <c r="C504">
        <v>1842276</v>
      </c>
      <c r="D504" t="s">
        <v>92</v>
      </c>
      <c r="E504" t="s">
        <v>79</v>
      </c>
      <c r="F504" t="s">
        <v>995</v>
      </c>
      <c r="G504" t="s">
        <v>996</v>
      </c>
      <c r="H504" t="s">
        <v>79</v>
      </c>
      <c r="I504" t="s">
        <v>82</v>
      </c>
    </row>
    <row r="505" spans="1:10" x14ac:dyDescent="0.25">
      <c r="A505" t="s">
        <v>75</v>
      </c>
      <c r="B505" t="s">
        <v>90</v>
      </c>
      <c r="C505">
        <v>1852274</v>
      </c>
      <c r="D505" t="s">
        <v>135</v>
      </c>
      <c r="E505" t="s">
        <v>6935</v>
      </c>
      <c r="F505" t="s">
        <v>2606</v>
      </c>
      <c r="G505" t="s">
        <v>2607</v>
      </c>
      <c r="H505" t="s">
        <v>85</v>
      </c>
      <c r="I505">
        <v>273</v>
      </c>
      <c r="J505" t="s">
        <v>277</v>
      </c>
    </row>
    <row r="506" spans="1:10" x14ac:dyDescent="0.25">
      <c r="A506" t="s">
        <v>75</v>
      </c>
      <c r="B506" t="s">
        <v>90</v>
      </c>
      <c r="C506">
        <v>1858693</v>
      </c>
      <c r="D506" t="s">
        <v>92</v>
      </c>
      <c r="E506" t="s">
        <v>1010</v>
      </c>
      <c r="F506" t="s">
        <v>1011</v>
      </c>
      <c r="G506" t="s">
        <v>1012</v>
      </c>
      <c r="H506" t="s">
        <v>96</v>
      </c>
      <c r="I506">
        <v>196</v>
      </c>
      <c r="J506" t="s">
        <v>98</v>
      </c>
    </row>
    <row r="507" spans="1:10" x14ac:dyDescent="0.25">
      <c r="A507" t="s">
        <v>75</v>
      </c>
      <c r="B507" t="s">
        <v>90</v>
      </c>
      <c r="C507">
        <v>1859132</v>
      </c>
      <c r="D507" t="s">
        <v>101</v>
      </c>
      <c r="E507" t="s">
        <v>6939</v>
      </c>
      <c r="F507" t="s">
        <v>6940</v>
      </c>
      <c r="G507" t="s">
        <v>6941</v>
      </c>
      <c r="H507" t="s">
        <v>204</v>
      </c>
      <c r="I507">
        <v>254</v>
      </c>
      <c r="J507" t="s">
        <v>204</v>
      </c>
    </row>
    <row r="508" spans="1:10" x14ac:dyDescent="0.25">
      <c r="A508" t="s">
        <v>75</v>
      </c>
      <c r="B508" t="s">
        <v>90</v>
      </c>
      <c r="C508">
        <v>1860183</v>
      </c>
      <c r="D508" t="s">
        <v>120</v>
      </c>
      <c r="E508" t="s">
        <v>6942</v>
      </c>
      <c r="F508" t="s">
        <v>6943</v>
      </c>
      <c r="G508" t="s">
        <v>6944</v>
      </c>
      <c r="H508" t="s">
        <v>124</v>
      </c>
      <c r="I508">
        <v>183</v>
      </c>
      <c r="J508" t="s">
        <v>140</v>
      </c>
    </row>
    <row r="509" spans="1:10" x14ac:dyDescent="0.25">
      <c r="A509" t="s">
        <v>75</v>
      </c>
      <c r="B509" t="s">
        <v>90</v>
      </c>
      <c r="C509">
        <v>1865000</v>
      </c>
      <c r="D509" t="s">
        <v>135</v>
      </c>
      <c r="E509" t="s">
        <v>6948</v>
      </c>
      <c r="F509" t="s">
        <v>1016</v>
      </c>
      <c r="G509" t="s">
        <v>1017</v>
      </c>
      <c r="H509" t="s">
        <v>131</v>
      </c>
      <c r="I509">
        <v>120</v>
      </c>
      <c r="J509" t="s">
        <v>98</v>
      </c>
    </row>
    <row r="510" spans="1:10" x14ac:dyDescent="0.25">
      <c r="A510" t="s">
        <v>75</v>
      </c>
      <c r="B510" t="s">
        <v>90</v>
      </c>
      <c r="C510">
        <v>1865422</v>
      </c>
      <c r="D510" t="s">
        <v>135</v>
      </c>
      <c r="E510" t="s">
        <v>6949</v>
      </c>
      <c r="F510" t="s">
        <v>1016</v>
      </c>
      <c r="G510" t="s">
        <v>1017</v>
      </c>
      <c r="H510" t="s">
        <v>124</v>
      </c>
      <c r="I510">
        <v>261</v>
      </c>
      <c r="J510" t="s">
        <v>124</v>
      </c>
    </row>
    <row r="511" spans="1:10" x14ac:dyDescent="0.25">
      <c r="A511" t="s">
        <v>75</v>
      </c>
      <c r="B511" t="s">
        <v>90</v>
      </c>
      <c r="C511">
        <v>1865836</v>
      </c>
      <c r="D511" t="s">
        <v>120</v>
      </c>
      <c r="E511" t="s">
        <v>1015</v>
      </c>
      <c r="F511" t="s">
        <v>1016</v>
      </c>
      <c r="G511" t="s">
        <v>1017</v>
      </c>
      <c r="H511" t="s">
        <v>85</v>
      </c>
      <c r="I511">
        <v>399</v>
      </c>
      <c r="J511" t="s">
        <v>277</v>
      </c>
    </row>
    <row r="512" spans="1:10" x14ac:dyDescent="0.25">
      <c r="A512" t="s">
        <v>75</v>
      </c>
      <c r="B512" t="s">
        <v>90</v>
      </c>
      <c r="C512">
        <v>1870743</v>
      </c>
      <c r="D512" t="s">
        <v>135</v>
      </c>
      <c r="E512" t="s">
        <v>6951</v>
      </c>
      <c r="F512" t="s">
        <v>6952</v>
      </c>
      <c r="G512" t="s">
        <v>554</v>
      </c>
      <c r="H512" t="s">
        <v>511</v>
      </c>
      <c r="I512">
        <v>272</v>
      </c>
      <c r="J512" t="s">
        <v>400</v>
      </c>
    </row>
    <row r="513" spans="1:10" x14ac:dyDescent="0.25">
      <c r="A513" t="s">
        <v>75</v>
      </c>
      <c r="B513" t="s">
        <v>90</v>
      </c>
      <c r="C513">
        <v>1872054</v>
      </c>
      <c r="D513" t="s">
        <v>225</v>
      </c>
      <c r="E513" t="s">
        <v>6953</v>
      </c>
      <c r="F513" t="s">
        <v>1022</v>
      </c>
      <c r="G513" t="s">
        <v>1023</v>
      </c>
      <c r="H513" t="s">
        <v>105</v>
      </c>
      <c r="I513">
        <v>28</v>
      </c>
      <c r="J513" t="s">
        <v>245</v>
      </c>
    </row>
    <row r="514" spans="1:10" x14ac:dyDescent="0.25">
      <c r="A514" t="s">
        <v>75</v>
      </c>
      <c r="B514" t="s">
        <v>90</v>
      </c>
      <c r="C514">
        <v>1872520</v>
      </c>
      <c r="D514" t="s">
        <v>120</v>
      </c>
      <c r="E514" t="s">
        <v>6954</v>
      </c>
      <c r="F514" t="s">
        <v>1022</v>
      </c>
      <c r="G514" t="s">
        <v>1023</v>
      </c>
      <c r="H514" t="s">
        <v>131</v>
      </c>
      <c r="I514">
        <v>183</v>
      </c>
      <c r="J514" t="s">
        <v>131</v>
      </c>
    </row>
    <row r="515" spans="1:10" x14ac:dyDescent="0.25">
      <c r="A515" t="s">
        <v>75</v>
      </c>
      <c r="B515" t="s">
        <v>90</v>
      </c>
      <c r="C515">
        <v>1872783</v>
      </c>
      <c r="D515" t="s">
        <v>135</v>
      </c>
      <c r="E515" t="s">
        <v>1021</v>
      </c>
      <c r="F515" t="s">
        <v>1022</v>
      </c>
      <c r="G515" t="s">
        <v>1023</v>
      </c>
      <c r="H515" t="s">
        <v>140</v>
      </c>
      <c r="I515">
        <v>271</v>
      </c>
      <c r="J515" t="s">
        <v>160</v>
      </c>
    </row>
    <row r="516" spans="1:10" x14ac:dyDescent="0.25">
      <c r="A516" t="s">
        <v>75</v>
      </c>
      <c r="B516" t="s">
        <v>90</v>
      </c>
      <c r="C516">
        <v>1873059</v>
      </c>
      <c r="D516" t="s">
        <v>225</v>
      </c>
      <c r="E516" t="s">
        <v>10357</v>
      </c>
      <c r="F516" t="s">
        <v>10358</v>
      </c>
      <c r="G516" t="s">
        <v>10359</v>
      </c>
      <c r="H516" t="s">
        <v>245</v>
      </c>
      <c r="I516">
        <v>10</v>
      </c>
      <c r="J516" t="s">
        <v>245</v>
      </c>
    </row>
    <row r="517" spans="1:10" x14ac:dyDescent="0.25">
      <c r="A517" t="s">
        <v>75</v>
      </c>
      <c r="B517" t="s">
        <v>90</v>
      </c>
      <c r="C517">
        <v>1874924</v>
      </c>
      <c r="D517" t="s">
        <v>92</v>
      </c>
      <c r="E517" t="s">
        <v>6958</v>
      </c>
      <c r="F517" t="s">
        <v>6956</v>
      </c>
      <c r="G517" t="s">
        <v>6957</v>
      </c>
      <c r="H517" t="s">
        <v>245</v>
      </c>
      <c r="I517">
        <v>31</v>
      </c>
      <c r="J517" t="s">
        <v>245</v>
      </c>
    </row>
    <row r="518" spans="1:10" x14ac:dyDescent="0.25">
      <c r="A518" t="s">
        <v>75</v>
      </c>
      <c r="B518" t="s">
        <v>90</v>
      </c>
      <c r="C518">
        <v>1875096</v>
      </c>
      <c r="D518" t="s">
        <v>120</v>
      </c>
      <c r="E518" t="s">
        <v>79</v>
      </c>
      <c r="F518" t="s">
        <v>6956</v>
      </c>
      <c r="G518" t="s">
        <v>6959</v>
      </c>
      <c r="H518" t="s">
        <v>79</v>
      </c>
      <c r="I518" t="s">
        <v>82</v>
      </c>
    </row>
    <row r="519" spans="1:10" x14ac:dyDescent="0.25">
      <c r="A519" t="s">
        <v>75</v>
      </c>
      <c r="B519" t="s">
        <v>90</v>
      </c>
      <c r="C519">
        <v>1881557</v>
      </c>
      <c r="D519" t="s">
        <v>135</v>
      </c>
      <c r="E519" t="s">
        <v>1031</v>
      </c>
      <c r="F519" t="s">
        <v>1032</v>
      </c>
      <c r="G519" t="s">
        <v>1033</v>
      </c>
      <c r="H519" t="s">
        <v>124</v>
      </c>
      <c r="I519">
        <v>231</v>
      </c>
      <c r="J519" t="s">
        <v>96</v>
      </c>
    </row>
    <row r="520" spans="1:10" x14ac:dyDescent="0.25">
      <c r="A520" t="s">
        <v>75</v>
      </c>
      <c r="B520" t="s">
        <v>90</v>
      </c>
      <c r="C520">
        <v>1881645</v>
      </c>
      <c r="D520" t="s">
        <v>135</v>
      </c>
      <c r="E520" t="s">
        <v>6960</v>
      </c>
      <c r="F520" t="s">
        <v>1032</v>
      </c>
      <c r="G520" t="s">
        <v>1033</v>
      </c>
      <c r="H520" t="s">
        <v>85</v>
      </c>
      <c r="I520">
        <v>202</v>
      </c>
      <c r="J520" t="s">
        <v>277</v>
      </c>
    </row>
    <row r="521" spans="1:10" x14ac:dyDescent="0.25">
      <c r="A521" t="s">
        <v>75</v>
      </c>
      <c r="B521" t="s">
        <v>90</v>
      </c>
      <c r="C521">
        <v>1885611</v>
      </c>
      <c r="D521" t="s">
        <v>120</v>
      </c>
      <c r="E521" t="s">
        <v>6961</v>
      </c>
      <c r="F521" t="s">
        <v>6962</v>
      </c>
      <c r="G521" t="s">
        <v>6963</v>
      </c>
      <c r="H521" t="s">
        <v>124</v>
      </c>
      <c r="I521">
        <v>628</v>
      </c>
      <c r="J521" t="s">
        <v>140</v>
      </c>
    </row>
    <row r="522" spans="1:10" x14ac:dyDescent="0.25">
      <c r="A522" t="s">
        <v>75</v>
      </c>
      <c r="B522" t="s">
        <v>90</v>
      </c>
      <c r="C522">
        <v>1886725</v>
      </c>
      <c r="D522" t="s">
        <v>120</v>
      </c>
      <c r="E522" t="s">
        <v>6965</v>
      </c>
      <c r="F522" t="s">
        <v>6962</v>
      </c>
      <c r="G522" t="s">
        <v>6963</v>
      </c>
      <c r="H522" t="s">
        <v>172</v>
      </c>
      <c r="I522">
        <v>256</v>
      </c>
      <c r="J522" t="s">
        <v>172</v>
      </c>
    </row>
    <row r="523" spans="1:10" x14ac:dyDescent="0.25">
      <c r="A523" t="s">
        <v>75</v>
      </c>
      <c r="B523" t="s">
        <v>90</v>
      </c>
      <c r="C523">
        <v>1899504</v>
      </c>
      <c r="D523" t="s">
        <v>115</v>
      </c>
      <c r="E523" t="s">
        <v>6966</v>
      </c>
      <c r="F523" t="s">
        <v>6967</v>
      </c>
      <c r="G523" t="s">
        <v>6968</v>
      </c>
      <c r="H523" t="s">
        <v>245</v>
      </c>
      <c r="I523">
        <v>149</v>
      </c>
      <c r="J523" t="s">
        <v>245</v>
      </c>
    </row>
    <row r="524" spans="1:10" x14ac:dyDescent="0.25">
      <c r="A524" t="s">
        <v>75</v>
      </c>
      <c r="B524" t="s">
        <v>90</v>
      </c>
      <c r="C524">
        <v>1909342</v>
      </c>
      <c r="D524" t="s">
        <v>92</v>
      </c>
      <c r="E524" t="s">
        <v>6969</v>
      </c>
      <c r="F524" t="s">
        <v>6970</v>
      </c>
      <c r="G524" t="s">
        <v>6971</v>
      </c>
      <c r="H524" t="s">
        <v>105</v>
      </c>
      <c r="I524">
        <v>150</v>
      </c>
      <c r="J524" t="s">
        <v>85</v>
      </c>
    </row>
    <row r="525" spans="1:10" x14ac:dyDescent="0.25">
      <c r="A525" t="s">
        <v>75</v>
      </c>
      <c r="B525" t="s">
        <v>90</v>
      </c>
      <c r="C525">
        <v>1916375</v>
      </c>
      <c r="D525" t="s">
        <v>120</v>
      </c>
      <c r="E525" t="s">
        <v>79</v>
      </c>
      <c r="F525" t="s">
        <v>1037</v>
      </c>
      <c r="G525" t="s">
        <v>1038</v>
      </c>
      <c r="H525" t="s">
        <v>79</v>
      </c>
      <c r="I525" t="s">
        <v>82</v>
      </c>
    </row>
    <row r="526" spans="1:10" x14ac:dyDescent="0.25">
      <c r="A526" t="s">
        <v>75</v>
      </c>
      <c r="B526" t="s">
        <v>90</v>
      </c>
      <c r="C526">
        <v>1932701</v>
      </c>
      <c r="D526" t="s">
        <v>135</v>
      </c>
      <c r="E526" t="s">
        <v>1041</v>
      </c>
      <c r="F526" t="s">
        <v>1042</v>
      </c>
      <c r="G526" t="s">
        <v>1043</v>
      </c>
      <c r="H526" t="s">
        <v>98</v>
      </c>
      <c r="I526">
        <v>266</v>
      </c>
      <c r="J526" t="s">
        <v>428</v>
      </c>
    </row>
    <row r="527" spans="1:10" x14ac:dyDescent="0.25">
      <c r="A527" t="s">
        <v>75</v>
      </c>
      <c r="B527" t="s">
        <v>90</v>
      </c>
      <c r="C527">
        <v>1940498</v>
      </c>
      <c r="D527" t="s">
        <v>120</v>
      </c>
      <c r="E527" t="s">
        <v>79</v>
      </c>
      <c r="F527" t="s">
        <v>6977</v>
      </c>
      <c r="G527" t="s">
        <v>6978</v>
      </c>
      <c r="H527" t="s">
        <v>79</v>
      </c>
      <c r="I527" t="s">
        <v>82</v>
      </c>
    </row>
    <row r="528" spans="1:10" x14ac:dyDescent="0.25">
      <c r="A528" t="s">
        <v>75</v>
      </c>
      <c r="B528" t="s">
        <v>90</v>
      </c>
      <c r="C528">
        <v>1944177</v>
      </c>
      <c r="D528" t="s">
        <v>135</v>
      </c>
      <c r="E528" t="s">
        <v>6979</v>
      </c>
      <c r="F528" t="s">
        <v>6980</v>
      </c>
      <c r="G528" t="s">
        <v>6981</v>
      </c>
      <c r="H528" t="s">
        <v>96</v>
      </c>
      <c r="I528">
        <v>201</v>
      </c>
      <c r="J528" t="s">
        <v>96</v>
      </c>
    </row>
    <row r="529" spans="1:10" x14ac:dyDescent="0.25">
      <c r="A529" t="s">
        <v>75</v>
      </c>
      <c r="B529" t="s">
        <v>90</v>
      </c>
      <c r="C529">
        <v>1951334</v>
      </c>
      <c r="D529" t="s">
        <v>135</v>
      </c>
      <c r="E529" t="s">
        <v>6982</v>
      </c>
      <c r="F529" t="s">
        <v>6983</v>
      </c>
      <c r="G529" t="s">
        <v>6984</v>
      </c>
      <c r="H529" t="s">
        <v>174</v>
      </c>
      <c r="I529">
        <v>352</v>
      </c>
      <c r="J529" t="s">
        <v>174</v>
      </c>
    </row>
    <row r="530" spans="1:10" x14ac:dyDescent="0.25">
      <c r="A530" t="s">
        <v>75</v>
      </c>
      <c r="B530" t="s">
        <v>90</v>
      </c>
      <c r="C530">
        <v>1953658</v>
      </c>
      <c r="D530" t="s">
        <v>120</v>
      </c>
      <c r="E530" t="s">
        <v>10360</v>
      </c>
      <c r="F530" t="s">
        <v>6987</v>
      </c>
      <c r="G530" t="s">
        <v>6988</v>
      </c>
      <c r="H530" t="s">
        <v>140</v>
      </c>
      <c r="I530">
        <v>149</v>
      </c>
      <c r="J530" t="s">
        <v>160</v>
      </c>
    </row>
    <row r="531" spans="1:10" x14ac:dyDescent="0.25">
      <c r="A531" t="s">
        <v>75</v>
      </c>
      <c r="B531" t="s">
        <v>90</v>
      </c>
      <c r="C531">
        <v>1953876</v>
      </c>
      <c r="D531" t="s">
        <v>135</v>
      </c>
      <c r="E531" t="s">
        <v>6986</v>
      </c>
      <c r="F531" t="s">
        <v>6987</v>
      </c>
      <c r="G531" t="s">
        <v>6988</v>
      </c>
      <c r="H531" t="s">
        <v>131</v>
      </c>
      <c r="I531">
        <v>76</v>
      </c>
      <c r="J531" t="s">
        <v>131</v>
      </c>
    </row>
    <row r="532" spans="1:10" x14ac:dyDescent="0.25">
      <c r="A532" t="s">
        <v>75</v>
      </c>
      <c r="B532" t="s">
        <v>90</v>
      </c>
      <c r="C532">
        <v>1959915</v>
      </c>
      <c r="D532" t="s">
        <v>135</v>
      </c>
      <c r="E532" t="s">
        <v>6989</v>
      </c>
      <c r="F532" t="s">
        <v>6990</v>
      </c>
      <c r="G532" t="s">
        <v>6991</v>
      </c>
      <c r="H532" t="s">
        <v>131</v>
      </c>
      <c r="I532">
        <v>178</v>
      </c>
      <c r="J532" t="s">
        <v>131</v>
      </c>
    </row>
    <row r="533" spans="1:10" x14ac:dyDescent="0.25">
      <c r="A533" t="s">
        <v>75</v>
      </c>
      <c r="B533" t="s">
        <v>90</v>
      </c>
      <c r="C533">
        <v>1962923</v>
      </c>
      <c r="D533" t="s">
        <v>135</v>
      </c>
      <c r="E533" t="s">
        <v>6992</v>
      </c>
      <c r="F533" t="s">
        <v>1047</v>
      </c>
      <c r="G533" t="s">
        <v>6993</v>
      </c>
      <c r="H533" t="s">
        <v>197</v>
      </c>
      <c r="I533">
        <v>233</v>
      </c>
      <c r="J533" t="s">
        <v>172</v>
      </c>
    </row>
    <row r="534" spans="1:10" x14ac:dyDescent="0.25">
      <c r="A534" t="s">
        <v>75</v>
      </c>
      <c r="B534" t="s">
        <v>90</v>
      </c>
      <c r="C534">
        <v>1963622</v>
      </c>
      <c r="D534" t="s">
        <v>225</v>
      </c>
      <c r="E534" t="s">
        <v>79</v>
      </c>
      <c r="F534" t="s">
        <v>1047</v>
      </c>
      <c r="G534" t="s">
        <v>1048</v>
      </c>
      <c r="H534" t="s">
        <v>79</v>
      </c>
      <c r="I534" t="s">
        <v>82</v>
      </c>
    </row>
    <row r="535" spans="1:10" x14ac:dyDescent="0.25">
      <c r="A535" t="s">
        <v>75</v>
      </c>
      <c r="B535" t="s">
        <v>90</v>
      </c>
      <c r="C535">
        <v>1969291</v>
      </c>
      <c r="D535" t="s">
        <v>120</v>
      </c>
      <c r="E535" t="s">
        <v>6994</v>
      </c>
      <c r="F535" t="s">
        <v>5189</v>
      </c>
      <c r="G535" t="s">
        <v>5190</v>
      </c>
      <c r="H535" t="s">
        <v>172</v>
      </c>
      <c r="I535">
        <v>97</v>
      </c>
      <c r="J535" t="s">
        <v>172</v>
      </c>
    </row>
    <row r="536" spans="1:10" x14ac:dyDescent="0.25">
      <c r="A536" t="s">
        <v>75</v>
      </c>
      <c r="B536" t="s">
        <v>90</v>
      </c>
      <c r="C536">
        <v>1984987</v>
      </c>
      <c r="D536" t="s">
        <v>135</v>
      </c>
      <c r="E536" t="s">
        <v>6998</v>
      </c>
      <c r="F536" t="s">
        <v>6999</v>
      </c>
      <c r="G536" t="s">
        <v>7000</v>
      </c>
      <c r="H536" t="s">
        <v>174</v>
      </c>
      <c r="I536">
        <v>38</v>
      </c>
      <c r="J536" t="s">
        <v>174</v>
      </c>
    </row>
    <row r="537" spans="1:10" x14ac:dyDescent="0.25">
      <c r="A537" t="s">
        <v>75</v>
      </c>
      <c r="B537" t="s">
        <v>90</v>
      </c>
      <c r="C537">
        <v>1986289</v>
      </c>
      <c r="D537" t="s">
        <v>92</v>
      </c>
      <c r="E537" t="s">
        <v>7001</v>
      </c>
      <c r="F537" t="s">
        <v>7002</v>
      </c>
      <c r="G537" t="s">
        <v>7003</v>
      </c>
      <c r="H537" t="s">
        <v>400</v>
      </c>
      <c r="I537">
        <v>4</v>
      </c>
      <c r="J537" t="s">
        <v>277</v>
      </c>
    </row>
    <row r="538" spans="1:10" x14ac:dyDescent="0.25">
      <c r="A538" t="s">
        <v>75</v>
      </c>
      <c r="B538" t="s">
        <v>90</v>
      </c>
      <c r="C538">
        <v>1993530</v>
      </c>
      <c r="D538" t="s">
        <v>135</v>
      </c>
      <c r="E538" t="s">
        <v>7004</v>
      </c>
      <c r="F538" t="s">
        <v>7005</v>
      </c>
      <c r="G538" t="s">
        <v>7006</v>
      </c>
      <c r="H538" t="s">
        <v>105</v>
      </c>
      <c r="I538">
        <v>113</v>
      </c>
      <c r="J538" t="s">
        <v>160</v>
      </c>
    </row>
    <row r="539" spans="1:10" x14ac:dyDescent="0.25">
      <c r="A539" t="s">
        <v>75</v>
      </c>
      <c r="B539" t="s">
        <v>90</v>
      </c>
      <c r="C539">
        <v>1997314</v>
      </c>
      <c r="D539" t="s">
        <v>120</v>
      </c>
      <c r="E539" t="s">
        <v>79</v>
      </c>
      <c r="F539" t="s">
        <v>7007</v>
      </c>
      <c r="G539" t="s">
        <v>7008</v>
      </c>
      <c r="H539" t="s">
        <v>79</v>
      </c>
      <c r="I539" t="s">
        <v>82</v>
      </c>
    </row>
    <row r="540" spans="1:10" x14ac:dyDescent="0.25">
      <c r="A540" t="s">
        <v>75</v>
      </c>
      <c r="B540" t="s">
        <v>90</v>
      </c>
      <c r="C540">
        <v>1999632</v>
      </c>
      <c r="D540" t="s">
        <v>120</v>
      </c>
      <c r="E540" t="s">
        <v>79</v>
      </c>
      <c r="F540" t="s">
        <v>7009</v>
      </c>
      <c r="G540" t="s">
        <v>7010</v>
      </c>
      <c r="H540" t="s">
        <v>79</v>
      </c>
      <c r="I540" t="s">
        <v>82</v>
      </c>
    </row>
    <row r="541" spans="1:10" x14ac:dyDescent="0.25">
      <c r="A541" t="s">
        <v>75</v>
      </c>
      <c r="B541" t="s">
        <v>90</v>
      </c>
      <c r="C541">
        <v>2002354</v>
      </c>
      <c r="D541" t="s">
        <v>135</v>
      </c>
      <c r="E541" t="s">
        <v>7014</v>
      </c>
      <c r="F541" t="s">
        <v>7015</v>
      </c>
      <c r="G541" t="s">
        <v>7016</v>
      </c>
      <c r="H541" t="s">
        <v>96</v>
      </c>
      <c r="I541">
        <v>199</v>
      </c>
      <c r="J541" t="s">
        <v>96</v>
      </c>
    </row>
    <row r="542" spans="1:10" x14ac:dyDescent="0.25">
      <c r="A542" t="s">
        <v>75</v>
      </c>
      <c r="B542" t="s">
        <v>90</v>
      </c>
      <c r="C542">
        <v>2003722</v>
      </c>
      <c r="D542" t="s">
        <v>120</v>
      </c>
      <c r="E542" t="s">
        <v>6546</v>
      </c>
      <c r="F542" t="s">
        <v>10361</v>
      </c>
      <c r="G542" t="s">
        <v>10362</v>
      </c>
      <c r="H542" t="s">
        <v>105</v>
      </c>
      <c r="I542">
        <v>141</v>
      </c>
      <c r="J542" t="s">
        <v>160</v>
      </c>
    </row>
    <row r="543" spans="1:10" x14ac:dyDescent="0.25">
      <c r="A543" t="s">
        <v>75</v>
      </c>
      <c r="B543" t="s">
        <v>90</v>
      </c>
      <c r="C543">
        <v>2004533</v>
      </c>
      <c r="D543" t="s">
        <v>120</v>
      </c>
      <c r="E543" t="s">
        <v>7017</v>
      </c>
      <c r="F543" t="s">
        <v>7018</v>
      </c>
      <c r="G543" t="s">
        <v>7019</v>
      </c>
      <c r="H543" t="s">
        <v>174</v>
      </c>
      <c r="I543">
        <v>151</v>
      </c>
      <c r="J543" t="s">
        <v>174</v>
      </c>
    </row>
    <row r="544" spans="1:10" x14ac:dyDescent="0.25">
      <c r="A544" t="s">
        <v>75</v>
      </c>
      <c r="B544" t="s">
        <v>90</v>
      </c>
      <c r="C544">
        <v>2008669</v>
      </c>
      <c r="D544" t="s">
        <v>135</v>
      </c>
      <c r="E544" t="s">
        <v>7020</v>
      </c>
      <c r="F544" t="s">
        <v>7021</v>
      </c>
      <c r="G544" t="s">
        <v>3841</v>
      </c>
      <c r="H544" t="s">
        <v>174</v>
      </c>
      <c r="I544">
        <v>103</v>
      </c>
      <c r="J544" t="s">
        <v>174</v>
      </c>
    </row>
    <row r="545" spans="1:10" x14ac:dyDescent="0.25">
      <c r="A545" t="s">
        <v>75</v>
      </c>
      <c r="B545" t="s">
        <v>90</v>
      </c>
      <c r="C545">
        <v>2011048</v>
      </c>
      <c r="D545" t="s">
        <v>120</v>
      </c>
      <c r="E545" t="s">
        <v>10363</v>
      </c>
      <c r="F545" t="s">
        <v>10364</v>
      </c>
      <c r="G545" t="s">
        <v>10365</v>
      </c>
      <c r="H545" t="s">
        <v>131</v>
      </c>
      <c r="I545">
        <v>338</v>
      </c>
      <c r="J545" t="s">
        <v>131</v>
      </c>
    </row>
    <row r="546" spans="1:10" x14ac:dyDescent="0.25">
      <c r="A546" t="s">
        <v>75</v>
      </c>
      <c r="B546" t="s">
        <v>90</v>
      </c>
      <c r="C546">
        <v>2015913</v>
      </c>
      <c r="D546" t="s">
        <v>120</v>
      </c>
      <c r="E546" t="s">
        <v>10366</v>
      </c>
      <c r="F546" t="s">
        <v>9976</v>
      </c>
      <c r="G546" t="s">
        <v>9977</v>
      </c>
      <c r="H546" t="s">
        <v>174</v>
      </c>
      <c r="I546">
        <v>188</v>
      </c>
      <c r="J546" t="s">
        <v>174</v>
      </c>
    </row>
    <row r="547" spans="1:10" x14ac:dyDescent="0.25">
      <c r="A547" t="s">
        <v>75</v>
      </c>
      <c r="B547" t="s">
        <v>90</v>
      </c>
      <c r="C547">
        <v>2020166</v>
      </c>
      <c r="D547" t="s">
        <v>135</v>
      </c>
      <c r="E547" t="s">
        <v>6143</v>
      </c>
      <c r="F547" t="s">
        <v>7027</v>
      </c>
      <c r="G547" t="s">
        <v>1017</v>
      </c>
      <c r="H547" t="s">
        <v>85</v>
      </c>
      <c r="I547">
        <v>445</v>
      </c>
      <c r="J547" t="s">
        <v>277</v>
      </c>
    </row>
    <row r="548" spans="1:10" x14ac:dyDescent="0.25">
      <c r="A548" t="s">
        <v>75</v>
      </c>
      <c r="B548" t="s">
        <v>90</v>
      </c>
      <c r="C548">
        <v>2035090</v>
      </c>
      <c r="D548" t="s">
        <v>135</v>
      </c>
      <c r="E548" t="s">
        <v>7028</v>
      </c>
      <c r="F548" t="s">
        <v>7029</v>
      </c>
      <c r="G548" t="s">
        <v>7030</v>
      </c>
      <c r="H548" t="s">
        <v>98</v>
      </c>
      <c r="I548">
        <v>79</v>
      </c>
      <c r="J548" t="s">
        <v>428</v>
      </c>
    </row>
    <row r="549" spans="1:10" x14ac:dyDescent="0.25">
      <c r="A549" t="s">
        <v>75</v>
      </c>
      <c r="B549" t="s">
        <v>90</v>
      </c>
      <c r="C549">
        <v>2036102</v>
      </c>
      <c r="D549" t="s">
        <v>135</v>
      </c>
      <c r="E549" t="s">
        <v>1073</v>
      </c>
      <c r="F549" t="s">
        <v>1074</v>
      </c>
      <c r="G549" t="s">
        <v>1075</v>
      </c>
      <c r="H549" t="s">
        <v>140</v>
      </c>
      <c r="I549">
        <v>85</v>
      </c>
      <c r="J549" t="s">
        <v>160</v>
      </c>
    </row>
    <row r="550" spans="1:10" x14ac:dyDescent="0.25">
      <c r="A550" t="s">
        <v>75</v>
      </c>
      <c r="B550" t="s">
        <v>90</v>
      </c>
      <c r="C550">
        <v>2040890</v>
      </c>
      <c r="D550" t="s">
        <v>135</v>
      </c>
      <c r="E550" t="s">
        <v>7032</v>
      </c>
      <c r="F550" t="s">
        <v>1080</v>
      </c>
      <c r="G550" t="s">
        <v>1081</v>
      </c>
      <c r="H550" t="s">
        <v>146</v>
      </c>
      <c r="I550">
        <v>824</v>
      </c>
      <c r="J550" t="s">
        <v>146</v>
      </c>
    </row>
    <row r="551" spans="1:10" x14ac:dyDescent="0.25">
      <c r="A551" t="s">
        <v>75</v>
      </c>
      <c r="B551" t="s">
        <v>90</v>
      </c>
      <c r="C551">
        <v>2041346</v>
      </c>
      <c r="D551" t="s">
        <v>135</v>
      </c>
      <c r="E551" t="s">
        <v>7034</v>
      </c>
      <c r="F551" t="s">
        <v>1080</v>
      </c>
      <c r="G551" t="s">
        <v>1081</v>
      </c>
      <c r="H551" t="s">
        <v>172</v>
      </c>
      <c r="I551">
        <v>976</v>
      </c>
      <c r="J551" t="s">
        <v>172</v>
      </c>
    </row>
    <row r="552" spans="1:10" x14ac:dyDescent="0.25">
      <c r="A552" t="s">
        <v>75</v>
      </c>
      <c r="B552" t="s">
        <v>90</v>
      </c>
      <c r="C552">
        <v>2043643</v>
      </c>
      <c r="D552" t="s">
        <v>92</v>
      </c>
      <c r="E552" t="s">
        <v>1079</v>
      </c>
      <c r="F552" t="s">
        <v>1080</v>
      </c>
      <c r="G552" t="s">
        <v>1081</v>
      </c>
      <c r="H552" t="s">
        <v>96</v>
      </c>
      <c r="I552">
        <v>1742</v>
      </c>
      <c r="J552" t="s">
        <v>98</v>
      </c>
    </row>
    <row r="553" spans="1:10" x14ac:dyDescent="0.25">
      <c r="A553" t="s">
        <v>75</v>
      </c>
      <c r="B553" t="s">
        <v>90</v>
      </c>
      <c r="C553">
        <v>2046600</v>
      </c>
      <c r="D553" t="s">
        <v>120</v>
      </c>
      <c r="E553" t="s">
        <v>212</v>
      </c>
      <c r="F553" t="s">
        <v>1085</v>
      </c>
      <c r="G553" t="s">
        <v>7036</v>
      </c>
      <c r="H553" t="s">
        <v>212</v>
      </c>
      <c r="I553" t="s">
        <v>82</v>
      </c>
    </row>
    <row r="554" spans="1:10" x14ac:dyDescent="0.25">
      <c r="A554" t="s">
        <v>75</v>
      </c>
      <c r="B554" t="s">
        <v>90</v>
      </c>
      <c r="C554">
        <v>2049111</v>
      </c>
      <c r="D554" t="s">
        <v>135</v>
      </c>
      <c r="E554" t="s">
        <v>7037</v>
      </c>
      <c r="F554" t="s">
        <v>5208</v>
      </c>
      <c r="G554" t="s">
        <v>5209</v>
      </c>
      <c r="H554" t="s">
        <v>174</v>
      </c>
      <c r="I554">
        <v>190</v>
      </c>
      <c r="J554" t="s">
        <v>174</v>
      </c>
    </row>
    <row r="555" spans="1:10" x14ac:dyDescent="0.25">
      <c r="A555" t="s">
        <v>75</v>
      </c>
      <c r="B555" t="s">
        <v>90</v>
      </c>
      <c r="C555">
        <v>2064466</v>
      </c>
      <c r="D555" t="s">
        <v>135</v>
      </c>
      <c r="E555" t="s">
        <v>212</v>
      </c>
      <c r="F555" t="s">
        <v>1089</v>
      </c>
      <c r="G555" t="s">
        <v>1090</v>
      </c>
      <c r="H555" t="s">
        <v>212</v>
      </c>
      <c r="I555" t="s">
        <v>82</v>
      </c>
    </row>
    <row r="556" spans="1:10" x14ac:dyDescent="0.25">
      <c r="A556" t="s">
        <v>75</v>
      </c>
      <c r="B556" t="s">
        <v>90</v>
      </c>
      <c r="C556">
        <v>2074680</v>
      </c>
      <c r="D556" t="s">
        <v>225</v>
      </c>
      <c r="E556" t="s">
        <v>7040</v>
      </c>
      <c r="F556" t="s">
        <v>7041</v>
      </c>
      <c r="G556" t="s">
        <v>7042</v>
      </c>
      <c r="H556" t="s">
        <v>565</v>
      </c>
      <c r="I556">
        <v>22</v>
      </c>
      <c r="J556" t="s">
        <v>124</v>
      </c>
    </row>
    <row r="557" spans="1:10" x14ac:dyDescent="0.25">
      <c r="A557" t="s">
        <v>75</v>
      </c>
      <c r="B557" t="s">
        <v>90</v>
      </c>
      <c r="C557">
        <v>2076118</v>
      </c>
      <c r="D557" t="s">
        <v>88</v>
      </c>
      <c r="E557" t="s">
        <v>79</v>
      </c>
      <c r="F557" t="s">
        <v>1093</v>
      </c>
      <c r="G557" t="s">
        <v>1094</v>
      </c>
      <c r="H557" t="s">
        <v>79</v>
      </c>
      <c r="I557" t="s">
        <v>82</v>
      </c>
    </row>
    <row r="558" spans="1:10" x14ac:dyDescent="0.25">
      <c r="A558" t="s">
        <v>75</v>
      </c>
      <c r="B558" t="s">
        <v>90</v>
      </c>
      <c r="C558">
        <v>2077212</v>
      </c>
      <c r="D558" t="s">
        <v>225</v>
      </c>
      <c r="E558" t="s">
        <v>7043</v>
      </c>
      <c r="F558" t="s">
        <v>7044</v>
      </c>
      <c r="G558" t="s">
        <v>7045</v>
      </c>
      <c r="H558" t="s">
        <v>400</v>
      </c>
      <c r="I558">
        <v>326</v>
      </c>
      <c r="J558" t="s">
        <v>277</v>
      </c>
    </row>
    <row r="559" spans="1:10" x14ac:dyDescent="0.25">
      <c r="A559" t="s">
        <v>5358</v>
      </c>
      <c r="B559" t="s">
        <v>90</v>
      </c>
      <c r="C559">
        <v>2080274</v>
      </c>
      <c r="D559" t="s">
        <v>6716</v>
      </c>
      <c r="E559" t="s">
        <v>6000</v>
      </c>
      <c r="F559" t="s">
        <v>7046</v>
      </c>
      <c r="G559" t="s">
        <v>7047</v>
      </c>
      <c r="H559" t="s">
        <v>6003</v>
      </c>
      <c r="I559" t="s">
        <v>82</v>
      </c>
    </row>
    <row r="560" spans="1:10" x14ac:dyDescent="0.25">
      <c r="A560" t="s">
        <v>75</v>
      </c>
      <c r="B560" t="s">
        <v>90</v>
      </c>
      <c r="C560">
        <v>2086004</v>
      </c>
      <c r="D560" t="s">
        <v>135</v>
      </c>
      <c r="E560" t="s">
        <v>7048</v>
      </c>
      <c r="F560" t="s">
        <v>7049</v>
      </c>
      <c r="G560" t="s">
        <v>7050</v>
      </c>
      <c r="H560" t="s">
        <v>204</v>
      </c>
      <c r="I560">
        <v>42</v>
      </c>
      <c r="J560" t="s">
        <v>204</v>
      </c>
    </row>
    <row r="561" spans="1:10" x14ac:dyDescent="0.25">
      <c r="A561" t="s">
        <v>75</v>
      </c>
      <c r="B561" t="s">
        <v>90</v>
      </c>
      <c r="C561">
        <v>2093906</v>
      </c>
      <c r="D561" t="s">
        <v>135</v>
      </c>
      <c r="E561" t="s">
        <v>1107</v>
      </c>
      <c r="F561" t="s">
        <v>1108</v>
      </c>
      <c r="G561" t="s">
        <v>1109</v>
      </c>
      <c r="H561" t="s">
        <v>105</v>
      </c>
      <c r="I561">
        <v>282</v>
      </c>
      <c r="J561" t="s">
        <v>160</v>
      </c>
    </row>
    <row r="562" spans="1:10" x14ac:dyDescent="0.25">
      <c r="A562" t="s">
        <v>75</v>
      </c>
      <c r="B562" t="s">
        <v>90</v>
      </c>
      <c r="C562">
        <v>2098995</v>
      </c>
      <c r="D562" t="s">
        <v>135</v>
      </c>
      <c r="E562" t="s">
        <v>7054</v>
      </c>
      <c r="F562" t="s">
        <v>1114</v>
      </c>
      <c r="G562" t="s">
        <v>1115</v>
      </c>
      <c r="H562" t="s">
        <v>146</v>
      </c>
      <c r="I562">
        <v>182</v>
      </c>
      <c r="J562" t="s">
        <v>160</v>
      </c>
    </row>
    <row r="563" spans="1:10" x14ac:dyDescent="0.25">
      <c r="A563" t="s">
        <v>75</v>
      </c>
      <c r="B563" t="s">
        <v>90</v>
      </c>
      <c r="C563">
        <v>2099341</v>
      </c>
      <c r="D563" t="s">
        <v>297</v>
      </c>
      <c r="E563" t="s">
        <v>1113</v>
      </c>
      <c r="F563" t="s">
        <v>1114</v>
      </c>
      <c r="G563" t="s">
        <v>1115</v>
      </c>
      <c r="H563" t="s">
        <v>96</v>
      </c>
      <c r="I563">
        <v>66</v>
      </c>
      <c r="J563" t="s">
        <v>253</v>
      </c>
    </row>
    <row r="564" spans="1:10" x14ac:dyDescent="0.25">
      <c r="A564" t="s">
        <v>75</v>
      </c>
      <c r="B564" t="s">
        <v>90</v>
      </c>
      <c r="C564">
        <v>2101912</v>
      </c>
      <c r="D564" t="s">
        <v>297</v>
      </c>
      <c r="E564" t="s">
        <v>7055</v>
      </c>
      <c r="F564" t="s">
        <v>7056</v>
      </c>
      <c r="G564" t="s">
        <v>7057</v>
      </c>
      <c r="H564" t="s">
        <v>105</v>
      </c>
      <c r="I564">
        <v>385</v>
      </c>
      <c r="J564" t="s">
        <v>204</v>
      </c>
    </row>
    <row r="565" spans="1:10" x14ac:dyDescent="0.25">
      <c r="A565" t="s">
        <v>75</v>
      </c>
      <c r="B565" t="s">
        <v>90</v>
      </c>
      <c r="C565">
        <v>2102391</v>
      </c>
      <c r="D565" t="s">
        <v>101</v>
      </c>
      <c r="E565" t="s">
        <v>7059</v>
      </c>
      <c r="F565" t="s">
        <v>7056</v>
      </c>
      <c r="G565" t="s">
        <v>7057</v>
      </c>
      <c r="H565" t="s">
        <v>140</v>
      </c>
      <c r="I565">
        <v>225</v>
      </c>
      <c r="J565" t="s">
        <v>140</v>
      </c>
    </row>
    <row r="566" spans="1:10" x14ac:dyDescent="0.25">
      <c r="A566" t="s">
        <v>75</v>
      </c>
      <c r="B566" t="s">
        <v>90</v>
      </c>
      <c r="C566">
        <v>2107728</v>
      </c>
      <c r="D566" t="s">
        <v>135</v>
      </c>
      <c r="E566" t="s">
        <v>1125</v>
      </c>
      <c r="F566" t="s">
        <v>1126</v>
      </c>
      <c r="G566" t="s">
        <v>1127</v>
      </c>
      <c r="H566" t="s">
        <v>105</v>
      </c>
      <c r="I566">
        <v>27</v>
      </c>
      <c r="J566" t="s">
        <v>85</v>
      </c>
    </row>
    <row r="567" spans="1:10" x14ac:dyDescent="0.25">
      <c r="A567" t="s">
        <v>75</v>
      </c>
      <c r="B567" t="s">
        <v>90</v>
      </c>
      <c r="C567">
        <v>2108226</v>
      </c>
      <c r="D567" t="s">
        <v>7062</v>
      </c>
      <c r="E567" t="s">
        <v>6000</v>
      </c>
      <c r="F567" t="s">
        <v>7063</v>
      </c>
      <c r="G567" t="s">
        <v>7064</v>
      </c>
      <c r="H567" t="s">
        <v>6003</v>
      </c>
      <c r="I567" t="s">
        <v>82</v>
      </c>
    </row>
    <row r="568" spans="1:10" x14ac:dyDescent="0.25">
      <c r="A568" t="s">
        <v>75</v>
      </c>
      <c r="B568" t="s">
        <v>90</v>
      </c>
      <c r="C568">
        <v>2110346</v>
      </c>
      <c r="D568" t="s">
        <v>151</v>
      </c>
      <c r="E568" t="s">
        <v>7065</v>
      </c>
      <c r="F568" t="s">
        <v>7066</v>
      </c>
      <c r="G568" t="s">
        <v>1133</v>
      </c>
      <c r="H568" t="s">
        <v>174</v>
      </c>
      <c r="I568">
        <v>88</v>
      </c>
      <c r="J568" t="s">
        <v>172</v>
      </c>
    </row>
    <row r="569" spans="1:10" x14ac:dyDescent="0.25">
      <c r="A569" t="s">
        <v>75</v>
      </c>
      <c r="B569" t="s">
        <v>90</v>
      </c>
      <c r="C569">
        <v>2114911</v>
      </c>
      <c r="D569" t="s">
        <v>225</v>
      </c>
      <c r="E569" t="s">
        <v>7067</v>
      </c>
      <c r="F569" t="s">
        <v>7068</v>
      </c>
      <c r="G569" t="s">
        <v>7069</v>
      </c>
      <c r="H569" t="s">
        <v>96</v>
      </c>
      <c r="I569">
        <v>42</v>
      </c>
      <c r="J569" t="s">
        <v>98</v>
      </c>
    </row>
    <row r="570" spans="1:10" x14ac:dyDescent="0.25">
      <c r="A570" t="s">
        <v>75</v>
      </c>
      <c r="B570" t="s">
        <v>90</v>
      </c>
      <c r="C570">
        <v>2122013</v>
      </c>
      <c r="D570" t="s">
        <v>120</v>
      </c>
      <c r="E570" t="s">
        <v>7073</v>
      </c>
      <c r="F570" t="s">
        <v>7074</v>
      </c>
      <c r="G570" t="s">
        <v>7019</v>
      </c>
      <c r="H570" t="s">
        <v>174</v>
      </c>
      <c r="I570">
        <v>119</v>
      </c>
      <c r="J570" t="s">
        <v>174</v>
      </c>
    </row>
    <row r="571" spans="1:10" x14ac:dyDescent="0.25">
      <c r="A571" t="s">
        <v>75</v>
      </c>
      <c r="B571" t="s">
        <v>90</v>
      </c>
      <c r="C571">
        <v>2122266</v>
      </c>
      <c r="D571" t="s">
        <v>120</v>
      </c>
      <c r="E571" t="s">
        <v>7075</v>
      </c>
      <c r="F571" t="s">
        <v>7074</v>
      </c>
      <c r="G571" t="s">
        <v>7019</v>
      </c>
      <c r="H571" t="s">
        <v>140</v>
      </c>
      <c r="I571">
        <v>35</v>
      </c>
      <c r="J571" t="s">
        <v>160</v>
      </c>
    </row>
    <row r="572" spans="1:10" x14ac:dyDescent="0.25">
      <c r="A572" t="s">
        <v>75</v>
      </c>
      <c r="B572" t="s">
        <v>90</v>
      </c>
      <c r="C572">
        <v>2122453</v>
      </c>
      <c r="D572" t="s">
        <v>88</v>
      </c>
      <c r="E572" t="s">
        <v>7076</v>
      </c>
      <c r="F572" t="s">
        <v>1132</v>
      </c>
      <c r="G572" t="s">
        <v>1133</v>
      </c>
      <c r="H572" t="s">
        <v>204</v>
      </c>
      <c r="I572">
        <v>227</v>
      </c>
      <c r="J572" t="s">
        <v>174</v>
      </c>
    </row>
    <row r="573" spans="1:10" x14ac:dyDescent="0.25">
      <c r="A573" t="s">
        <v>75</v>
      </c>
      <c r="B573" t="s">
        <v>90</v>
      </c>
      <c r="C573">
        <v>2122653</v>
      </c>
      <c r="D573" t="s">
        <v>88</v>
      </c>
      <c r="E573" t="s">
        <v>7078</v>
      </c>
      <c r="F573" t="s">
        <v>1132</v>
      </c>
      <c r="G573" t="s">
        <v>1133</v>
      </c>
      <c r="H573" t="s">
        <v>565</v>
      </c>
      <c r="I573">
        <v>160</v>
      </c>
      <c r="J573" t="s">
        <v>160</v>
      </c>
    </row>
    <row r="574" spans="1:10" x14ac:dyDescent="0.25">
      <c r="A574" t="s">
        <v>75</v>
      </c>
      <c r="B574" t="s">
        <v>90</v>
      </c>
      <c r="C574">
        <v>2128128</v>
      </c>
      <c r="D574" t="s">
        <v>92</v>
      </c>
      <c r="E574" t="s">
        <v>7079</v>
      </c>
      <c r="F574" t="s">
        <v>1142</v>
      </c>
      <c r="G574" t="s">
        <v>1143</v>
      </c>
      <c r="H574" t="s">
        <v>428</v>
      </c>
      <c r="I574">
        <v>336</v>
      </c>
      <c r="J574" t="s">
        <v>160</v>
      </c>
    </row>
    <row r="575" spans="1:10" x14ac:dyDescent="0.25">
      <c r="A575" t="s">
        <v>75</v>
      </c>
      <c r="B575" t="s">
        <v>90</v>
      </c>
      <c r="C575">
        <v>2138702</v>
      </c>
      <c r="D575" t="s">
        <v>92</v>
      </c>
      <c r="E575" t="s">
        <v>1146</v>
      </c>
      <c r="F575" t="s">
        <v>1147</v>
      </c>
      <c r="G575" t="s">
        <v>1148</v>
      </c>
      <c r="H575" t="s">
        <v>140</v>
      </c>
      <c r="I575">
        <v>652</v>
      </c>
      <c r="J575" t="s">
        <v>124</v>
      </c>
    </row>
    <row r="576" spans="1:10" x14ac:dyDescent="0.25">
      <c r="A576" t="s">
        <v>75</v>
      </c>
      <c r="B576" t="s">
        <v>90</v>
      </c>
      <c r="C576">
        <v>2139910</v>
      </c>
      <c r="D576" t="s">
        <v>120</v>
      </c>
      <c r="E576" t="s">
        <v>7083</v>
      </c>
      <c r="F576" t="s">
        <v>1147</v>
      </c>
      <c r="G576" t="s">
        <v>1148</v>
      </c>
      <c r="H576" t="s">
        <v>124</v>
      </c>
      <c r="I576">
        <v>1055</v>
      </c>
      <c r="J576" t="s">
        <v>96</v>
      </c>
    </row>
    <row r="577" spans="1:10" x14ac:dyDescent="0.25">
      <c r="A577" t="s">
        <v>75</v>
      </c>
      <c r="B577" t="s">
        <v>90</v>
      </c>
      <c r="C577">
        <v>2144474</v>
      </c>
      <c r="D577" t="s">
        <v>135</v>
      </c>
      <c r="E577" t="s">
        <v>79</v>
      </c>
      <c r="F577" t="s">
        <v>7086</v>
      </c>
      <c r="G577" t="s">
        <v>7087</v>
      </c>
      <c r="H577" t="s">
        <v>79</v>
      </c>
      <c r="I577" t="s">
        <v>82</v>
      </c>
    </row>
    <row r="578" spans="1:10" x14ac:dyDescent="0.25">
      <c r="A578" t="s">
        <v>75</v>
      </c>
      <c r="B578" t="s">
        <v>90</v>
      </c>
      <c r="C578">
        <v>2146333</v>
      </c>
      <c r="D578" t="s">
        <v>135</v>
      </c>
      <c r="E578" t="s">
        <v>10367</v>
      </c>
      <c r="F578" t="s">
        <v>10368</v>
      </c>
      <c r="G578" t="s">
        <v>10369</v>
      </c>
      <c r="H578" t="s">
        <v>85</v>
      </c>
      <c r="I578">
        <v>93</v>
      </c>
      <c r="J578" t="s">
        <v>277</v>
      </c>
    </row>
    <row r="579" spans="1:10" x14ac:dyDescent="0.25">
      <c r="A579" t="s">
        <v>75</v>
      </c>
      <c r="B579" t="s">
        <v>90</v>
      </c>
      <c r="C579">
        <v>2149603</v>
      </c>
      <c r="D579" t="s">
        <v>225</v>
      </c>
      <c r="E579" t="s">
        <v>7090</v>
      </c>
      <c r="F579" t="s">
        <v>3891</v>
      </c>
      <c r="G579" t="s">
        <v>3892</v>
      </c>
      <c r="H579" t="s">
        <v>105</v>
      </c>
      <c r="I579">
        <v>287</v>
      </c>
      <c r="J579" t="s">
        <v>245</v>
      </c>
    </row>
    <row r="580" spans="1:10" x14ac:dyDescent="0.25">
      <c r="A580" t="s">
        <v>75</v>
      </c>
      <c r="B580" t="s">
        <v>90</v>
      </c>
      <c r="C580">
        <v>2152444</v>
      </c>
      <c r="D580" t="s">
        <v>135</v>
      </c>
      <c r="E580" t="s">
        <v>7091</v>
      </c>
      <c r="F580" t="s">
        <v>2665</v>
      </c>
      <c r="G580" t="s">
        <v>2666</v>
      </c>
      <c r="H580" t="s">
        <v>204</v>
      </c>
      <c r="I580">
        <v>193</v>
      </c>
      <c r="J580" t="s">
        <v>105</v>
      </c>
    </row>
    <row r="581" spans="1:10" x14ac:dyDescent="0.25">
      <c r="A581" t="s">
        <v>75</v>
      </c>
      <c r="B581" t="s">
        <v>90</v>
      </c>
      <c r="C581">
        <v>2167068</v>
      </c>
      <c r="D581" t="s">
        <v>135</v>
      </c>
      <c r="E581" t="s">
        <v>7095</v>
      </c>
      <c r="F581" t="s">
        <v>7096</v>
      </c>
      <c r="G581" t="s">
        <v>7097</v>
      </c>
      <c r="H581" t="s">
        <v>245</v>
      </c>
      <c r="I581">
        <v>230</v>
      </c>
      <c r="J581" t="s">
        <v>245</v>
      </c>
    </row>
    <row r="582" spans="1:10" x14ac:dyDescent="0.25">
      <c r="A582" t="s">
        <v>75</v>
      </c>
      <c r="B582" t="s">
        <v>90</v>
      </c>
      <c r="C582">
        <v>2168795</v>
      </c>
      <c r="D582" t="s">
        <v>135</v>
      </c>
      <c r="E582" t="s">
        <v>7098</v>
      </c>
      <c r="F582" t="s">
        <v>5231</v>
      </c>
      <c r="G582" t="s">
        <v>5232</v>
      </c>
      <c r="H582" t="s">
        <v>85</v>
      </c>
      <c r="I582">
        <v>336</v>
      </c>
      <c r="J582" t="s">
        <v>277</v>
      </c>
    </row>
    <row r="583" spans="1:10" x14ac:dyDescent="0.25">
      <c r="A583" t="s">
        <v>75</v>
      </c>
      <c r="B583" t="s">
        <v>90</v>
      </c>
      <c r="C583">
        <v>2170534</v>
      </c>
      <c r="D583" t="s">
        <v>135</v>
      </c>
      <c r="E583" t="s">
        <v>7099</v>
      </c>
      <c r="F583" t="s">
        <v>7100</v>
      </c>
      <c r="G583" t="s">
        <v>7101</v>
      </c>
      <c r="H583" t="s">
        <v>174</v>
      </c>
      <c r="I583">
        <v>50</v>
      </c>
      <c r="J583" t="s">
        <v>174</v>
      </c>
    </row>
    <row r="584" spans="1:10" x14ac:dyDescent="0.25">
      <c r="A584" t="s">
        <v>75</v>
      </c>
      <c r="B584" t="s">
        <v>90</v>
      </c>
      <c r="C584">
        <v>2179205</v>
      </c>
      <c r="D584" t="s">
        <v>120</v>
      </c>
      <c r="E584" t="s">
        <v>7102</v>
      </c>
      <c r="F584" t="s">
        <v>1152</v>
      </c>
      <c r="G584" t="s">
        <v>7103</v>
      </c>
      <c r="H584" t="s">
        <v>204</v>
      </c>
      <c r="I584">
        <v>24</v>
      </c>
      <c r="J584" t="s">
        <v>105</v>
      </c>
    </row>
    <row r="585" spans="1:10" x14ac:dyDescent="0.25">
      <c r="A585" t="s">
        <v>75</v>
      </c>
      <c r="B585" t="s">
        <v>90</v>
      </c>
      <c r="C585">
        <v>2179279</v>
      </c>
      <c r="D585" t="s">
        <v>225</v>
      </c>
      <c r="E585" t="s">
        <v>79</v>
      </c>
      <c r="F585" t="s">
        <v>1152</v>
      </c>
      <c r="G585" t="s">
        <v>1153</v>
      </c>
      <c r="H585" t="s">
        <v>79</v>
      </c>
      <c r="I585" t="s">
        <v>82</v>
      </c>
    </row>
    <row r="586" spans="1:10" x14ac:dyDescent="0.25">
      <c r="A586" t="s">
        <v>75</v>
      </c>
      <c r="B586" t="s">
        <v>90</v>
      </c>
      <c r="C586">
        <v>2181645</v>
      </c>
      <c r="D586" t="s">
        <v>78</v>
      </c>
      <c r="E586" t="s">
        <v>7104</v>
      </c>
      <c r="F586" t="s">
        <v>7105</v>
      </c>
      <c r="G586" t="s">
        <v>2140</v>
      </c>
      <c r="H586" t="s">
        <v>400</v>
      </c>
      <c r="I586">
        <v>83</v>
      </c>
      <c r="J586" t="s">
        <v>400</v>
      </c>
    </row>
    <row r="587" spans="1:10" x14ac:dyDescent="0.25">
      <c r="A587" t="s">
        <v>75</v>
      </c>
      <c r="B587" t="s">
        <v>90</v>
      </c>
      <c r="C587">
        <v>2183642</v>
      </c>
      <c r="D587" t="s">
        <v>135</v>
      </c>
      <c r="E587" t="s">
        <v>1160</v>
      </c>
      <c r="F587" t="s">
        <v>1161</v>
      </c>
      <c r="G587" t="s">
        <v>185</v>
      </c>
      <c r="H587" t="s">
        <v>85</v>
      </c>
      <c r="I587">
        <v>250</v>
      </c>
      <c r="J587" t="s">
        <v>277</v>
      </c>
    </row>
    <row r="588" spans="1:10" x14ac:dyDescent="0.25">
      <c r="A588" t="s">
        <v>75</v>
      </c>
      <c r="B588" t="s">
        <v>90</v>
      </c>
      <c r="C588">
        <v>2194695</v>
      </c>
      <c r="D588" t="s">
        <v>92</v>
      </c>
      <c r="E588" t="s">
        <v>7106</v>
      </c>
      <c r="F588" t="s">
        <v>7107</v>
      </c>
      <c r="G588" t="s">
        <v>7108</v>
      </c>
      <c r="H588" t="s">
        <v>96</v>
      </c>
      <c r="I588">
        <v>313</v>
      </c>
      <c r="J588" t="s">
        <v>98</v>
      </c>
    </row>
    <row r="589" spans="1:10" x14ac:dyDescent="0.25">
      <c r="A589" t="s">
        <v>75</v>
      </c>
      <c r="B589" t="s">
        <v>90</v>
      </c>
      <c r="C589">
        <v>2195449</v>
      </c>
      <c r="D589" t="s">
        <v>225</v>
      </c>
      <c r="E589" t="s">
        <v>7109</v>
      </c>
      <c r="F589" t="s">
        <v>7107</v>
      </c>
      <c r="G589" t="s">
        <v>7108</v>
      </c>
      <c r="H589" t="s">
        <v>105</v>
      </c>
      <c r="I589">
        <v>564</v>
      </c>
      <c r="J589" t="s">
        <v>85</v>
      </c>
    </row>
    <row r="590" spans="1:10" x14ac:dyDescent="0.25">
      <c r="A590" t="s">
        <v>75</v>
      </c>
      <c r="B590" t="s">
        <v>90</v>
      </c>
      <c r="C590">
        <v>2198343</v>
      </c>
      <c r="D590" t="s">
        <v>135</v>
      </c>
      <c r="E590" t="s">
        <v>7111</v>
      </c>
      <c r="F590" t="s">
        <v>7112</v>
      </c>
      <c r="G590" t="s">
        <v>2131</v>
      </c>
      <c r="H590" t="s">
        <v>140</v>
      </c>
      <c r="I590">
        <v>90</v>
      </c>
      <c r="J590" t="s">
        <v>277</v>
      </c>
    </row>
    <row r="591" spans="1:10" x14ac:dyDescent="0.25">
      <c r="A591" t="s">
        <v>75</v>
      </c>
      <c r="B591" t="s">
        <v>90</v>
      </c>
      <c r="C591">
        <v>2201014</v>
      </c>
      <c r="D591" t="s">
        <v>135</v>
      </c>
      <c r="E591" t="s">
        <v>1164</v>
      </c>
      <c r="F591" t="s">
        <v>1165</v>
      </c>
      <c r="G591" t="s">
        <v>687</v>
      </c>
      <c r="H591" t="s">
        <v>204</v>
      </c>
      <c r="I591">
        <v>614</v>
      </c>
      <c r="J591" t="s">
        <v>105</v>
      </c>
    </row>
    <row r="592" spans="1:10" x14ac:dyDescent="0.25">
      <c r="A592" t="s">
        <v>75</v>
      </c>
      <c r="B592" t="s">
        <v>90</v>
      </c>
      <c r="C592">
        <v>2209162</v>
      </c>
      <c r="D592" t="s">
        <v>135</v>
      </c>
      <c r="E592" t="s">
        <v>7114</v>
      </c>
      <c r="F592" t="s">
        <v>7115</v>
      </c>
      <c r="G592" t="s">
        <v>6407</v>
      </c>
      <c r="H592" t="s">
        <v>172</v>
      </c>
      <c r="I592">
        <v>9</v>
      </c>
      <c r="J592" t="s">
        <v>172</v>
      </c>
    </row>
    <row r="593" spans="1:10" x14ac:dyDescent="0.25">
      <c r="A593" t="s">
        <v>75</v>
      </c>
      <c r="B593" t="s">
        <v>90</v>
      </c>
      <c r="C593">
        <v>2211664</v>
      </c>
      <c r="D593" t="s">
        <v>135</v>
      </c>
      <c r="E593" t="s">
        <v>1174</v>
      </c>
      <c r="F593" t="s">
        <v>1170</v>
      </c>
      <c r="G593" t="s">
        <v>985</v>
      </c>
      <c r="H593" t="s">
        <v>85</v>
      </c>
      <c r="I593">
        <v>125</v>
      </c>
      <c r="J593" t="s">
        <v>277</v>
      </c>
    </row>
    <row r="594" spans="1:10" x14ac:dyDescent="0.25">
      <c r="A594" t="s">
        <v>75</v>
      </c>
      <c r="B594" t="s">
        <v>90</v>
      </c>
      <c r="C594">
        <v>2216296</v>
      </c>
      <c r="D594" t="s">
        <v>135</v>
      </c>
      <c r="E594" t="s">
        <v>7118</v>
      </c>
      <c r="F594" t="s">
        <v>7119</v>
      </c>
      <c r="G594" t="s">
        <v>7120</v>
      </c>
      <c r="H594" t="s">
        <v>172</v>
      </c>
      <c r="I594">
        <v>211</v>
      </c>
      <c r="J594" t="s">
        <v>172</v>
      </c>
    </row>
    <row r="595" spans="1:10" x14ac:dyDescent="0.25">
      <c r="A595" t="s">
        <v>75</v>
      </c>
      <c r="B595" t="s">
        <v>90</v>
      </c>
      <c r="C595">
        <v>2218022</v>
      </c>
      <c r="D595" t="s">
        <v>135</v>
      </c>
      <c r="E595" t="s">
        <v>7121</v>
      </c>
      <c r="F595" t="s">
        <v>7122</v>
      </c>
      <c r="G595" t="s">
        <v>7123</v>
      </c>
      <c r="H595" t="s">
        <v>105</v>
      </c>
      <c r="I595">
        <v>110</v>
      </c>
      <c r="J595" t="s">
        <v>160</v>
      </c>
    </row>
    <row r="596" spans="1:10" x14ac:dyDescent="0.25">
      <c r="A596" t="s">
        <v>75</v>
      </c>
      <c r="B596" t="s">
        <v>90</v>
      </c>
      <c r="C596">
        <v>2222970</v>
      </c>
      <c r="D596" t="s">
        <v>92</v>
      </c>
      <c r="E596" t="s">
        <v>7124</v>
      </c>
      <c r="F596" t="s">
        <v>1183</v>
      </c>
      <c r="G596" t="s">
        <v>7125</v>
      </c>
      <c r="H596" t="s">
        <v>400</v>
      </c>
      <c r="I596">
        <v>299</v>
      </c>
      <c r="J596" t="s">
        <v>277</v>
      </c>
    </row>
    <row r="597" spans="1:10" x14ac:dyDescent="0.25">
      <c r="A597" t="s">
        <v>75</v>
      </c>
      <c r="B597" t="s">
        <v>90</v>
      </c>
      <c r="C597">
        <v>2223247</v>
      </c>
      <c r="D597" t="s">
        <v>88</v>
      </c>
      <c r="E597" t="s">
        <v>7126</v>
      </c>
      <c r="F597" t="s">
        <v>1183</v>
      </c>
      <c r="G597" t="s">
        <v>7125</v>
      </c>
      <c r="H597" t="s">
        <v>565</v>
      </c>
      <c r="I597">
        <v>206</v>
      </c>
      <c r="J597" t="s">
        <v>160</v>
      </c>
    </row>
    <row r="598" spans="1:10" x14ac:dyDescent="0.25">
      <c r="A598" t="s">
        <v>75</v>
      </c>
      <c r="B598" t="s">
        <v>90</v>
      </c>
      <c r="C598">
        <v>2225190</v>
      </c>
      <c r="D598" t="s">
        <v>88</v>
      </c>
      <c r="E598" t="s">
        <v>7127</v>
      </c>
      <c r="F598" t="s">
        <v>7128</v>
      </c>
      <c r="G598" t="s">
        <v>7129</v>
      </c>
      <c r="H598" t="s">
        <v>146</v>
      </c>
      <c r="I598">
        <v>231</v>
      </c>
      <c r="J598" t="s">
        <v>146</v>
      </c>
    </row>
    <row r="599" spans="1:10" x14ac:dyDescent="0.25">
      <c r="A599" t="s">
        <v>75</v>
      </c>
      <c r="B599" t="s">
        <v>90</v>
      </c>
      <c r="C599">
        <v>2226594</v>
      </c>
      <c r="D599" t="s">
        <v>120</v>
      </c>
      <c r="E599" t="s">
        <v>1187</v>
      </c>
      <c r="F599" t="s">
        <v>1188</v>
      </c>
      <c r="G599" t="s">
        <v>1189</v>
      </c>
      <c r="H599" t="s">
        <v>146</v>
      </c>
      <c r="I599">
        <v>80</v>
      </c>
      <c r="J599" t="s">
        <v>148</v>
      </c>
    </row>
    <row r="600" spans="1:10" x14ac:dyDescent="0.25">
      <c r="A600" t="s">
        <v>75</v>
      </c>
      <c r="B600" t="s">
        <v>90</v>
      </c>
      <c r="C600">
        <v>2234532</v>
      </c>
      <c r="D600" t="s">
        <v>135</v>
      </c>
      <c r="E600" t="s">
        <v>1314</v>
      </c>
      <c r="F600" t="s">
        <v>7133</v>
      </c>
      <c r="G600" t="s">
        <v>7134</v>
      </c>
      <c r="H600" t="s">
        <v>85</v>
      </c>
      <c r="I600">
        <v>206</v>
      </c>
      <c r="J600" t="s">
        <v>277</v>
      </c>
    </row>
    <row r="601" spans="1:10" x14ac:dyDescent="0.25">
      <c r="A601" t="s">
        <v>75</v>
      </c>
      <c r="B601" t="s">
        <v>90</v>
      </c>
      <c r="C601">
        <v>2237098</v>
      </c>
      <c r="D601" t="s">
        <v>120</v>
      </c>
      <c r="E601" t="s">
        <v>7135</v>
      </c>
      <c r="F601" t="s">
        <v>2689</v>
      </c>
      <c r="G601" t="s">
        <v>2690</v>
      </c>
      <c r="H601" t="s">
        <v>511</v>
      </c>
      <c r="I601">
        <v>12</v>
      </c>
      <c r="J601" t="s">
        <v>400</v>
      </c>
    </row>
    <row r="602" spans="1:10" x14ac:dyDescent="0.25">
      <c r="A602" t="s">
        <v>75</v>
      </c>
      <c r="B602" t="s">
        <v>90</v>
      </c>
      <c r="C602">
        <v>2240676</v>
      </c>
      <c r="D602" t="s">
        <v>135</v>
      </c>
      <c r="E602" t="s">
        <v>1197</v>
      </c>
      <c r="F602" t="s">
        <v>1198</v>
      </c>
      <c r="G602" t="s">
        <v>1199</v>
      </c>
      <c r="H602" t="s">
        <v>85</v>
      </c>
      <c r="I602">
        <v>446</v>
      </c>
      <c r="J602" t="s">
        <v>277</v>
      </c>
    </row>
    <row r="603" spans="1:10" x14ac:dyDescent="0.25">
      <c r="A603" t="s">
        <v>75</v>
      </c>
      <c r="B603" t="s">
        <v>90</v>
      </c>
      <c r="C603">
        <v>2241222</v>
      </c>
      <c r="D603" t="s">
        <v>297</v>
      </c>
      <c r="E603" t="s">
        <v>7136</v>
      </c>
      <c r="F603" t="s">
        <v>1198</v>
      </c>
      <c r="G603" t="s">
        <v>1199</v>
      </c>
      <c r="H603" t="s">
        <v>172</v>
      </c>
      <c r="I603">
        <v>264</v>
      </c>
      <c r="J603" t="s">
        <v>96</v>
      </c>
    </row>
    <row r="604" spans="1:10" x14ac:dyDescent="0.25">
      <c r="A604" t="s">
        <v>75</v>
      </c>
      <c r="B604" t="s">
        <v>90</v>
      </c>
      <c r="C604">
        <v>2241793</v>
      </c>
      <c r="D604" t="s">
        <v>225</v>
      </c>
      <c r="E604" t="s">
        <v>6807</v>
      </c>
      <c r="F604" t="s">
        <v>1198</v>
      </c>
      <c r="G604" t="s">
        <v>1199</v>
      </c>
      <c r="H604" t="s">
        <v>204</v>
      </c>
      <c r="I604">
        <v>73</v>
      </c>
      <c r="J604" t="s">
        <v>204</v>
      </c>
    </row>
    <row r="605" spans="1:10" x14ac:dyDescent="0.25">
      <c r="A605" t="s">
        <v>75</v>
      </c>
      <c r="B605" t="s">
        <v>90</v>
      </c>
      <c r="C605">
        <v>2248657</v>
      </c>
      <c r="D605" t="s">
        <v>135</v>
      </c>
      <c r="E605" t="s">
        <v>7141</v>
      </c>
      <c r="F605" t="s">
        <v>7142</v>
      </c>
      <c r="G605" t="s">
        <v>7143</v>
      </c>
      <c r="H605" t="s">
        <v>428</v>
      </c>
      <c r="I605">
        <v>3</v>
      </c>
      <c r="J605" t="s">
        <v>400</v>
      </c>
    </row>
    <row r="606" spans="1:10" x14ac:dyDescent="0.25">
      <c r="A606" t="s">
        <v>75</v>
      </c>
      <c r="B606" t="s">
        <v>90</v>
      </c>
      <c r="C606">
        <v>2263137</v>
      </c>
      <c r="D606" t="s">
        <v>135</v>
      </c>
      <c r="E606" t="s">
        <v>79</v>
      </c>
      <c r="F606" t="s">
        <v>7147</v>
      </c>
      <c r="G606" t="s">
        <v>7148</v>
      </c>
      <c r="H606" t="s">
        <v>79</v>
      </c>
      <c r="I606" t="s">
        <v>82</v>
      </c>
    </row>
    <row r="607" spans="1:10" x14ac:dyDescent="0.25">
      <c r="A607" t="s">
        <v>75</v>
      </c>
      <c r="B607" t="s">
        <v>90</v>
      </c>
      <c r="C607">
        <v>2264143</v>
      </c>
      <c r="D607" t="s">
        <v>151</v>
      </c>
      <c r="E607" t="s">
        <v>79</v>
      </c>
      <c r="F607" t="s">
        <v>2706</v>
      </c>
      <c r="G607" t="s">
        <v>7149</v>
      </c>
      <c r="H607" t="s">
        <v>79</v>
      </c>
      <c r="I607" t="s">
        <v>82</v>
      </c>
    </row>
    <row r="608" spans="1:10" x14ac:dyDescent="0.25">
      <c r="A608" t="s">
        <v>75</v>
      </c>
      <c r="B608" t="s">
        <v>90</v>
      </c>
      <c r="C608">
        <v>2270918</v>
      </c>
      <c r="D608" t="s">
        <v>135</v>
      </c>
      <c r="E608" t="s">
        <v>1203</v>
      </c>
      <c r="F608" t="s">
        <v>1204</v>
      </c>
      <c r="G608" t="s">
        <v>1205</v>
      </c>
      <c r="H608" t="s">
        <v>400</v>
      </c>
      <c r="I608">
        <v>380</v>
      </c>
      <c r="J608" t="s">
        <v>428</v>
      </c>
    </row>
    <row r="609" spans="1:10" x14ac:dyDescent="0.25">
      <c r="A609" t="s">
        <v>75</v>
      </c>
      <c r="B609" t="s">
        <v>90</v>
      </c>
      <c r="C609">
        <v>2287829</v>
      </c>
      <c r="D609" t="s">
        <v>135</v>
      </c>
      <c r="E609" t="s">
        <v>7150</v>
      </c>
      <c r="F609" t="s">
        <v>7151</v>
      </c>
      <c r="G609" t="s">
        <v>7152</v>
      </c>
      <c r="H609" t="s">
        <v>140</v>
      </c>
      <c r="I609">
        <v>185</v>
      </c>
      <c r="J609" t="s">
        <v>140</v>
      </c>
    </row>
    <row r="610" spans="1:10" x14ac:dyDescent="0.25">
      <c r="A610" t="s">
        <v>75</v>
      </c>
      <c r="B610" t="s">
        <v>90</v>
      </c>
      <c r="C610">
        <v>2289043</v>
      </c>
      <c r="D610" t="s">
        <v>135</v>
      </c>
      <c r="E610" t="s">
        <v>7153</v>
      </c>
      <c r="F610" t="s">
        <v>7154</v>
      </c>
      <c r="G610" t="s">
        <v>7155</v>
      </c>
      <c r="H610" t="s">
        <v>565</v>
      </c>
      <c r="I610">
        <v>8</v>
      </c>
      <c r="J610" t="s">
        <v>96</v>
      </c>
    </row>
    <row r="611" spans="1:10" x14ac:dyDescent="0.25">
      <c r="A611" t="s">
        <v>75</v>
      </c>
      <c r="B611" t="s">
        <v>90</v>
      </c>
      <c r="C611">
        <v>2289374</v>
      </c>
      <c r="D611" t="s">
        <v>135</v>
      </c>
      <c r="E611" t="s">
        <v>7156</v>
      </c>
      <c r="F611" t="s">
        <v>5255</v>
      </c>
      <c r="G611" t="s">
        <v>5256</v>
      </c>
      <c r="H611" t="s">
        <v>245</v>
      </c>
      <c r="I611">
        <v>142</v>
      </c>
      <c r="J611" t="s">
        <v>245</v>
      </c>
    </row>
    <row r="612" spans="1:10" x14ac:dyDescent="0.25">
      <c r="A612" t="s">
        <v>75</v>
      </c>
      <c r="B612" t="s">
        <v>90</v>
      </c>
      <c r="C612">
        <v>2294862</v>
      </c>
      <c r="D612" t="s">
        <v>120</v>
      </c>
      <c r="E612" t="s">
        <v>7157</v>
      </c>
      <c r="F612" t="s">
        <v>1210</v>
      </c>
      <c r="G612" t="s">
        <v>1211</v>
      </c>
      <c r="H612" t="s">
        <v>172</v>
      </c>
      <c r="I612">
        <v>457</v>
      </c>
      <c r="J612" t="s">
        <v>172</v>
      </c>
    </row>
    <row r="613" spans="1:10" x14ac:dyDescent="0.25">
      <c r="A613" t="s">
        <v>75</v>
      </c>
      <c r="B613" t="s">
        <v>90</v>
      </c>
      <c r="C613">
        <v>2303070</v>
      </c>
      <c r="D613" t="s">
        <v>297</v>
      </c>
      <c r="E613" t="s">
        <v>7159</v>
      </c>
      <c r="F613" t="s">
        <v>7160</v>
      </c>
      <c r="G613" t="s">
        <v>7161</v>
      </c>
      <c r="H613" t="s">
        <v>98</v>
      </c>
      <c r="I613">
        <v>272</v>
      </c>
      <c r="J613" t="s">
        <v>131</v>
      </c>
    </row>
    <row r="614" spans="1:10" x14ac:dyDescent="0.25">
      <c r="A614" t="s">
        <v>75</v>
      </c>
      <c r="B614" t="s">
        <v>90</v>
      </c>
      <c r="C614">
        <v>2305116</v>
      </c>
      <c r="D614" t="s">
        <v>135</v>
      </c>
      <c r="E614" t="s">
        <v>79</v>
      </c>
      <c r="F614" t="s">
        <v>7162</v>
      </c>
      <c r="G614" t="s">
        <v>7163</v>
      </c>
      <c r="H614" t="s">
        <v>79</v>
      </c>
      <c r="I614" t="s">
        <v>82</v>
      </c>
    </row>
    <row r="615" spans="1:10" x14ac:dyDescent="0.25">
      <c r="A615" t="s">
        <v>75</v>
      </c>
      <c r="B615" t="s">
        <v>90</v>
      </c>
      <c r="C615">
        <v>2305135</v>
      </c>
      <c r="D615" t="s">
        <v>115</v>
      </c>
      <c r="E615" t="s">
        <v>7164</v>
      </c>
      <c r="F615" t="s">
        <v>7165</v>
      </c>
      <c r="G615" t="s">
        <v>7166</v>
      </c>
      <c r="H615" t="s">
        <v>277</v>
      </c>
      <c r="I615">
        <v>365</v>
      </c>
      <c r="J615" t="s">
        <v>148</v>
      </c>
    </row>
    <row r="616" spans="1:10" x14ac:dyDescent="0.25">
      <c r="A616" t="s">
        <v>75</v>
      </c>
      <c r="B616" t="s">
        <v>90</v>
      </c>
      <c r="C616">
        <v>2310875</v>
      </c>
      <c r="D616" t="s">
        <v>225</v>
      </c>
      <c r="E616" t="s">
        <v>7170</v>
      </c>
      <c r="F616" t="s">
        <v>1216</v>
      </c>
      <c r="G616" t="s">
        <v>1217</v>
      </c>
      <c r="H616" t="s">
        <v>172</v>
      </c>
      <c r="I616">
        <v>827</v>
      </c>
      <c r="J616" t="s">
        <v>172</v>
      </c>
    </row>
    <row r="617" spans="1:10" x14ac:dyDescent="0.25">
      <c r="A617" t="s">
        <v>75</v>
      </c>
      <c r="B617" t="s">
        <v>90</v>
      </c>
      <c r="C617">
        <v>2311982</v>
      </c>
      <c r="D617" t="s">
        <v>135</v>
      </c>
      <c r="E617" t="s">
        <v>1215</v>
      </c>
      <c r="F617" t="s">
        <v>1216</v>
      </c>
      <c r="G617" t="s">
        <v>1217</v>
      </c>
      <c r="H617" t="s">
        <v>105</v>
      </c>
      <c r="I617">
        <v>458</v>
      </c>
      <c r="J617" t="s">
        <v>85</v>
      </c>
    </row>
    <row r="618" spans="1:10" x14ac:dyDescent="0.25">
      <c r="A618" t="s">
        <v>75</v>
      </c>
      <c r="B618" t="s">
        <v>90</v>
      </c>
      <c r="C618">
        <v>2318825</v>
      </c>
      <c r="D618" t="s">
        <v>120</v>
      </c>
      <c r="E618" t="s">
        <v>7172</v>
      </c>
      <c r="F618" t="s">
        <v>7173</v>
      </c>
      <c r="G618" t="s">
        <v>7174</v>
      </c>
      <c r="H618" t="s">
        <v>245</v>
      </c>
      <c r="I618">
        <v>197</v>
      </c>
      <c r="J618" t="s">
        <v>245</v>
      </c>
    </row>
    <row r="619" spans="1:10" x14ac:dyDescent="0.25">
      <c r="A619" t="s">
        <v>75</v>
      </c>
      <c r="B619" t="s">
        <v>90</v>
      </c>
      <c r="C619">
        <v>2319752</v>
      </c>
      <c r="D619" t="s">
        <v>135</v>
      </c>
      <c r="E619" t="s">
        <v>7175</v>
      </c>
      <c r="F619" t="s">
        <v>3927</v>
      </c>
      <c r="G619" t="s">
        <v>3928</v>
      </c>
      <c r="H619" t="s">
        <v>400</v>
      </c>
      <c r="I619">
        <v>55</v>
      </c>
      <c r="J619" t="s">
        <v>428</v>
      </c>
    </row>
    <row r="620" spans="1:10" x14ac:dyDescent="0.25">
      <c r="A620" t="s">
        <v>75</v>
      </c>
      <c r="B620" t="s">
        <v>90</v>
      </c>
      <c r="C620">
        <v>2322609</v>
      </c>
      <c r="D620" t="s">
        <v>135</v>
      </c>
      <c r="E620" t="s">
        <v>7176</v>
      </c>
      <c r="F620" t="s">
        <v>7177</v>
      </c>
      <c r="G620" t="s">
        <v>7178</v>
      </c>
      <c r="H620" t="s">
        <v>565</v>
      </c>
      <c r="I620">
        <v>223</v>
      </c>
      <c r="J620" t="s">
        <v>96</v>
      </c>
    </row>
    <row r="621" spans="1:10" x14ac:dyDescent="0.25">
      <c r="A621" t="s">
        <v>75</v>
      </c>
      <c r="B621" t="s">
        <v>90</v>
      </c>
      <c r="C621">
        <v>2330502</v>
      </c>
      <c r="D621" t="s">
        <v>135</v>
      </c>
      <c r="E621" t="s">
        <v>7179</v>
      </c>
      <c r="F621" t="s">
        <v>7180</v>
      </c>
      <c r="G621" t="s">
        <v>7181</v>
      </c>
      <c r="H621" t="s">
        <v>85</v>
      </c>
      <c r="I621">
        <v>800</v>
      </c>
      <c r="J621" t="s">
        <v>277</v>
      </c>
    </row>
    <row r="622" spans="1:10" x14ac:dyDescent="0.25">
      <c r="A622" t="s">
        <v>75</v>
      </c>
      <c r="B622" t="s">
        <v>90</v>
      </c>
      <c r="C622">
        <v>2342897</v>
      </c>
      <c r="D622" t="s">
        <v>135</v>
      </c>
      <c r="E622" t="s">
        <v>2148</v>
      </c>
      <c r="F622" t="s">
        <v>7183</v>
      </c>
      <c r="G622" t="s">
        <v>7184</v>
      </c>
      <c r="H622" t="s">
        <v>85</v>
      </c>
      <c r="I622">
        <v>19</v>
      </c>
      <c r="J622" t="s">
        <v>277</v>
      </c>
    </row>
    <row r="623" spans="1:10" x14ac:dyDescent="0.25">
      <c r="A623" t="s">
        <v>75</v>
      </c>
      <c r="B623" t="s">
        <v>90</v>
      </c>
      <c r="C623">
        <v>2348894</v>
      </c>
      <c r="D623" t="s">
        <v>92</v>
      </c>
      <c r="E623" t="s">
        <v>7185</v>
      </c>
      <c r="F623" t="s">
        <v>7186</v>
      </c>
      <c r="G623" t="s">
        <v>7187</v>
      </c>
      <c r="H623" t="s">
        <v>245</v>
      </c>
      <c r="I623">
        <v>384</v>
      </c>
      <c r="J623" t="s">
        <v>105</v>
      </c>
    </row>
    <row r="624" spans="1:10" x14ac:dyDescent="0.25">
      <c r="A624" t="s">
        <v>75</v>
      </c>
      <c r="B624" t="s">
        <v>90</v>
      </c>
      <c r="C624">
        <v>2352573</v>
      </c>
      <c r="D624" t="s">
        <v>135</v>
      </c>
      <c r="E624" t="s">
        <v>6465</v>
      </c>
      <c r="F624" t="s">
        <v>2734</v>
      </c>
      <c r="G624" t="s">
        <v>2735</v>
      </c>
      <c r="H624" t="s">
        <v>131</v>
      </c>
      <c r="I624">
        <v>353</v>
      </c>
      <c r="J624" t="s">
        <v>131</v>
      </c>
    </row>
    <row r="625" spans="1:10" x14ac:dyDescent="0.25">
      <c r="A625" t="s">
        <v>75</v>
      </c>
      <c r="B625" t="s">
        <v>90</v>
      </c>
      <c r="C625">
        <v>2358641</v>
      </c>
      <c r="D625" t="s">
        <v>120</v>
      </c>
      <c r="E625" t="s">
        <v>7190</v>
      </c>
      <c r="F625" t="s">
        <v>5275</v>
      </c>
      <c r="G625" t="s">
        <v>7191</v>
      </c>
      <c r="H625" t="s">
        <v>172</v>
      </c>
      <c r="I625">
        <v>153</v>
      </c>
      <c r="J625" t="s">
        <v>172</v>
      </c>
    </row>
    <row r="626" spans="1:10" x14ac:dyDescent="0.25">
      <c r="A626" t="s">
        <v>75</v>
      </c>
      <c r="B626" t="s">
        <v>90</v>
      </c>
      <c r="C626">
        <v>2359673</v>
      </c>
      <c r="D626" t="s">
        <v>120</v>
      </c>
      <c r="E626" t="s">
        <v>7192</v>
      </c>
      <c r="F626" t="s">
        <v>1227</v>
      </c>
      <c r="G626" t="s">
        <v>1228</v>
      </c>
      <c r="H626" t="s">
        <v>197</v>
      </c>
      <c r="I626">
        <v>89</v>
      </c>
      <c r="J626" t="s">
        <v>172</v>
      </c>
    </row>
    <row r="627" spans="1:10" x14ac:dyDescent="0.25">
      <c r="A627" t="s">
        <v>75</v>
      </c>
      <c r="B627" t="s">
        <v>90</v>
      </c>
      <c r="C627">
        <v>2362338</v>
      </c>
      <c r="D627" t="s">
        <v>92</v>
      </c>
      <c r="E627" t="s">
        <v>6919</v>
      </c>
      <c r="F627" t="s">
        <v>3950</v>
      </c>
      <c r="G627" t="s">
        <v>3951</v>
      </c>
      <c r="H627" t="s">
        <v>96</v>
      </c>
      <c r="I627">
        <v>274</v>
      </c>
      <c r="J627" t="s">
        <v>98</v>
      </c>
    </row>
    <row r="628" spans="1:10" x14ac:dyDescent="0.25">
      <c r="A628" t="s">
        <v>75</v>
      </c>
      <c r="B628" t="s">
        <v>90</v>
      </c>
      <c r="C628">
        <v>2364394</v>
      </c>
      <c r="D628" t="s">
        <v>135</v>
      </c>
      <c r="E628" t="s">
        <v>10026</v>
      </c>
      <c r="F628" t="s">
        <v>2751</v>
      </c>
      <c r="G628" t="s">
        <v>2752</v>
      </c>
      <c r="H628" t="s">
        <v>140</v>
      </c>
      <c r="I628">
        <v>3</v>
      </c>
      <c r="J628" t="s">
        <v>160</v>
      </c>
    </row>
    <row r="629" spans="1:10" x14ac:dyDescent="0.25">
      <c r="A629" t="s">
        <v>75</v>
      </c>
      <c r="B629" t="s">
        <v>90</v>
      </c>
      <c r="C629">
        <v>2370361</v>
      </c>
      <c r="D629" t="e" cm="1">
        <f t="array" ref="D629">+G</f>
        <v>#NAME?</v>
      </c>
      <c r="E629" t="s">
        <v>6000</v>
      </c>
      <c r="F629" t="s">
        <v>3955</v>
      </c>
      <c r="G629" t="s">
        <v>3956</v>
      </c>
      <c r="H629" t="s">
        <v>6003</v>
      </c>
      <c r="I629" t="s">
        <v>82</v>
      </c>
    </row>
    <row r="630" spans="1:10" x14ac:dyDescent="0.25">
      <c r="A630" t="s">
        <v>75</v>
      </c>
      <c r="B630" t="s">
        <v>90</v>
      </c>
      <c r="C630">
        <v>2370987</v>
      </c>
      <c r="D630" t="s">
        <v>135</v>
      </c>
      <c r="E630" t="s">
        <v>5145</v>
      </c>
      <c r="F630" t="s">
        <v>3955</v>
      </c>
      <c r="G630" t="s">
        <v>3956</v>
      </c>
      <c r="H630" t="s">
        <v>105</v>
      </c>
      <c r="I630">
        <v>29</v>
      </c>
      <c r="J630" t="s">
        <v>160</v>
      </c>
    </row>
    <row r="631" spans="1:10" x14ac:dyDescent="0.25">
      <c r="A631" t="s">
        <v>75</v>
      </c>
      <c r="B631" t="s">
        <v>90</v>
      </c>
      <c r="C631">
        <v>2376959</v>
      </c>
      <c r="D631" t="s">
        <v>88</v>
      </c>
      <c r="E631" t="s">
        <v>7196</v>
      </c>
      <c r="F631" t="s">
        <v>1238</v>
      </c>
      <c r="G631" t="s">
        <v>1239</v>
      </c>
      <c r="H631" t="s">
        <v>400</v>
      </c>
      <c r="I631">
        <v>256</v>
      </c>
      <c r="J631" t="s">
        <v>400</v>
      </c>
    </row>
    <row r="632" spans="1:10" x14ac:dyDescent="0.25">
      <c r="A632" t="s">
        <v>75</v>
      </c>
      <c r="B632" t="s">
        <v>90</v>
      </c>
      <c r="C632">
        <v>2380078</v>
      </c>
      <c r="D632" t="s">
        <v>88</v>
      </c>
      <c r="E632" t="s">
        <v>7197</v>
      </c>
      <c r="F632" t="s">
        <v>5286</v>
      </c>
      <c r="G632" t="s">
        <v>3665</v>
      </c>
      <c r="H632" t="s">
        <v>140</v>
      </c>
      <c r="I632">
        <v>247</v>
      </c>
      <c r="J632" t="s">
        <v>253</v>
      </c>
    </row>
    <row r="633" spans="1:10" x14ac:dyDescent="0.25">
      <c r="A633" t="s">
        <v>75</v>
      </c>
      <c r="B633" t="s">
        <v>90</v>
      </c>
      <c r="C633">
        <v>2383897</v>
      </c>
      <c r="D633" t="s">
        <v>135</v>
      </c>
      <c r="E633" t="s">
        <v>7198</v>
      </c>
      <c r="F633" t="s">
        <v>7199</v>
      </c>
      <c r="G633" t="s">
        <v>7200</v>
      </c>
      <c r="H633" t="s">
        <v>124</v>
      </c>
      <c r="I633">
        <v>363</v>
      </c>
      <c r="J633" t="s">
        <v>96</v>
      </c>
    </row>
    <row r="634" spans="1:10" x14ac:dyDescent="0.25">
      <c r="A634" t="s">
        <v>75</v>
      </c>
      <c r="B634" t="s">
        <v>90</v>
      </c>
      <c r="C634">
        <v>2399210</v>
      </c>
      <c r="D634" t="s">
        <v>120</v>
      </c>
      <c r="E634" t="s">
        <v>7205</v>
      </c>
      <c r="F634" t="s">
        <v>1246</v>
      </c>
      <c r="G634" t="s">
        <v>7206</v>
      </c>
      <c r="H634" t="s">
        <v>140</v>
      </c>
      <c r="I634">
        <v>304</v>
      </c>
      <c r="J634" t="s">
        <v>160</v>
      </c>
    </row>
    <row r="635" spans="1:10" x14ac:dyDescent="0.25">
      <c r="A635" t="s">
        <v>75</v>
      </c>
      <c r="B635" t="s">
        <v>90</v>
      </c>
      <c r="C635">
        <v>2400858</v>
      </c>
      <c r="D635" t="s">
        <v>135</v>
      </c>
      <c r="E635" t="s">
        <v>79</v>
      </c>
      <c r="F635" t="s">
        <v>1246</v>
      </c>
      <c r="G635" t="s">
        <v>1247</v>
      </c>
      <c r="H635" t="s">
        <v>79</v>
      </c>
      <c r="I635" t="s">
        <v>82</v>
      </c>
    </row>
    <row r="636" spans="1:10" x14ac:dyDescent="0.25">
      <c r="A636" t="s">
        <v>75</v>
      </c>
      <c r="B636" t="s">
        <v>90</v>
      </c>
      <c r="C636">
        <v>2400876</v>
      </c>
      <c r="D636" t="s">
        <v>88</v>
      </c>
      <c r="E636" t="s">
        <v>79</v>
      </c>
      <c r="F636" t="s">
        <v>1246</v>
      </c>
      <c r="G636" t="s">
        <v>1247</v>
      </c>
      <c r="H636" t="s">
        <v>79</v>
      </c>
      <c r="I636" t="s">
        <v>82</v>
      </c>
    </row>
    <row r="637" spans="1:10" x14ac:dyDescent="0.25">
      <c r="A637" t="s">
        <v>75</v>
      </c>
      <c r="B637" t="s">
        <v>90</v>
      </c>
      <c r="C637">
        <v>2404772</v>
      </c>
      <c r="D637" t="s">
        <v>135</v>
      </c>
      <c r="E637" t="s">
        <v>7211</v>
      </c>
      <c r="F637" t="s">
        <v>7212</v>
      </c>
      <c r="G637" t="s">
        <v>554</v>
      </c>
      <c r="H637" t="s">
        <v>204</v>
      </c>
      <c r="I637">
        <v>20</v>
      </c>
      <c r="J637" t="s">
        <v>204</v>
      </c>
    </row>
    <row r="638" spans="1:10" x14ac:dyDescent="0.25">
      <c r="A638" t="s">
        <v>75</v>
      </c>
      <c r="B638" t="s">
        <v>90</v>
      </c>
      <c r="C638">
        <v>2405946</v>
      </c>
      <c r="D638" t="s">
        <v>297</v>
      </c>
      <c r="E638" t="s">
        <v>7213</v>
      </c>
      <c r="F638" t="s">
        <v>7214</v>
      </c>
      <c r="G638" t="s">
        <v>7215</v>
      </c>
      <c r="H638" t="s">
        <v>98</v>
      </c>
      <c r="I638">
        <v>43</v>
      </c>
      <c r="J638" t="s">
        <v>131</v>
      </c>
    </row>
    <row r="639" spans="1:10" x14ac:dyDescent="0.25">
      <c r="A639" t="s">
        <v>75</v>
      </c>
      <c r="B639" t="s">
        <v>90</v>
      </c>
      <c r="C639">
        <v>2411263</v>
      </c>
      <c r="D639" t="s">
        <v>92</v>
      </c>
      <c r="E639" t="s">
        <v>10370</v>
      </c>
      <c r="F639" t="s">
        <v>1251</v>
      </c>
      <c r="G639" t="s">
        <v>1252</v>
      </c>
      <c r="H639" t="s">
        <v>245</v>
      </c>
      <c r="I639">
        <v>235</v>
      </c>
      <c r="J639" t="s">
        <v>105</v>
      </c>
    </row>
    <row r="640" spans="1:10" x14ac:dyDescent="0.25">
      <c r="A640" t="s">
        <v>75</v>
      </c>
      <c r="B640" t="s">
        <v>90</v>
      </c>
      <c r="C640">
        <v>2411273</v>
      </c>
      <c r="D640" t="s">
        <v>135</v>
      </c>
      <c r="E640" t="s">
        <v>7216</v>
      </c>
      <c r="F640" t="s">
        <v>1251</v>
      </c>
      <c r="G640" t="s">
        <v>1252</v>
      </c>
      <c r="H640" t="s">
        <v>172</v>
      </c>
      <c r="I640">
        <v>238</v>
      </c>
      <c r="J640" t="s">
        <v>172</v>
      </c>
    </row>
    <row r="641" spans="1:10" x14ac:dyDescent="0.25">
      <c r="A641" t="s">
        <v>75</v>
      </c>
      <c r="B641" t="s">
        <v>90</v>
      </c>
      <c r="C641">
        <v>2411701</v>
      </c>
      <c r="D641" t="s">
        <v>92</v>
      </c>
      <c r="E641" t="s">
        <v>1250</v>
      </c>
      <c r="F641" t="s">
        <v>1251</v>
      </c>
      <c r="G641" t="s">
        <v>1252</v>
      </c>
      <c r="H641" t="s">
        <v>96</v>
      </c>
      <c r="I641">
        <v>381</v>
      </c>
      <c r="J641" t="s">
        <v>160</v>
      </c>
    </row>
    <row r="642" spans="1:10" x14ac:dyDescent="0.25">
      <c r="A642" t="s">
        <v>75</v>
      </c>
      <c r="B642" t="s">
        <v>90</v>
      </c>
      <c r="C642">
        <v>2412205</v>
      </c>
      <c r="D642" t="s">
        <v>135</v>
      </c>
      <c r="E642" t="s">
        <v>1524</v>
      </c>
      <c r="F642" t="s">
        <v>7217</v>
      </c>
      <c r="G642" t="s">
        <v>7218</v>
      </c>
      <c r="H642" t="s">
        <v>85</v>
      </c>
      <c r="I642">
        <v>151</v>
      </c>
      <c r="J642" t="s">
        <v>277</v>
      </c>
    </row>
    <row r="643" spans="1:10" x14ac:dyDescent="0.25">
      <c r="A643" t="s">
        <v>75</v>
      </c>
      <c r="B643" t="s">
        <v>90</v>
      </c>
      <c r="C643">
        <v>2416101</v>
      </c>
      <c r="D643" t="s">
        <v>135</v>
      </c>
      <c r="E643" t="s">
        <v>79</v>
      </c>
      <c r="F643" t="s">
        <v>7220</v>
      </c>
      <c r="G643" t="s">
        <v>7222</v>
      </c>
      <c r="H643" t="s">
        <v>79</v>
      </c>
      <c r="I643" t="s">
        <v>82</v>
      </c>
    </row>
    <row r="644" spans="1:10" x14ac:dyDescent="0.25">
      <c r="A644" t="s">
        <v>75</v>
      </c>
      <c r="B644" t="s">
        <v>90</v>
      </c>
      <c r="C644">
        <v>2419993</v>
      </c>
      <c r="D644" t="s">
        <v>120</v>
      </c>
      <c r="E644" t="s">
        <v>1256</v>
      </c>
      <c r="F644" t="s">
        <v>1257</v>
      </c>
      <c r="G644" t="s">
        <v>1258</v>
      </c>
      <c r="H644" t="s">
        <v>140</v>
      </c>
      <c r="I644">
        <v>92</v>
      </c>
      <c r="J644" t="s">
        <v>160</v>
      </c>
    </row>
    <row r="645" spans="1:10" x14ac:dyDescent="0.25">
      <c r="A645" t="s">
        <v>75</v>
      </c>
      <c r="B645" t="s">
        <v>90</v>
      </c>
      <c r="C645">
        <v>2422841</v>
      </c>
      <c r="D645" t="s">
        <v>135</v>
      </c>
      <c r="E645" t="s">
        <v>7223</v>
      </c>
      <c r="F645" t="s">
        <v>2770</v>
      </c>
      <c r="G645" t="s">
        <v>2771</v>
      </c>
      <c r="H645" t="s">
        <v>85</v>
      </c>
      <c r="I645">
        <v>293</v>
      </c>
      <c r="J645" t="s">
        <v>277</v>
      </c>
    </row>
    <row r="646" spans="1:10" x14ac:dyDescent="0.25">
      <c r="A646" t="s">
        <v>75</v>
      </c>
      <c r="B646" t="s">
        <v>90</v>
      </c>
      <c r="C646">
        <v>2424074</v>
      </c>
      <c r="D646" t="s">
        <v>88</v>
      </c>
      <c r="E646" t="s">
        <v>7225</v>
      </c>
      <c r="F646" t="s">
        <v>1262</v>
      </c>
      <c r="G646" t="s">
        <v>7226</v>
      </c>
      <c r="H646" t="s">
        <v>85</v>
      </c>
      <c r="I646">
        <v>57</v>
      </c>
      <c r="J646" t="s">
        <v>400</v>
      </c>
    </row>
    <row r="647" spans="1:10" x14ac:dyDescent="0.25">
      <c r="A647" t="s">
        <v>75</v>
      </c>
      <c r="B647" t="s">
        <v>90</v>
      </c>
      <c r="C647">
        <v>2424448</v>
      </c>
      <c r="D647" t="s">
        <v>101</v>
      </c>
      <c r="E647" t="s">
        <v>79</v>
      </c>
      <c r="F647" t="s">
        <v>1262</v>
      </c>
      <c r="G647" t="s">
        <v>1263</v>
      </c>
      <c r="H647" t="s">
        <v>79</v>
      </c>
      <c r="I647" t="s">
        <v>82</v>
      </c>
    </row>
    <row r="648" spans="1:10" x14ac:dyDescent="0.25">
      <c r="A648" t="s">
        <v>75</v>
      </c>
      <c r="B648" t="s">
        <v>90</v>
      </c>
      <c r="C648">
        <v>2427265</v>
      </c>
      <c r="D648" t="s">
        <v>135</v>
      </c>
      <c r="E648" t="s">
        <v>7227</v>
      </c>
      <c r="F648" t="s">
        <v>7228</v>
      </c>
      <c r="G648" t="s">
        <v>7229</v>
      </c>
      <c r="H648" t="s">
        <v>131</v>
      </c>
      <c r="I648">
        <v>47</v>
      </c>
      <c r="J648" t="s">
        <v>131</v>
      </c>
    </row>
    <row r="649" spans="1:10" x14ac:dyDescent="0.25">
      <c r="A649" t="s">
        <v>75</v>
      </c>
      <c r="B649" t="s">
        <v>90</v>
      </c>
      <c r="C649">
        <v>2428546</v>
      </c>
      <c r="D649" t="s">
        <v>135</v>
      </c>
      <c r="E649" t="s">
        <v>7230</v>
      </c>
      <c r="F649" t="s">
        <v>7231</v>
      </c>
      <c r="G649" t="s">
        <v>7232</v>
      </c>
      <c r="H649" t="s">
        <v>245</v>
      </c>
      <c r="I649">
        <v>190</v>
      </c>
      <c r="J649" t="s">
        <v>245</v>
      </c>
    </row>
    <row r="650" spans="1:10" x14ac:dyDescent="0.25">
      <c r="A650" t="s">
        <v>75</v>
      </c>
      <c r="B650" t="s">
        <v>90</v>
      </c>
      <c r="C650">
        <v>2450335</v>
      </c>
      <c r="D650" t="s">
        <v>88</v>
      </c>
      <c r="E650" t="s">
        <v>79</v>
      </c>
      <c r="F650" t="s">
        <v>7233</v>
      </c>
      <c r="G650" t="s">
        <v>7234</v>
      </c>
      <c r="H650" t="s">
        <v>79</v>
      </c>
      <c r="I650" t="s">
        <v>82</v>
      </c>
    </row>
    <row r="651" spans="1:10" x14ac:dyDescent="0.25">
      <c r="A651" t="s">
        <v>75</v>
      </c>
      <c r="B651" t="s">
        <v>90</v>
      </c>
      <c r="C651">
        <v>2450339</v>
      </c>
      <c r="D651" t="s">
        <v>225</v>
      </c>
      <c r="E651" t="s">
        <v>79</v>
      </c>
      <c r="F651" t="s">
        <v>7233</v>
      </c>
      <c r="G651" t="s">
        <v>7234</v>
      </c>
      <c r="H651" t="s">
        <v>79</v>
      </c>
      <c r="I651" t="s">
        <v>82</v>
      </c>
    </row>
    <row r="652" spans="1:10" x14ac:dyDescent="0.25">
      <c r="A652" t="s">
        <v>75</v>
      </c>
      <c r="B652" t="s">
        <v>90</v>
      </c>
      <c r="C652">
        <v>2450346</v>
      </c>
      <c r="D652" t="s">
        <v>120</v>
      </c>
      <c r="E652" t="s">
        <v>79</v>
      </c>
      <c r="F652" t="s">
        <v>7233</v>
      </c>
      <c r="G652" t="s">
        <v>7234</v>
      </c>
      <c r="H652" t="s">
        <v>79</v>
      </c>
      <c r="I652" t="s">
        <v>82</v>
      </c>
    </row>
    <row r="653" spans="1:10" x14ac:dyDescent="0.25">
      <c r="A653" t="s">
        <v>75</v>
      </c>
      <c r="B653" t="s">
        <v>90</v>
      </c>
      <c r="C653">
        <v>2452454</v>
      </c>
      <c r="D653" t="s">
        <v>120</v>
      </c>
      <c r="E653" t="s">
        <v>7235</v>
      </c>
      <c r="F653" t="s">
        <v>7236</v>
      </c>
      <c r="G653" t="s">
        <v>7237</v>
      </c>
      <c r="H653" t="s">
        <v>131</v>
      </c>
      <c r="I653">
        <v>62</v>
      </c>
      <c r="J653" t="s">
        <v>98</v>
      </c>
    </row>
    <row r="654" spans="1:10" x14ac:dyDescent="0.25">
      <c r="A654" t="s">
        <v>75</v>
      </c>
      <c r="B654" t="s">
        <v>90</v>
      </c>
      <c r="C654">
        <v>2454297</v>
      </c>
      <c r="D654" t="s">
        <v>297</v>
      </c>
      <c r="E654" t="s">
        <v>7238</v>
      </c>
      <c r="F654" t="s">
        <v>7239</v>
      </c>
      <c r="G654" t="s">
        <v>7240</v>
      </c>
      <c r="H654" t="s">
        <v>105</v>
      </c>
      <c r="I654">
        <v>39</v>
      </c>
      <c r="J654" t="s">
        <v>85</v>
      </c>
    </row>
    <row r="655" spans="1:10" x14ac:dyDescent="0.25">
      <c r="A655" t="s">
        <v>75</v>
      </c>
      <c r="B655" t="s">
        <v>90</v>
      </c>
      <c r="C655">
        <v>2456705</v>
      </c>
      <c r="D655" t="s">
        <v>135</v>
      </c>
      <c r="E655" t="s">
        <v>7241</v>
      </c>
      <c r="F655" t="s">
        <v>7242</v>
      </c>
      <c r="G655" t="s">
        <v>687</v>
      </c>
      <c r="H655" t="s">
        <v>140</v>
      </c>
      <c r="I655">
        <v>72</v>
      </c>
      <c r="J655" t="s">
        <v>277</v>
      </c>
    </row>
    <row r="656" spans="1:10" x14ac:dyDescent="0.25">
      <c r="A656" t="s">
        <v>75</v>
      </c>
      <c r="B656" t="s">
        <v>90</v>
      </c>
      <c r="C656">
        <v>2459976</v>
      </c>
      <c r="D656" t="s">
        <v>120</v>
      </c>
      <c r="E656" t="s">
        <v>79</v>
      </c>
      <c r="F656" t="s">
        <v>7244</v>
      </c>
      <c r="G656" t="s">
        <v>7245</v>
      </c>
      <c r="H656" t="s">
        <v>79</v>
      </c>
      <c r="I656" t="s">
        <v>82</v>
      </c>
    </row>
    <row r="657" spans="1:10" x14ac:dyDescent="0.25">
      <c r="A657" t="s">
        <v>75</v>
      </c>
      <c r="B657" t="s">
        <v>90</v>
      </c>
      <c r="C657">
        <v>2474255</v>
      </c>
      <c r="D657" t="s">
        <v>92</v>
      </c>
      <c r="E657" t="s">
        <v>1282</v>
      </c>
      <c r="F657" t="s">
        <v>1283</v>
      </c>
      <c r="G657" t="s">
        <v>1284</v>
      </c>
      <c r="H657" t="s">
        <v>105</v>
      </c>
      <c r="I657">
        <v>467</v>
      </c>
      <c r="J657" t="s">
        <v>85</v>
      </c>
    </row>
    <row r="658" spans="1:10" x14ac:dyDescent="0.25">
      <c r="A658" t="s">
        <v>75</v>
      </c>
      <c r="B658" t="s">
        <v>90</v>
      </c>
      <c r="C658">
        <v>2474353</v>
      </c>
      <c r="D658" t="s">
        <v>120</v>
      </c>
      <c r="E658" t="s">
        <v>7246</v>
      </c>
      <c r="F658" t="s">
        <v>1283</v>
      </c>
      <c r="G658" t="s">
        <v>1284</v>
      </c>
      <c r="H658" t="s">
        <v>98</v>
      </c>
      <c r="I658">
        <v>435</v>
      </c>
      <c r="J658" t="s">
        <v>428</v>
      </c>
    </row>
    <row r="659" spans="1:10" x14ac:dyDescent="0.25">
      <c r="A659" t="s">
        <v>75</v>
      </c>
      <c r="B659" t="s">
        <v>90</v>
      </c>
      <c r="C659">
        <v>2474418</v>
      </c>
      <c r="D659" t="s">
        <v>120</v>
      </c>
      <c r="E659" t="s">
        <v>7247</v>
      </c>
      <c r="F659" t="s">
        <v>1283</v>
      </c>
      <c r="G659" t="s">
        <v>1284</v>
      </c>
      <c r="H659" t="s">
        <v>140</v>
      </c>
      <c r="I659">
        <v>413</v>
      </c>
      <c r="J659" t="s">
        <v>160</v>
      </c>
    </row>
    <row r="660" spans="1:10" x14ac:dyDescent="0.25">
      <c r="A660" t="s">
        <v>75</v>
      </c>
      <c r="B660" t="s">
        <v>90</v>
      </c>
      <c r="C660">
        <v>2476524</v>
      </c>
      <c r="D660" t="s">
        <v>92</v>
      </c>
      <c r="E660" t="s">
        <v>1837</v>
      </c>
      <c r="F660" t="s">
        <v>7249</v>
      </c>
      <c r="G660" t="s">
        <v>7250</v>
      </c>
      <c r="H660" t="s">
        <v>400</v>
      </c>
      <c r="I660">
        <v>99</v>
      </c>
      <c r="J660" t="s">
        <v>277</v>
      </c>
    </row>
    <row r="661" spans="1:10" x14ac:dyDescent="0.25">
      <c r="A661" t="s">
        <v>75</v>
      </c>
      <c r="B661" t="s">
        <v>90</v>
      </c>
      <c r="C661">
        <v>2478201</v>
      </c>
      <c r="D661" t="s">
        <v>120</v>
      </c>
      <c r="E661" t="s">
        <v>1288</v>
      </c>
      <c r="F661" t="s">
        <v>1289</v>
      </c>
      <c r="G661" t="s">
        <v>1290</v>
      </c>
      <c r="H661" t="s">
        <v>105</v>
      </c>
      <c r="I661">
        <v>117</v>
      </c>
      <c r="J661" t="s">
        <v>160</v>
      </c>
    </row>
    <row r="662" spans="1:10" x14ac:dyDescent="0.25">
      <c r="A662" t="s">
        <v>75</v>
      </c>
      <c r="B662" t="s">
        <v>90</v>
      </c>
      <c r="C662">
        <v>2481488</v>
      </c>
      <c r="D662" t="s">
        <v>225</v>
      </c>
      <c r="E662" t="s">
        <v>79</v>
      </c>
      <c r="F662" t="s">
        <v>1289</v>
      </c>
      <c r="G662" t="s">
        <v>1293</v>
      </c>
      <c r="H662" t="s">
        <v>79</v>
      </c>
      <c r="I662" t="s">
        <v>82</v>
      </c>
    </row>
    <row r="663" spans="1:10" x14ac:dyDescent="0.25">
      <c r="A663" t="s">
        <v>75</v>
      </c>
      <c r="B663" t="s">
        <v>90</v>
      </c>
      <c r="C663">
        <v>2481974</v>
      </c>
      <c r="D663" t="s">
        <v>120</v>
      </c>
      <c r="E663" t="s">
        <v>7252</v>
      </c>
      <c r="F663" t="s">
        <v>7253</v>
      </c>
      <c r="G663" t="s">
        <v>7254</v>
      </c>
      <c r="H663" t="s">
        <v>140</v>
      </c>
      <c r="I663">
        <v>225</v>
      </c>
      <c r="J663" t="s">
        <v>160</v>
      </c>
    </row>
    <row r="664" spans="1:10" x14ac:dyDescent="0.25">
      <c r="A664" t="s">
        <v>75</v>
      </c>
      <c r="B664" t="s">
        <v>90</v>
      </c>
      <c r="C664">
        <v>2488416</v>
      </c>
      <c r="D664" t="s">
        <v>120</v>
      </c>
      <c r="E664" t="s">
        <v>7255</v>
      </c>
      <c r="F664" t="s">
        <v>7256</v>
      </c>
      <c r="G664" t="s">
        <v>7257</v>
      </c>
      <c r="H664" t="s">
        <v>131</v>
      </c>
      <c r="I664">
        <v>80</v>
      </c>
      <c r="J664" t="s">
        <v>131</v>
      </c>
    </row>
    <row r="665" spans="1:10" x14ac:dyDescent="0.25">
      <c r="A665" t="s">
        <v>75</v>
      </c>
      <c r="B665" t="s">
        <v>90</v>
      </c>
      <c r="C665">
        <v>2488443</v>
      </c>
      <c r="D665" t="s">
        <v>92</v>
      </c>
      <c r="E665" t="s">
        <v>7258</v>
      </c>
      <c r="F665" t="s">
        <v>7256</v>
      </c>
      <c r="G665" t="s">
        <v>7257</v>
      </c>
      <c r="H665" t="s">
        <v>131</v>
      </c>
      <c r="I665">
        <v>89</v>
      </c>
      <c r="J665" t="s">
        <v>131</v>
      </c>
    </row>
    <row r="666" spans="1:10" x14ac:dyDescent="0.25">
      <c r="A666" t="s">
        <v>75</v>
      </c>
      <c r="B666" t="s">
        <v>90</v>
      </c>
      <c r="C666">
        <v>2497946</v>
      </c>
      <c r="D666" t="s">
        <v>120</v>
      </c>
      <c r="E666" t="s">
        <v>7260</v>
      </c>
      <c r="F666" t="s">
        <v>3991</v>
      </c>
      <c r="G666" t="s">
        <v>3992</v>
      </c>
      <c r="H666" t="s">
        <v>96</v>
      </c>
      <c r="I666">
        <v>7</v>
      </c>
      <c r="J666" t="s">
        <v>172</v>
      </c>
    </row>
    <row r="667" spans="1:10" x14ac:dyDescent="0.25">
      <c r="A667" t="s">
        <v>75</v>
      </c>
      <c r="B667" t="s">
        <v>90</v>
      </c>
      <c r="C667">
        <v>2499180</v>
      </c>
      <c r="D667" t="s">
        <v>120</v>
      </c>
      <c r="E667" t="s">
        <v>1296</v>
      </c>
      <c r="F667" t="s">
        <v>1297</v>
      </c>
      <c r="G667" t="s">
        <v>1298</v>
      </c>
      <c r="H667" t="s">
        <v>174</v>
      </c>
      <c r="I667">
        <v>311</v>
      </c>
      <c r="J667" t="s">
        <v>428</v>
      </c>
    </row>
    <row r="668" spans="1:10" x14ac:dyDescent="0.25">
      <c r="A668" t="s">
        <v>75</v>
      </c>
      <c r="B668" t="s">
        <v>90</v>
      </c>
      <c r="C668">
        <v>2499568</v>
      </c>
      <c r="D668" t="s">
        <v>135</v>
      </c>
      <c r="E668" t="s">
        <v>7261</v>
      </c>
      <c r="F668" t="s">
        <v>1297</v>
      </c>
      <c r="G668" t="s">
        <v>1298</v>
      </c>
      <c r="H668" t="s">
        <v>85</v>
      </c>
      <c r="I668">
        <v>182</v>
      </c>
      <c r="J668" t="s">
        <v>277</v>
      </c>
    </row>
    <row r="669" spans="1:10" x14ac:dyDescent="0.25">
      <c r="A669" t="s">
        <v>75</v>
      </c>
      <c r="B669" t="s">
        <v>90</v>
      </c>
      <c r="C669">
        <v>2512031</v>
      </c>
      <c r="D669" t="s">
        <v>135</v>
      </c>
      <c r="E669" t="s">
        <v>10371</v>
      </c>
      <c r="F669" t="s">
        <v>10372</v>
      </c>
      <c r="G669" t="s">
        <v>10373</v>
      </c>
      <c r="H669" t="s">
        <v>140</v>
      </c>
      <c r="I669">
        <v>29</v>
      </c>
      <c r="J669" t="s">
        <v>160</v>
      </c>
    </row>
    <row r="670" spans="1:10" x14ac:dyDescent="0.25">
      <c r="A670" t="s">
        <v>75</v>
      </c>
      <c r="B670" t="s">
        <v>90</v>
      </c>
      <c r="C670">
        <v>2520652</v>
      </c>
      <c r="D670" t="s">
        <v>135</v>
      </c>
      <c r="E670" t="s">
        <v>7266</v>
      </c>
      <c r="F670" t="s">
        <v>7267</v>
      </c>
      <c r="G670" t="s">
        <v>7268</v>
      </c>
      <c r="H670" t="s">
        <v>172</v>
      </c>
      <c r="I670">
        <v>116</v>
      </c>
      <c r="J670" t="s">
        <v>172</v>
      </c>
    </row>
    <row r="671" spans="1:10" x14ac:dyDescent="0.25">
      <c r="A671" t="s">
        <v>75</v>
      </c>
      <c r="B671" t="s">
        <v>90</v>
      </c>
      <c r="C671">
        <v>2524056</v>
      </c>
      <c r="D671" t="s">
        <v>135</v>
      </c>
      <c r="E671" t="s">
        <v>7269</v>
      </c>
      <c r="F671" t="s">
        <v>7270</v>
      </c>
      <c r="G671" t="s">
        <v>6002</v>
      </c>
      <c r="H671" t="s">
        <v>204</v>
      </c>
      <c r="I671">
        <v>179</v>
      </c>
      <c r="J671" t="s">
        <v>204</v>
      </c>
    </row>
    <row r="672" spans="1:10" x14ac:dyDescent="0.25">
      <c r="A672" t="s">
        <v>75</v>
      </c>
      <c r="B672" t="s">
        <v>90</v>
      </c>
      <c r="C672">
        <v>2526794</v>
      </c>
      <c r="D672" t="s">
        <v>88</v>
      </c>
      <c r="E672" t="s">
        <v>79</v>
      </c>
      <c r="F672" t="s">
        <v>2787</v>
      </c>
      <c r="G672" t="s">
        <v>2788</v>
      </c>
      <c r="H672" t="s">
        <v>79</v>
      </c>
      <c r="I672" t="s">
        <v>82</v>
      </c>
    </row>
    <row r="673" spans="1:10" x14ac:dyDescent="0.25">
      <c r="A673" t="s">
        <v>75</v>
      </c>
      <c r="B673" t="s">
        <v>90</v>
      </c>
      <c r="C673">
        <v>2542627</v>
      </c>
      <c r="D673" t="s">
        <v>297</v>
      </c>
      <c r="E673" t="s">
        <v>7274</v>
      </c>
      <c r="F673" t="s">
        <v>1303</v>
      </c>
      <c r="G673" t="s">
        <v>1304</v>
      </c>
      <c r="H673" t="s">
        <v>172</v>
      </c>
      <c r="I673">
        <v>389</v>
      </c>
      <c r="J673" t="s">
        <v>197</v>
      </c>
    </row>
    <row r="674" spans="1:10" x14ac:dyDescent="0.25">
      <c r="A674" t="s">
        <v>75</v>
      </c>
      <c r="B674" t="s">
        <v>90</v>
      </c>
      <c r="C674">
        <v>2544294</v>
      </c>
      <c r="D674" t="s">
        <v>135</v>
      </c>
      <c r="E674" t="s">
        <v>10374</v>
      </c>
      <c r="F674" t="s">
        <v>10375</v>
      </c>
      <c r="G674" t="s">
        <v>10376</v>
      </c>
      <c r="H674" t="s">
        <v>204</v>
      </c>
      <c r="I674">
        <v>94</v>
      </c>
      <c r="J674" t="s">
        <v>204</v>
      </c>
    </row>
    <row r="675" spans="1:10" x14ac:dyDescent="0.25">
      <c r="A675" t="s">
        <v>75</v>
      </c>
      <c r="B675" t="s">
        <v>90</v>
      </c>
      <c r="C675">
        <v>2546198</v>
      </c>
      <c r="D675" t="s">
        <v>297</v>
      </c>
      <c r="E675" t="s">
        <v>1308</v>
      </c>
      <c r="F675" t="s">
        <v>1309</v>
      </c>
      <c r="G675" t="s">
        <v>1310</v>
      </c>
      <c r="H675" t="s">
        <v>96</v>
      </c>
      <c r="I675">
        <v>163</v>
      </c>
      <c r="J675" t="s">
        <v>124</v>
      </c>
    </row>
    <row r="676" spans="1:10" x14ac:dyDescent="0.25">
      <c r="A676" t="s">
        <v>75</v>
      </c>
      <c r="B676" t="s">
        <v>90</v>
      </c>
      <c r="C676">
        <v>2549144</v>
      </c>
      <c r="D676" t="s">
        <v>135</v>
      </c>
      <c r="E676" t="s">
        <v>1314</v>
      </c>
      <c r="F676" t="s">
        <v>1315</v>
      </c>
      <c r="G676" t="s">
        <v>1316</v>
      </c>
      <c r="H676" t="s">
        <v>85</v>
      </c>
      <c r="I676">
        <v>206</v>
      </c>
      <c r="J676" t="s">
        <v>277</v>
      </c>
    </row>
    <row r="677" spans="1:10" x14ac:dyDescent="0.25">
      <c r="A677" t="s">
        <v>75</v>
      </c>
      <c r="B677" t="s">
        <v>90</v>
      </c>
      <c r="C677">
        <v>2549676</v>
      </c>
      <c r="D677" t="s">
        <v>135</v>
      </c>
      <c r="E677" t="s">
        <v>7277</v>
      </c>
      <c r="F677" t="s">
        <v>1315</v>
      </c>
      <c r="G677" t="s">
        <v>1316</v>
      </c>
      <c r="H677" t="s">
        <v>96</v>
      </c>
      <c r="I677">
        <v>28</v>
      </c>
      <c r="J677" t="s">
        <v>96</v>
      </c>
    </row>
    <row r="678" spans="1:10" x14ac:dyDescent="0.25">
      <c r="A678" t="s">
        <v>75</v>
      </c>
      <c r="B678" t="s">
        <v>90</v>
      </c>
      <c r="C678">
        <v>2556786</v>
      </c>
      <c r="D678" t="s">
        <v>120</v>
      </c>
      <c r="E678" t="s">
        <v>79</v>
      </c>
      <c r="F678" t="s">
        <v>4000</v>
      </c>
      <c r="G678" t="s">
        <v>4001</v>
      </c>
      <c r="H678" t="s">
        <v>79</v>
      </c>
      <c r="I678" t="s">
        <v>82</v>
      </c>
    </row>
    <row r="679" spans="1:10" x14ac:dyDescent="0.25">
      <c r="A679" t="s">
        <v>75</v>
      </c>
      <c r="B679" t="s">
        <v>90</v>
      </c>
      <c r="C679">
        <v>2567211</v>
      </c>
      <c r="D679" t="s">
        <v>135</v>
      </c>
      <c r="E679" t="s">
        <v>2699</v>
      </c>
      <c r="F679" t="s">
        <v>7280</v>
      </c>
      <c r="G679" t="s">
        <v>7281</v>
      </c>
      <c r="H679" t="s">
        <v>85</v>
      </c>
      <c r="I679">
        <v>152</v>
      </c>
      <c r="J679" t="s">
        <v>277</v>
      </c>
    </row>
    <row r="680" spans="1:10" x14ac:dyDescent="0.25">
      <c r="A680" t="s">
        <v>75</v>
      </c>
      <c r="B680" t="s">
        <v>90</v>
      </c>
      <c r="C680">
        <v>2567775</v>
      </c>
      <c r="D680" t="s">
        <v>120</v>
      </c>
      <c r="E680" t="s">
        <v>7282</v>
      </c>
      <c r="F680" t="s">
        <v>7283</v>
      </c>
      <c r="G680" t="s">
        <v>7284</v>
      </c>
      <c r="H680" t="s">
        <v>172</v>
      </c>
      <c r="I680">
        <v>196</v>
      </c>
      <c r="J680" t="s">
        <v>172</v>
      </c>
    </row>
    <row r="681" spans="1:10" x14ac:dyDescent="0.25">
      <c r="A681" t="s">
        <v>75</v>
      </c>
      <c r="B681" t="s">
        <v>90</v>
      </c>
      <c r="C681">
        <v>2568720</v>
      </c>
      <c r="D681" t="s">
        <v>88</v>
      </c>
      <c r="E681" t="s">
        <v>7285</v>
      </c>
      <c r="F681" t="s">
        <v>7286</v>
      </c>
      <c r="G681" t="s">
        <v>7287</v>
      </c>
      <c r="H681" t="s">
        <v>204</v>
      </c>
      <c r="I681">
        <v>33</v>
      </c>
      <c r="J681" t="s">
        <v>174</v>
      </c>
    </row>
    <row r="682" spans="1:10" x14ac:dyDescent="0.25">
      <c r="A682" t="s">
        <v>75</v>
      </c>
      <c r="B682" t="s">
        <v>90</v>
      </c>
      <c r="C682">
        <v>2574820</v>
      </c>
      <c r="D682" t="s">
        <v>135</v>
      </c>
      <c r="E682" t="s">
        <v>7288</v>
      </c>
      <c r="F682" t="s">
        <v>4005</v>
      </c>
      <c r="G682" t="s">
        <v>4006</v>
      </c>
      <c r="H682" t="s">
        <v>204</v>
      </c>
      <c r="I682">
        <v>609</v>
      </c>
      <c r="J682" t="s">
        <v>105</v>
      </c>
    </row>
    <row r="683" spans="1:10" x14ac:dyDescent="0.25">
      <c r="A683" t="s">
        <v>75</v>
      </c>
      <c r="B683" t="s">
        <v>90</v>
      </c>
      <c r="C683">
        <v>2576325</v>
      </c>
      <c r="D683" t="s">
        <v>135</v>
      </c>
      <c r="E683" t="s">
        <v>7290</v>
      </c>
      <c r="F683" t="s">
        <v>7291</v>
      </c>
      <c r="G683" t="s">
        <v>7292</v>
      </c>
      <c r="H683" t="s">
        <v>105</v>
      </c>
      <c r="I683">
        <v>171</v>
      </c>
      <c r="J683" t="s">
        <v>85</v>
      </c>
    </row>
    <row r="684" spans="1:10" x14ac:dyDescent="0.25">
      <c r="A684" t="s">
        <v>75</v>
      </c>
      <c r="B684" t="s">
        <v>90</v>
      </c>
      <c r="C684">
        <v>2579561</v>
      </c>
      <c r="D684" t="s">
        <v>120</v>
      </c>
      <c r="E684" t="s">
        <v>7293</v>
      </c>
      <c r="F684" t="s">
        <v>7294</v>
      </c>
      <c r="G684" t="s">
        <v>7295</v>
      </c>
      <c r="H684" t="s">
        <v>146</v>
      </c>
      <c r="I684">
        <v>158</v>
      </c>
      <c r="J684" t="s">
        <v>148</v>
      </c>
    </row>
    <row r="685" spans="1:10" x14ac:dyDescent="0.25">
      <c r="A685" t="s">
        <v>75</v>
      </c>
      <c r="B685" t="s">
        <v>90</v>
      </c>
      <c r="C685">
        <v>2587029</v>
      </c>
      <c r="D685" t="e" cm="1">
        <f t="array" ref="D685">+G</f>
        <v>#NAME?</v>
      </c>
      <c r="E685" t="s">
        <v>6000</v>
      </c>
      <c r="F685" t="s">
        <v>7296</v>
      </c>
      <c r="G685" t="s">
        <v>7297</v>
      </c>
      <c r="H685" t="s">
        <v>6003</v>
      </c>
      <c r="I685" t="s">
        <v>82</v>
      </c>
    </row>
    <row r="686" spans="1:10" x14ac:dyDescent="0.25">
      <c r="A686" t="s">
        <v>75</v>
      </c>
      <c r="B686" t="s">
        <v>90</v>
      </c>
      <c r="C686">
        <v>2589933</v>
      </c>
      <c r="D686" t="s">
        <v>151</v>
      </c>
      <c r="E686" t="s">
        <v>7299</v>
      </c>
      <c r="F686" t="s">
        <v>5333</v>
      </c>
      <c r="G686" t="s">
        <v>5334</v>
      </c>
      <c r="H686" t="s">
        <v>174</v>
      </c>
      <c r="I686">
        <v>55</v>
      </c>
      <c r="J686" t="s">
        <v>172</v>
      </c>
    </row>
    <row r="687" spans="1:10" x14ac:dyDescent="0.25">
      <c r="A687" t="s">
        <v>75</v>
      </c>
      <c r="B687" t="s">
        <v>90</v>
      </c>
      <c r="C687">
        <v>2596168</v>
      </c>
      <c r="D687" t="s">
        <v>135</v>
      </c>
      <c r="E687" t="s">
        <v>10377</v>
      </c>
      <c r="F687" t="s">
        <v>7301</v>
      </c>
      <c r="G687" t="s">
        <v>1328</v>
      </c>
      <c r="H687" t="s">
        <v>131</v>
      </c>
      <c r="I687">
        <v>331</v>
      </c>
      <c r="J687" t="s">
        <v>98</v>
      </c>
    </row>
    <row r="688" spans="1:10" x14ac:dyDescent="0.25">
      <c r="A688" t="s">
        <v>75</v>
      </c>
      <c r="B688" t="s">
        <v>90</v>
      </c>
      <c r="C688">
        <v>2597173</v>
      </c>
      <c r="D688" t="s">
        <v>297</v>
      </c>
      <c r="E688" t="s">
        <v>7302</v>
      </c>
      <c r="F688" t="s">
        <v>7301</v>
      </c>
      <c r="G688" t="s">
        <v>1328</v>
      </c>
      <c r="H688" t="s">
        <v>96</v>
      </c>
      <c r="I688">
        <v>666</v>
      </c>
      <c r="J688" t="s">
        <v>124</v>
      </c>
    </row>
    <row r="689" spans="1:10" x14ac:dyDescent="0.25">
      <c r="A689" t="s">
        <v>75</v>
      </c>
      <c r="B689" t="s">
        <v>90</v>
      </c>
      <c r="C689">
        <v>2601496</v>
      </c>
      <c r="D689" t="s">
        <v>92</v>
      </c>
      <c r="E689" t="s">
        <v>1326</v>
      </c>
      <c r="F689" t="s">
        <v>1327</v>
      </c>
      <c r="G689" t="s">
        <v>1328</v>
      </c>
      <c r="H689" t="s">
        <v>253</v>
      </c>
      <c r="I689">
        <v>407</v>
      </c>
      <c r="J689" t="s">
        <v>96</v>
      </c>
    </row>
    <row r="690" spans="1:10" x14ac:dyDescent="0.25">
      <c r="A690" t="s">
        <v>75</v>
      </c>
      <c r="B690" t="s">
        <v>90</v>
      </c>
      <c r="C690">
        <v>2606516</v>
      </c>
      <c r="D690" t="s">
        <v>120</v>
      </c>
      <c r="E690" t="s">
        <v>7307</v>
      </c>
      <c r="F690" t="s">
        <v>7308</v>
      </c>
      <c r="G690" t="s">
        <v>7309</v>
      </c>
      <c r="H690" t="s">
        <v>85</v>
      </c>
      <c r="I690">
        <v>420</v>
      </c>
      <c r="J690" t="s">
        <v>277</v>
      </c>
    </row>
    <row r="691" spans="1:10" x14ac:dyDescent="0.25">
      <c r="A691" t="s">
        <v>75</v>
      </c>
      <c r="B691" t="s">
        <v>90</v>
      </c>
      <c r="C691">
        <v>2610919</v>
      </c>
      <c r="D691" t="s">
        <v>135</v>
      </c>
      <c r="E691" t="s">
        <v>79</v>
      </c>
      <c r="F691" t="s">
        <v>7310</v>
      </c>
      <c r="G691" t="s">
        <v>7311</v>
      </c>
      <c r="H691" t="s">
        <v>79</v>
      </c>
      <c r="I691" t="s">
        <v>82</v>
      </c>
    </row>
    <row r="692" spans="1:10" x14ac:dyDescent="0.25">
      <c r="A692" t="s">
        <v>75</v>
      </c>
      <c r="B692" t="s">
        <v>90</v>
      </c>
      <c r="C692">
        <v>2614168</v>
      </c>
      <c r="D692" t="s">
        <v>135</v>
      </c>
      <c r="E692" t="s">
        <v>5150</v>
      </c>
      <c r="F692" t="s">
        <v>7312</v>
      </c>
      <c r="G692" t="s">
        <v>7313</v>
      </c>
      <c r="H692" t="s">
        <v>85</v>
      </c>
      <c r="I692">
        <v>22</v>
      </c>
      <c r="J692" t="s">
        <v>277</v>
      </c>
    </row>
    <row r="693" spans="1:10" x14ac:dyDescent="0.25">
      <c r="A693" t="s">
        <v>75</v>
      </c>
      <c r="B693" t="s">
        <v>90</v>
      </c>
      <c r="C693">
        <v>2618693</v>
      </c>
      <c r="D693" t="s">
        <v>120</v>
      </c>
      <c r="E693" t="s">
        <v>3799</v>
      </c>
      <c r="F693" t="s">
        <v>7314</v>
      </c>
      <c r="G693" t="s">
        <v>7315</v>
      </c>
      <c r="H693" t="s">
        <v>105</v>
      </c>
      <c r="I693">
        <v>74</v>
      </c>
      <c r="J693" t="s">
        <v>160</v>
      </c>
    </row>
    <row r="694" spans="1:10" x14ac:dyDescent="0.25">
      <c r="A694" t="s">
        <v>75</v>
      </c>
      <c r="B694" t="s">
        <v>90</v>
      </c>
      <c r="C694">
        <v>2626389</v>
      </c>
      <c r="D694" t="s">
        <v>120</v>
      </c>
      <c r="E694" t="s">
        <v>7321</v>
      </c>
      <c r="F694" t="s">
        <v>7322</v>
      </c>
      <c r="G694" t="s">
        <v>7323</v>
      </c>
      <c r="H694" t="s">
        <v>172</v>
      </c>
      <c r="I694">
        <v>347</v>
      </c>
      <c r="J694" t="s">
        <v>172</v>
      </c>
    </row>
    <row r="695" spans="1:10" x14ac:dyDescent="0.25">
      <c r="A695" t="s">
        <v>75</v>
      </c>
      <c r="B695" t="s">
        <v>90</v>
      </c>
      <c r="C695">
        <v>2632012</v>
      </c>
      <c r="D695" t="s">
        <v>135</v>
      </c>
      <c r="E695" t="s">
        <v>79</v>
      </c>
      <c r="F695" t="s">
        <v>4026</v>
      </c>
      <c r="G695" t="s">
        <v>7324</v>
      </c>
      <c r="H695" t="s">
        <v>79</v>
      </c>
      <c r="I695" t="s">
        <v>82</v>
      </c>
    </row>
    <row r="696" spans="1:10" x14ac:dyDescent="0.25">
      <c r="A696" t="s">
        <v>75</v>
      </c>
      <c r="B696" t="s">
        <v>90</v>
      </c>
      <c r="C696">
        <v>2633402</v>
      </c>
      <c r="D696" t="s">
        <v>135</v>
      </c>
      <c r="E696" t="s">
        <v>6595</v>
      </c>
      <c r="F696" t="s">
        <v>7325</v>
      </c>
      <c r="G696" t="s">
        <v>7326</v>
      </c>
      <c r="H696" t="s">
        <v>124</v>
      </c>
      <c r="I696">
        <v>178</v>
      </c>
      <c r="J696" t="s">
        <v>96</v>
      </c>
    </row>
    <row r="697" spans="1:10" x14ac:dyDescent="0.25">
      <c r="A697" t="s">
        <v>75</v>
      </c>
      <c r="B697" t="s">
        <v>90</v>
      </c>
      <c r="C697">
        <v>2634417</v>
      </c>
      <c r="D697" t="s">
        <v>297</v>
      </c>
      <c r="E697" t="s">
        <v>1342</v>
      </c>
      <c r="F697" t="s">
        <v>1337</v>
      </c>
      <c r="G697" t="s">
        <v>1338</v>
      </c>
      <c r="H697" t="s">
        <v>428</v>
      </c>
      <c r="I697">
        <v>249</v>
      </c>
      <c r="J697" t="s">
        <v>400</v>
      </c>
    </row>
    <row r="698" spans="1:10" x14ac:dyDescent="0.25">
      <c r="A698" t="s">
        <v>75</v>
      </c>
      <c r="B698" t="s">
        <v>90</v>
      </c>
      <c r="C698">
        <v>2639116</v>
      </c>
      <c r="D698" t="s">
        <v>135</v>
      </c>
      <c r="E698" t="s">
        <v>7327</v>
      </c>
      <c r="F698" t="s">
        <v>5338</v>
      </c>
      <c r="G698" t="s">
        <v>5339</v>
      </c>
      <c r="H698" t="s">
        <v>204</v>
      </c>
      <c r="I698">
        <v>523</v>
      </c>
      <c r="J698" t="s">
        <v>204</v>
      </c>
    </row>
    <row r="699" spans="1:10" x14ac:dyDescent="0.25">
      <c r="A699" t="s">
        <v>75</v>
      </c>
      <c r="B699" t="s">
        <v>90</v>
      </c>
      <c r="C699">
        <v>2643336</v>
      </c>
      <c r="D699" t="s">
        <v>135</v>
      </c>
      <c r="E699" t="s">
        <v>7328</v>
      </c>
      <c r="F699" t="s">
        <v>7329</v>
      </c>
      <c r="G699" t="s">
        <v>7330</v>
      </c>
      <c r="H699" t="s">
        <v>85</v>
      </c>
      <c r="I699">
        <v>771</v>
      </c>
      <c r="J699" t="s">
        <v>277</v>
      </c>
    </row>
    <row r="700" spans="1:10" x14ac:dyDescent="0.25">
      <c r="A700" t="s">
        <v>75</v>
      </c>
      <c r="B700" t="s">
        <v>90</v>
      </c>
      <c r="C700">
        <v>2645592</v>
      </c>
      <c r="D700" t="s">
        <v>135</v>
      </c>
      <c r="E700" t="s">
        <v>2148</v>
      </c>
      <c r="F700" t="s">
        <v>7329</v>
      </c>
      <c r="G700" t="s">
        <v>7330</v>
      </c>
      <c r="H700" t="s">
        <v>85</v>
      </c>
      <c r="I700">
        <v>19</v>
      </c>
      <c r="J700" t="s">
        <v>277</v>
      </c>
    </row>
    <row r="701" spans="1:10" x14ac:dyDescent="0.25">
      <c r="A701" t="s">
        <v>75</v>
      </c>
      <c r="B701" t="s">
        <v>90</v>
      </c>
      <c r="C701">
        <v>2651665</v>
      </c>
      <c r="D701" t="s">
        <v>120</v>
      </c>
      <c r="E701" t="s">
        <v>7334</v>
      </c>
      <c r="F701" t="s">
        <v>4033</v>
      </c>
      <c r="G701" t="s">
        <v>4034</v>
      </c>
      <c r="H701" t="s">
        <v>146</v>
      </c>
      <c r="I701">
        <v>210</v>
      </c>
      <c r="J701" t="s">
        <v>146</v>
      </c>
    </row>
    <row r="702" spans="1:10" x14ac:dyDescent="0.25">
      <c r="A702" t="s">
        <v>75</v>
      </c>
      <c r="B702" t="s">
        <v>90</v>
      </c>
      <c r="C702">
        <v>2659594</v>
      </c>
      <c r="D702" t="s">
        <v>135</v>
      </c>
      <c r="E702" t="s">
        <v>7335</v>
      </c>
      <c r="F702" t="s">
        <v>7336</v>
      </c>
      <c r="G702" t="s">
        <v>7337</v>
      </c>
      <c r="H702" t="s">
        <v>96</v>
      </c>
      <c r="I702">
        <v>267</v>
      </c>
      <c r="J702" t="s">
        <v>96</v>
      </c>
    </row>
    <row r="703" spans="1:10" x14ac:dyDescent="0.25">
      <c r="A703" t="s">
        <v>75</v>
      </c>
      <c r="B703" t="s">
        <v>90</v>
      </c>
      <c r="C703">
        <v>2664138</v>
      </c>
      <c r="D703" t="s">
        <v>101</v>
      </c>
      <c r="E703" t="s">
        <v>7338</v>
      </c>
      <c r="F703" t="s">
        <v>7339</v>
      </c>
      <c r="G703" t="s">
        <v>7340</v>
      </c>
      <c r="H703" t="s">
        <v>105</v>
      </c>
      <c r="I703">
        <v>130</v>
      </c>
      <c r="J703" t="s">
        <v>85</v>
      </c>
    </row>
    <row r="704" spans="1:10" x14ac:dyDescent="0.25">
      <c r="A704" t="s">
        <v>75</v>
      </c>
      <c r="B704" t="s">
        <v>90</v>
      </c>
      <c r="C704">
        <v>2665772</v>
      </c>
      <c r="D704" t="s">
        <v>120</v>
      </c>
      <c r="E704" t="s">
        <v>7219</v>
      </c>
      <c r="F704" t="s">
        <v>7341</v>
      </c>
      <c r="G704" t="s">
        <v>7342</v>
      </c>
      <c r="H704" t="s">
        <v>105</v>
      </c>
      <c r="I704">
        <v>123</v>
      </c>
      <c r="J704" t="s">
        <v>160</v>
      </c>
    </row>
    <row r="705" spans="1:10" x14ac:dyDescent="0.25">
      <c r="A705" t="s">
        <v>75</v>
      </c>
      <c r="B705" t="s">
        <v>90</v>
      </c>
      <c r="C705">
        <v>2669978</v>
      </c>
      <c r="D705" t="s">
        <v>135</v>
      </c>
      <c r="E705" t="s">
        <v>7343</v>
      </c>
      <c r="F705" t="s">
        <v>7344</v>
      </c>
      <c r="G705" t="s">
        <v>2416</v>
      </c>
      <c r="H705" t="s">
        <v>204</v>
      </c>
      <c r="I705">
        <v>69</v>
      </c>
      <c r="J705" t="s">
        <v>204</v>
      </c>
    </row>
    <row r="706" spans="1:10" x14ac:dyDescent="0.25">
      <c r="A706" t="s">
        <v>75</v>
      </c>
      <c r="B706" t="s">
        <v>90</v>
      </c>
      <c r="C706">
        <v>2671274</v>
      </c>
      <c r="D706" t="s">
        <v>135</v>
      </c>
      <c r="E706" t="s">
        <v>6806</v>
      </c>
      <c r="F706" t="s">
        <v>7345</v>
      </c>
      <c r="G706" t="s">
        <v>7346</v>
      </c>
      <c r="H706" t="s">
        <v>174</v>
      </c>
      <c r="I706">
        <v>149</v>
      </c>
      <c r="J706" t="s">
        <v>174</v>
      </c>
    </row>
    <row r="707" spans="1:10" x14ac:dyDescent="0.25">
      <c r="A707" t="s">
        <v>75</v>
      </c>
      <c r="B707" t="s">
        <v>90</v>
      </c>
      <c r="C707">
        <v>2681873</v>
      </c>
      <c r="D707" t="s">
        <v>92</v>
      </c>
      <c r="E707" t="s">
        <v>7349</v>
      </c>
      <c r="F707" t="s">
        <v>7350</v>
      </c>
      <c r="G707" t="s">
        <v>7351</v>
      </c>
      <c r="H707" t="s">
        <v>98</v>
      </c>
      <c r="I707">
        <v>97</v>
      </c>
      <c r="J707" t="s">
        <v>96</v>
      </c>
    </row>
    <row r="708" spans="1:10" x14ac:dyDescent="0.25">
      <c r="A708" t="s">
        <v>75</v>
      </c>
      <c r="B708" t="s">
        <v>90</v>
      </c>
      <c r="C708">
        <v>2683829</v>
      </c>
      <c r="D708" t="s">
        <v>135</v>
      </c>
      <c r="E708" t="s">
        <v>7352</v>
      </c>
      <c r="F708" t="s">
        <v>2822</v>
      </c>
      <c r="G708" t="s">
        <v>2823</v>
      </c>
      <c r="H708" t="s">
        <v>124</v>
      </c>
      <c r="I708">
        <v>210</v>
      </c>
      <c r="J708" t="s">
        <v>96</v>
      </c>
    </row>
    <row r="709" spans="1:10" x14ac:dyDescent="0.25">
      <c r="A709" t="s">
        <v>75</v>
      </c>
      <c r="B709" t="s">
        <v>90</v>
      </c>
      <c r="C709">
        <v>2688006</v>
      </c>
      <c r="D709" t="s">
        <v>135</v>
      </c>
      <c r="E709" t="s">
        <v>7353</v>
      </c>
      <c r="F709" t="s">
        <v>4042</v>
      </c>
      <c r="G709" t="s">
        <v>4043</v>
      </c>
      <c r="H709" t="s">
        <v>131</v>
      </c>
      <c r="I709">
        <v>299</v>
      </c>
      <c r="J709" t="s">
        <v>131</v>
      </c>
    </row>
    <row r="710" spans="1:10" x14ac:dyDescent="0.25">
      <c r="A710" t="s">
        <v>75</v>
      </c>
      <c r="B710" t="s">
        <v>90</v>
      </c>
      <c r="C710">
        <v>2689267</v>
      </c>
      <c r="D710" t="s">
        <v>135</v>
      </c>
      <c r="E710" t="s">
        <v>7354</v>
      </c>
      <c r="F710" t="s">
        <v>7355</v>
      </c>
      <c r="G710" t="s">
        <v>7356</v>
      </c>
      <c r="H710" t="s">
        <v>172</v>
      </c>
      <c r="I710">
        <v>36</v>
      </c>
      <c r="J710" t="s">
        <v>172</v>
      </c>
    </row>
    <row r="711" spans="1:10" x14ac:dyDescent="0.25">
      <c r="A711" t="s">
        <v>75</v>
      </c>
      <c r="B711" t="s">
        <v>90</v>
      </c>
      <c r="C711">
        <v>2691904</v>
      </c>
      <c r="D711" t="s">
        <v>92</v>
      </c>
      <c r="E711" t="s">
        <v>7357</v>
      </c>
      <c r="F711" t="s">
        <v>4048</v>
      </c>
      <c r="G711" t="s">
        <v>4049</v>
      </c>
      <c r="H711" t="s">
        <v>204</v>
      </c>
      <c r="I711">
        <v>2</v>
      </c>
      <c r="J711" t="s">
        <v>204</v>
      </c>
    </row>
    <row r="712" spans="1:10" x14ac:dyDescent="0.25">
      <c r="A712" t="s">
        <v>75</v>
      </c>
      <c r="B712" t="s">
        <v>90</v>
      </c>
      <c r="C712">
        <v>2692793</v>
      </c>
      <c r="D712" t="s">
        <v>135</v>
      </c>
      <c r="E712" t="s">
        <v>7358</v>
      </c>
      <c r="F712" t="s">
        <v>7359</v>
      </c>
      <c r="G712" t="s">
        <v>505</v>
      </c>
      <c r="H712" t="s">
        <v>511</v>
      </c>
      <c r="I712">
        <v>226</v>
      </c>
      <c r="J712" t="s">
        <v>400</v>
      </c>
    </row>
    <row r="713" spans="1:10" x14ac:dyDescent="0.25">
      <c r="A713" t="s">
        <v>75</v>
      </c>
      <c r="B713" t="s">
        <v>90</v>
      </c>
      <c r="C713">
        <v>2694843</v>
      </c>
      <c r="D713" t="s">
        <v>120</v>
      </c>
      <c r="E713" t="s">
        <v>6745</v>
      </c>
      <c r="F713" t="s">
        <v>7360</v>
      </c>
      <c r="G713" t="s">
        <v>7361</v>
      </c>
      <c r="H713" t="s">
        <v>172</v>
      </c>
      <c r="I713">
        <v>82</v>
      </c>
      <c r="J713" t="s">
        <v>172</v>
      </c>
    </row>
    <row r="714" spans="1:10" x14ac:dyDescent="0.25">
      <c r="A714" t="s">
        <v>75</v>
      </c>
      <c r="B714" t="s">
        <v>90</v>
      </c>
      <c r="C714">
        <v>2696277</v>
      </c>
      <c r="D714" t="s">
        <v>135</v>
      </c>
      <c r="E714" t="s">
        <v>10378</v>
      </c>
      <c r="F714" t="s">
        <v>9178</v>
      </c>
      <c r="G714" t="s">
        <v>10379</v>
      </c>
      <c r="H714" t="s">
        <v>105</v>
      </c>
      <c r="I714">
        <v>157</v>
      </c>
      <c r="J714" t="s">
        <v>160</v>
      </c>
    </row>
    <row r="715" spans="1:10" x14ac:dyDescent="0.25">
      <c r="A715" t="s">
        <v>75</v>
      </c>
      <c r="B715" t="s">
        <v>90</v>
      </c>
      <c r="C715">
        <v>2699380</v>
      </c>
      <c r="D715" t="s">
        <v>135</v>
      </c>
      <c r="E715" t="s">
        <v>7362</v>
      </c>
      <c r="F715" t="s">
        <v>7363</v>
      </c>
      <c r="G715" t="s">
        <v>7364</v>
      </c>
      <c r="H715" t="s">
        <v>131</v>
      </c>
      <c r="I715">
        <v>368</v>
      </c>
      <c r="J715" t="s">
        <v>131</v>
      </c>
    </row>
    <row r="716" spans="1:10" x14ac:dyDescent="0.25">
      <c r="A716" t="s">
        <v>75</v>
      </c>
      <c r="B716" t="s">
        <v>90</v>
      </c>
      <c r="C716">
        <v>2699880</v>
      </c>
      <c r="D716" t="s">
        <v>92</v>
      </c>
      <c r="E716" t="s">
        <v>7366</v>
      </c>
      <c r="F716" t="s">
        <v>7363</v>
      </c>
      <c r="G716" t="s">
        <v>7364</v>
      </c>
      <c r="H716" t="s">
        <v>400</v>
      </c>
      <c r="I716">
        <v>202</v>
      </c>
      <c r="J716" t="s">
        <v>277</v>
      </c>
    </row>
    <row r="717" spans="1:10" x14ac:dyDescent="0.25">
      <c r="A717" t="s">
        <v>5358</v>
      </c>
      <c r="B717" t="s">
        <v>90</v>
      </c>
      <c r="C717">
        <v>2709656</v>
      </c>
      <c r="D717" t="s">
        <v>6716</v>
      </c>
      <c r="E717" t="s">
        <v>6000</v>
      </c>
      <c r="F717" t="s">
        <v>7367</v>
      </c>
      <c r="G717" t="s">
        <v>7368</v>
      </c>
      <c r="H717" t="s">
        <v>6003</v>
      </c>
      <c r="I717" t="s">
        <v>82</v>
      </c>
    </row>
    <row r="718" spans="1:10" x14ac:dyDescent="0.25">
      <c r="A718" t="s">
        <v>75</v>
      </c>
      <c r="B718" t="s">
        <v>90</v>
      </c>
      <c r="C718">
        <v>2711755</v>
      </c>
      <c r="D718" t="s">
        <v>135</v>
      </c>
      <c r="E718" t="s">
        <v>7369</v>
      </c>
      <c r="F718" t="s">
        <v>7370</v>
      </c>
      <c r="G718" t="s">
        <v>7371</v>
      </c>
      <c r="H718" t="s">
        <v>85</v>
      </c>
      <c r="I718">
        <v>45</v>
      </c>
      <c r="J718" t="s">
        <v>277</v>
      </c>
    </row>
    <row r="719" spans="1:10" x14ac:dyDescent="0.25">
      <c r="A719" t="s">
        <v>75</v>
      </c>
      <c r="B719" t="s">
        <v>90</v>
      </c>
      <c r="C719">
        <v>2715643</v>
      </c>
      <c r="D719" t="s">
        <v>120</v>
      </c>
      <c r="E719" t="s">
        <v>7372</v>
      </c>
      <c r="F719" t="s">
        <v>5350</v>
      </c>
      <c r="G719" t="s">
        <v>7373</v>
      </c>
      <c r="H719" t="s">
        <v>105</v>
      </c>
      <c r="I719">
        <v>778</v>
      </c>
      <c r="J719" t="s">
        <v>160</v>
      </c>
    </row>
    <row r="720" spans="1:10" x14ac:dyDescent="0.25">
      <c r="A720" t="s">
        <v>75</v>
      </c>
      <c r="B720" t="s">
        <v>90</v>
      </c>
      <c r="C720">
        <v>2718618</v>
      </c>
      <c r="D720" t="s">
        <v>120</v>
      </c>
      <c r="E720" t="s">
        <v>10380</v>
      </c>
      <c r="F720" t="s">
        <v>7375</v>
      </c>
      <c r="G720" t="s">
        <v>10381</v>
      </c>
      <c r="H720" t="s">
        <v>140</v>
      </c>
      <c r="I720">
        <v>163</v>
      </c>
      <c r="J720" t="s">
        <v>160</v>
      </c>
    </row>
    <row r="721" spans="1:10" x14ac:dyDescent="0.25">
      <c r="A721" t="s">
        <v>75</v>
      </c>
      <c r="B721" t="s">
        <v>90</v>
      </c>
      <c r="C721">
        <v>2719426</v>
      </c>
      <c r="D721" t="s">
        <v>115</v>
      </c>
      <c r="E721" t="s">
        <v>79</v>
      </c>
      <c r="F721" t="s">
        <v>7375</v>
      </c>
      <c r="G721" t="s">
        <v>7376</v>
      </c>
      <c r="H721" t="s">
        <v>79</v>
      </c>
      <c r="I721" t="s">
        <v>82</v>
      </c>
    </row>
    <row r="722" spans="1:10" x14ac:dyDescent="0.25">
      <c r="A722" t="s">
        <v>75</v>
      </c>
      <c r="B722" t="s">
        <v>90</v>
      </c>
      <c r="C722">
        <v>2725747</v>
      </c>
      <c r="D722" t="s">
        <v>120</v>
      </c>
      <c r="E722" t="s">
        <v>7377</v>
      </c>
      <c r="F722" t="s">
        <v>5355</v>
      </c>
      <c r="G722" t="s">
        <v>5356</v>
      </c>
      <c r="H722" t="s">
        <v>124</v>
      </c>
      <c r="I722">
        <v>596</v>
      </c>
      <c r="J722" t="s">
        <v>140</v>
      </c>
    </row>
    <row r="723" spans="1:10" x14ac:dyDescent="0.25">
      <c r="A723" t="s">
        <v>75</v>
      </c>
      <c r="B723" t="s">
        <v>90</v>
      </c>
      <c r="C723">
        <v>2726786</v>
      </c>
      <c r="D723" t="s">
        <v>135</v>
      </c>
      <c r="E723" t="s">
        <v>7379</v>
      </c>
      <c r="F723" t="s">
        <v>5355</v>
      </c>
      <c r="G723" t="s">
        <v>5356</v>
      </c>
      <c r="H723" t="s">
        <v>204</v>
      </c>
      <c r="I723">
        <v>249</v>
      </c>
      <c r="J723" t="s">
        <v>204</v>
      </c>
    </row>
    <row r="724" spans="1:10" x14ac:dyDescent="0.25">
      <c r="A724" t="s">
        <v>75</v>
      </c>
      <c r="B724" t="s">
        <v>90</v>
      </c>
      <c r="C724">
        <v>2727416</v>
      </c>
      <c r="D724" t="s">
        <v>135</v>
      </c>
      <c r="E724" t="s">
        <v>7380</v>
      </c>
      <c r="F724" t="s">
        <v>5355</v>
      </c>
      <c r="G724" t="s">
        <v>5356</v>
      </c>
      <c r="H724" t="s">
        <v>96</v>
      </c>
      <c r="I724">
        <v>39</v>
      </c>
      <c r="J724" t="s">
        <v>96</v>
      </c>
    </row>
    <row r="725" spans="1:10" x14ac:dyDescent="0.25">
      <c r="A725" t="s">
        <v>75</v>
      </c>
      <c r="B725" t="s">
        <v>90</v>
      </c>
      <c r="C725">
        <v>2733753</v>
      </c>
      <c r="D725" t="s">
        <v>88</v>
      </c>
      <c r="E725" t="s">
        <v>7381</v>
      </c>
      <c r="F725" t="s">
        <v>7382</v>
      </c>
      <c r="G725" t="s">
        <v>7383</v>
      </c>
      <c r="H725" t="s">
        <v>105</v>
      </c>
      <c r="I725">
        <v>253</v>
      </c>
      <c r="J725" t="s">
        <v>428</v>
      </c>
    </row>
    <row r="726" spans="1:10" x14ac:dyDescent="0.25">
      <c r="A726" t="s">
        <v>75</v>
      </c>
      <c r="B726" t="s">
        <v>90</v>
      </c>
      <c r="C726">
        <v>2736714</v>
      </c>
      <c r="D726" t="s">
        <v>135</v>
      </c>
      <c r="E726" t="s">
        <v>7384</v>
      </c>
      <c r="F726" t="s">
        <v>7385</v>
      </c>
      <c r="G726" t="s">
        <v>7386</v>
      </c>
      <c r="H726" t="s">
        <v>124</v>
      </c>
      <c r="I726">
        <v>325</v>
      </c>
      <c r="J726" t="s">
        <v>140</v>
      </c>
    </row>
    <row r="727" spans="1:10" x14ac:dyDescent="0.25">
      <c r="A727" t="s">
        <v>75</v>
      </c>
      <c r="B727" t="s">
        <v>90</v>
      </c>
      <c r="C727">
        <v>2743438</v>
      </c>
      <c r="D727" t="s">
        <v>135</v>
      </c>
      <c r="E727" t="s">
        <v>79</v>
      </c>
      <c r="F727" t="s">
        <v>7387</v>
      </c>
      <c r="G727" t="s">
        <v>7388</v>
      </c>
      <c r="H727" t="s">
        <v>79</v>
      </c>
      <c r="I727" t="s">
        <v>82</v>
      </c>
    </row>
    <row r="728" spans="1:10" x14ac:dyDescent="0.25">
      <c r="A728" t="s">
        <v>75</v>
      </c>
      <c r="B728" t="s">
        <v>90</v>
      </c>
      <c r="C728">
        <v>2751558</v>
      </c>
      <c r="D728" t="s">
        <v>120</v>
      </c>
      <c r="E728" t="s">
        <v>7389</v>
      </c>
      <c r="F728" t="s">
        <v>7390</v>
      </c>
      <c r="G728" t="s">
        <v>4059</v>
      </c>
      <c r="H728" t="s">
        <v>174</v>
      </c>
      <c r="I728">
        <v>134</v>
      </c>
      <c r="J728" t="s">
        <v>174</v>
      </c>
    </row>
    <row r="729" spans="1:10" x14ac:dyDescent="0.25">
      <c r="A729" t="s">
        <v>75</v>
      </c>
      <c r="B729" t="s">
        <v>90</v>
      </c>
      <c r="C729">
        <v>2763057</v>
      </c>
      <c r="D729" t="s">
        <v>135</v>
      </c>
      <c r="E729" t="s">
        <v>79</v>
      </c>
      <c r="F729" t="s">
        <v>7391</v>
      </c>
      <c r="G729" t="s">
        <v>7392</v>
      </c>
      <c r="H729" t="s">
        <v>79</v>
      </c>
      <c r="I729" t="s">
        <v>82</v>
      </c>
    </row>
    <row r="730" spans="1:10" x14ac:dyDescent="0.25">
      <c r="A730" t="s">
        <v>75</v>
      </c>
      <c r="B730" t="s">
        <v>90</v>
      </c>
      <c r="C730">
        <v>2771358</v>
      </c>
      <c r="D730" t="s">
        <v>151</v>
      </c>
      <c r="E730" t="s">
        <v>79</v>
      </c>
      <c r="F730" t="s">
        <v>7393</v>
      </c>
      <c r="G730" t="s">
        <v>7394</v>
      </c>
      <c r="H730" t="s">
        <v>79</v>
      </c>
      <c r="I730" t="s">
        <v>82</v>
      </c>
    </row>
    <row r="731" spans="1:10" x14ac:dyDescent="0.25">
      <c r="A731" t="s">
        <v>75</v>
      </c>
      <c r="B731" t="s">
        <v>90</v>
      </c>
      <c r="C731">
        <v>2778820</v>
      </c>
      <c r="D731" t="s">
        <v>151</v>
      </c>
      <c r="E731" t="s">
        <v>79</v>
      </c>
      <c r="F731" t="s">
        <v>7395</v>
      </c>
      <c r="G731" t="s">
        <v>7396</v>
      </c>
      <c r="H731" t="s">
        <v>79</v>
      </c>
      <c r="I731" t="s">
        <v>82</v>
      </c>
    </row>
    <row r="732" spans="1:10" x14ac:dyDescent="0.25">
      <c r="A732" t="s">
        <v>75</v>
      </c>
      <c r="B732" t="s">
        <v>90</v>
      </c>
      <c r="C732">
        <v>2779067</v>
      </c>
      <c r="D732" t="s">
        <v>135</v>
      </c>
      <c r="E732" t="s">
        <v>79</v>
      </c>
      <c r="F732" t="s">
        <v>7395</v>
      </c>
      <c r="G732" t="s">
        <v>7396</v>
      </c>
      <c r="H732" t="s">
        <v>79</v>
      </c>
      <c r="I732" t="s">
        <v>82</v>
      </c>
    </row>
    <row r="733" spans="1:10" x14ac:dyDescent="0.25">
      <c r="A733" t="s">
        <v>75</v>
      </c>
      <c r="B733" t="s">
        <v>90</v>
      </c>
      <c r="C733">
        <v>2792318</v>
      </c>
      <c r="D733" t="s">
        <v>135</v>
      </c>
      <c r="E733" t="s">
        <v>79</v>
      </c>
      <c r="F733" t="s">
        <v>1387</v>
      </c>
      <c r="G733" t="s">
        <v>1388</v>
      </c>
      <c r="H733" t="s">
        <v>79</v>
      </c>
      <c r="I733" t="s">
        <v>82</v>
      </c>
    </row>
    <row r="734" spans="1:10" x14ac:dyDescent="0.25">
      <c r="A734" t="s">
        <v>75</v>
      </c>
      <c r="B734" t="s">
        <v>90</v>
      </c>
      <c r="C734">
        <v>2798195</v>
      </c>
      <c r="D734" t="s">
        <v>225</v>
      </c>
      <c r="E734" t="s">
        <v>7399</v>
      </c>
      <c r="F734" t="s">
        <v>7400</v>
      </c>
      <c r="G734" t="s">
        <v>5381</v>
      </c>
      <c r="H734" t="s">
        <v>428</v>
      </c>
      <c r="I734">
        <v>8</v>
      </c>
      <c r="J734" t="s">
        <v>160</v>
      </c>
    </row>
    <row r="735" spans="1:10" x14ac:dyDescent="0.25">
      <c r="A735" t="s">
        <v>75</v>
      </c>
      <c r="B735" t="s">
        <v>90</v>
      </c>
      <c r="C735">
        <v>2801706</v>
      </c>
      <c r="D735" t="s">
        <v>135</v>
      </c>
      <c r="E735" t="s">
        <v>212</v>
      </c>
      <c r="F735" t="s">
        <v>5385</v>
      </c>
      <c r="G735" t="s">
        <v>5386</v>
      </c>
      <c r="H735" t="s">
        <v>212</v>
      </c>
      <c r="I735" t="s">
        <v>82</v>
      </c>
    </row>
    <row r="736" spans="1:10" x14ac:dyDescent="0.25">
      <c r="A736" t="s">
        <v>75</v>
      </c>
      <c r="B736" t="s">
        <v>90</v>
      </c>
      <c r="C736">
        <v>2807730</v>
      </c>
      <c r="D736" t="s">
        <v>135</v>
      </c>
      <c r="E736" t="s">
        <v>10382</v>
      </c>
      <c r="F736" t="s">
        <v>10383</v>
      </c>
      <c r="G736" t="s">
        <v>10384</v>
      </c>
      <c r="H736" t="s">
        <v>131</v>
      </c>
      <c r="I736">
        <v>121</v>
      </c>
      <c r="J736" t="s">
        <v>131</v>
      </c>
    </row>
    <row r="737" spans="1:10" x14ac:dyDescent="0.25">
      <c r="A737" t="s">
        <v>75</v>
      </c>
      <c r="B737" t="s">
        <v>90</v>
      </c>
      <c r="C737">
        <v>2808907</v>
      </c>
      <c r="D737" t="s">
        <v>135</v>
      </c>
      <c r="E737" t="s">
        <v>7401</v>
      </c>
      <c r="F737" t="s">
        <v>7402</v>
      </c>
      <c r="G737" t="s">
        <v>7403</v>
      </c>
      <c r="H737" t="s">
        <v>105</v>
      </c>
      <c r="I737">
        <v>298</v>
      </c>
      <c r="J737" t="s">
        <v>160</v>
      </c>
    </row>
    <row r="738" spans="1:10" x14ac:dyDescent="0.25">
      <c r="A738" t="s">
        <v>75</v>
      </c>
      <c r="B738" t="s">
        <v>90</v>
      </c>
      <c r="C738">
        <v>2825783</v>
      </c>
      <c r="D738" t="s">
        <v>88</v>
      </c>
      <c r="E738" t="s">
        <v>79</v>
      </c>
      <c r="F738" t="s">
        <v>5389</v>
      </c>
      <c r="G738" t="s">
        <v>5390</v>
      </c>
      <c r="H738" t="s">
        <v>79</v>
      </c>
      <c r="I738" t="s">
        <v>82</v>
      </c>
    </row>
    <row r="739" spans="1:10" x14ac:dyDescent="0.25">
      <c r="A739" t="s">
        <v>75</v>
      </c>
      <c r="B739" t="s">
        <v>90</v>
      </c>
      <c r="C739">
        <v>2828952</v>
      </c>
      <c r="D739" t="s">
        <v>135</v>
      </c>
      <c r="E739" t="s">
        <v>7405</v>
      </c>
      <c r="F739" t="s">
        <v>1392</v>
      </c>
      <c r="G739" t="s">
        <v>1393</v>
      </c>
      <c r="H739" t="s">
        <v>174</v>
      </c>
      <c r="I739">
        <v>611</v>
      </c>
      <c r="J739" t="s">
        <v>174</v>
      </c>
    </row>
    <row r="740" spans="1:10" x14ac:dyDescent="0.25">
      <c r="A740" t="s">
        <v>75</v>
      </c>
      <c r="B740" t="s">
        <v>90</v>
      </c>
      <c r="C740">
        <v>2831086</v>
      </c>
      <c r="D740" t="s">
        <v>135</v>
      </c>
      <c r="E740" t="s">
        <v>7407</v>
      </c>
      <c r="F740" t="s">
        <v>7408</v>
      </c>
      <c r="G740" t="s">
        <v>7409</v>
      </c>
      <c r="H740" t="s">
        <v>105</v>
      </c>
      <c r="I740">
        <v>127</v>
      </c>
      <c r="J740" t="s">
        <v>160</v>
      </c>
    </row>
    <row r="741" spans="1:10" x14ac:dyDescent="0.25">
      <c r="A741" t="s">
        <v>75</v>
      </c>
      <c r="B741" t="s">
        <v>90</v>
      </c>
      <c r="C741">
        <v>2831929</v>
      </c>
      <c r="D741" t="s">
        <v>92</v>
      </c>
      <c r="E741" t="s">
        <v>7410</v>
      </c>
      <c r="F741" t="s">
        <v>1397</v>
      </c>
      <c r="G741" t="s">
        <v>7411</v>
      </c>
      <c r="H741" t="s">
        <v>105</v>
      </c>
      <c r="I741">
        <v>232</v>
      </c>
      <c r="J741" t="s">
        <v>245</v>
      </c>
    </row>
    <row r="742" spans="1:10" x14ac:dyDescent="0.25">
      <c r="A742" t="s">
        <v>75</v>
      </c>
      <c r="B742" t="s">
        <v>90</v>
      </c>
      <c r="C742">
        <v>2832734</v>
      </c>
      <c r="D742" t="s">
        <v>78</v>
      </c>
      <c r="E742" t="s">
        <v>79</v>
      </c>
      <c r="F742" t="s">
        <v>1397</v>
      </c>
      <c r="G742" t="s">
        <v>1398</v>
      </c>
      <c r="H742" t="s">
        <v>79</v>
      </c>
      <c r="I742" t="s">
        <v>82</v>
      </c>
    </row>
    <row r="743" spans="1:10" x14ac:dyDescent="0.25">
      <c r="A743" t="s">
        <v>75</v>
      </c>
      <c r="B743" t="s">
        <v>90</v>
      </c>
      <c r="C743">
        <v>2834052</v>
      </c>
      <c r="D743" t="s">
        <v>135</v>
      </c>
      <c r="E743" t="s">
        <v>7412</v>
      </c>
      <c r="F743" t="s">
        <v>7413</v>
      </c>
      <c r="G743" t="s">
        <v>7414</v>
      </c>
      <c r="H743" t="s">
        <v>172</v>
      </c>
      <c r="I743">
        <v>390</v>
      </c>
      <c r="J743" t="s">
        <v>172</v>
      </c>
    </row>
    <row r="744" spans="1:10" x14ac:dyDescent="0.25">
      <c r="A744" t="s">
        <v>75</v>
      </c>
      <c r="B744" t="s">
        <v>90</v>
      </c>
      <c r="C744">
        <v>2835094</v>
      </c>
      <c r="D744" t="s">
        <v>135</v>
      </c>
      <c r="E744" t="s">
        <v>7415</v>
      </c>
      <c r="F744" t="s">
        <v>7416</v>
      </c>
      <c r="G744" t="s">
        <v>7417</v>
      </c>
      <c r="H744" t="s">
        <v>131</v>
      </c>
      <c r="I744">
        <v>249</v>
      </c>
      <c r="J744" t="s">
        <v>98</v>
      </c>
    </row>
    <row r="745" spans="1:10" x14ac:dyDescent="0.25">
      <c r="A745" t="s">
        <v>75</v>
      </c>
      <c r="B745" t="s">
        <v>90</v>
      </c>
      <c r="C745">
        <v>2836145</v>
      </c>
      <c r="D745" t="s">
        <v>135</v>
      </c>
      <c r="E745" t="s">
        <v>10385</v>
      </c>
      <c r="F745" t="s">
        <v>2842</v>
      </c>
      <c r="G745" t="s">
        <v>2843</v>
      </c>
      <c r="H745" t="s">
        <v>197</v>
      </c>
      <c r="I745">
        <v>86</v>
      </c>
      <c r="J745" t="s">
        <v>172</v>
      </c>
    </row>
    <row r="746" spans="1:10" x14ac:dyDescent="0.25">
      <c r="A746" t="s">
        <v>75</v>
      </c>
      <c r="B746" t="s">
        <v>90</v>
      </c>
      <c r="C746">
        <v>2836554</v>
      </c>
      <c r="D746" t="s">
        <v>120</v>
      </c>
      <c r="E746" t="s">
        <v>7418</v>
      </c>
      <c r="F746" t="s">
        <v>7419</v>
      </c>
      <c r="G746" t="s">
        <v>7420</v>
      </c>
      <c r="H746" t="s">
        <v>172</v>
      </c>
      <c r="I746">
        <v>84</v>
      </c>
      <c r="J746" t="s">
        <v>172</v>
      </c>
    </row>
    <row r="747" spans="1:10" x14ac:dyDescent="0.25">
      <c r="A747" t="s">
        <v>75</v>
      </c>
      <c r="B747" t="s">
        <v>90</v>
      </c>
      <c r="C747">
        <v>2837721</v>
      </c>
      <c r="D747" t="s">
        <v>135</v>
      </c>
      <c r="E747" t="s">
        <v>7421</v>
      </c>
      <c r="F747" t="s">
        <v>7422</v>
      </c>
      <c r="G747" t="s">
        <v>7423</v>
      </c>
      <c r="H747" t="s">
        <v>85</v>
      </c>
      <c r="I747">
        <v>131</v>
      </c>
      <c r="J747" t="s">
        <v>277</v>
      </c>
    </row>
    <row r="748" spans="1:10" x14ac:dyDescent="0.25">
      <c r="A748" t="s">
        <v>75</v>
      </c>
      <c r="B748" t="s">
        <v>90</v>
      </c>
      <c r="C748">
        <v>2841044</v>
      </c>
      <c r="D748" t="s">
        <v>135</v>
      </c>
      <c r="E748" t="s">
        <v>7424</v>
      </c>
      <c r="F748" t="s">
        <v>1408</v>
      </c>
      <c r="G748" t="s">
        <v>1409</v>
      </c>
      <c r="H748" t="s">
        <v>204</v>
      </c>
      <c r="I748">
        <v>519</v>
      </c>
      <c r="J748" t="s">
        <v>204</v>
      </c>
    </row>
    <row r="749" spans="1:10" x14ac:dyDescent="0.25">
      <c r="A749" t="s">
        <v>75</v>
      </c>
      <c r="B749" t="s">
        <v>90</v>
      </c>
      <c r="C749">
        <v>2846112</v>
      </c>
      <c r="D749" t="s">
        <v>135</v>
      </c>
      <c r="E749" t="s">
        <v>7426</v>
      </c>
      <c r="F749" t="s">
        <v>7427</v>
      </c>
      <c r="G749" t="s">
        <v>7428</v>
      </c>
      <c r="H749" t="s">
        <v>172</v>
      </c>
      <c r="I749">
        <v>206</v>
      </c>
      <c r="J749" t="s">
        <v>172</v>
      </c>
    </row>
    <row r="750" spans="1:10" x14ac:dyDescent="0.25">
      <c r="A750" t="s">
        <v>75</v>
      </c>
      <c r="B750" t="s">
        <v>90</v>
      </c>
      <c r="C750">
        <v>2848002</v>
      </c>
      <c r="D750" t="s">
        <v>92</v>
      </c>
      <c r="E750" t="s">
        <v>7429</v>
      </c>
      <c r="F750" t="s">
        <v>7430</v>
      </c>
      <c r="G750" t="s">
        <v>7431</v>
      </c>
      <c r="H750" t="s">
        <v>148</v>
      </c>
      <c r="I750">
        <v>102</v>
      </c>
      <c r="J750" t="s">
        <v>160</v>
      </c>
    </row>
    <row r="751" spans="1:10" x14ac:dyDescent="0.25">
      <c r="A751" t="s">
        <v>75</v>
      </c>
      <c r="B751" t="s">
        <v>90</v>
      </c>
      <c r="C751">
        <v>2850790</v>
      </c>
      <c r="D751" t="s">
        <v>135</v>
      </c>
      <c r="E751" t="s">
        <v>7432</v>
      </c>
      <c r="F751" t="s">
        <v>7433</v>
      </c>
      <c r="G751" t="s">
        <v>7434</v>
      </c>
      <c r="H751" t="s">
        <v>172</v>
      </c>
      <c r="I751">
        <v>113</v>
      </c>
      <c r="J751" t="s">
        <v>172</v>
      </c>
    </row>
    <row r="752" spans="1:10" x14ac:dyDescent="0.25">
      <c r="A752" t="s">
        <v>75</v>
      </c>
      <c r="B752" t="s">
        <v>90</v>
      </c>
      <c r="C752">
        <v>2852854</v>
      </c>
      <c r="D752" t="s">
        <v>120</v>
      </c>
      <c r="E752" t="s">
        <v>7437</v>
      </c>
      <c r="F752" t="s">
        <v>7433</v>
      </c>
      <c r="G752" t="s">
        <v>7434</v>
      </c>
      <c r="H752" t="s">
        <v>131</v>
      </c>
      <c r="I752">
        <v>801</v>
      </c>
      <c r="J752" t="s">
        <v>131</v>
      </c>
    </row>
    <row r="753" spans="1:10" x14ac:dyDescent="0.25">
      <c r="A753" t="s">
        <v>75</v>
      </c>
      <c r="B753" t="s">
        <v>90</v>
      </c>
      <c r="C753">
        <v>2855673</v>
      </c>
      <c r="D753" t="s">
        <v>135</v>
      </c>
      <c r="E753" t="s">
        <v>7439</v>
      </c>
      <c r="F753" t="s">
        <v>7440</v>
      </c>
      <c r="G753" t="s">
        <v>6457</v>
      </c>
      <c r="H753" t="s">
        <v>172</v>
      </c>
      <c r="I753">
        <v>295</v>
      </c>
      <c r="J753" t="s">
        <v>172</v>
      </c>
    </row>
    <row r="754" spans="1:10" x14ac:dyDescent="0.25">
      <c r="A754" t="s">
        <v>75</v>
      </c>
      <c r="B754" t="s">
        <v>90</v>
      </c>
      <c r="C754">
        <v>2863542</v>
      </c>
      <c r="D754" t="s">
        <v>225</v>
      </c>
      <c r="E754" t="s">
        <v>1413</v>
      </c>
      <c r="F754" t="s">
        <v>1414</v>
      </c>
      <c r="G754" t="s">
        <v>1415</v>
      </c>
      <c r="H754" t="s">
        <v>245</v>
      </c>
      <c r="I754">
        <v>31</v>
      </c>
      <c r="J754" t="s">
        <v>105</v>
      </c>
    </row>
    <row r="755" spans="1:10" x14ac:dyDescent="0.25">
      <c r="A755" t="s">
        <v>75</v>
      </c>
      <c r="B755" t="s">
        <v>90</v>
      </c>
      <c r="C755">
        <v>2869780</v>
      </c>
      <c r="D755" t="s">
        <v>151</v>
      </c>
      <c r="E755" t="s">
        <v>79</v>
      </c>
      <c r="F755" t="s">
        <v>7441</v>
      </c>
      <c r="G755" t="s">
        <v>7442</v>
      </c>
      <c r="H755" t="s">
        <v>79</v>
      </c>
      <c r="I755" t="s">
        <v>82</v>
      </c>
    </row>
    <row r="756" spans="1:10" x14ac:dyDescent="0.25">
      <c r="A756" t="s">
        <v>75</v>
      </c>
      <c r="B756" t="s">
        <v>90</v>
      </c>
      <c r="C756">
        <v>2870278</v>
      </c>
      <c r="D756" t="s">
        <v>135</v>
      </c>
      <c r="E756" t="s">
        <v>7432</v>
      </c>
      <c r="F756" t="s">
        <v>1419</v>
      </c>
      <c r="G756" t="s">
        <v>7443</v>
      </c>
      <c r="H756" t="s">
        <v>172</v>
      </c>
      <c r="I756">
        <v>113</v>
      </c>
      <c r="J756" t="s">
        <v>172</v>
      </c>
    </row>
    <row r="757" spans="1:10" x14ac:dyDescent="0.25">
      <c r="A757" t="s">
        <v>75</v>
      </c>
      <c r="B757" t="s">
        <v>90</v>
      </c>
      <c r="C757">
        <v>2871577</v>
      </c>
      <c r="D757" t="s">
        <v>135</v>
      </c>
      <c r="E757" t="s">
        <v>79</v>
      </c>
      <c r="F757" t="s">
        <v>1419</v>
      </c>
      <c r="G757" t="s">
        <v>1420</v>
      </c>
      <c r="H757" t="s">
        <v>79</v>
      </c>
      <c r="I757" t="s">
        <v>82</v>
      </c>
    </row>
    <row r="758" spans="1:10" x14ac:dyDescent="0.25">
      <c r="A758" t="s">
        <v>75</v>
      </c>
      <c r="B758" t="s">
        <v>90</v>
      </c>
      <c r="C758">
        <v>2873087</v>
      </c>
      <c r="D758" t="s">
        <v>120</v>
      </c>
      <c r="E758" t="s">
        <v>7444</v>
      </c>
      <c r="F758" t="s">
        <v>7445</v>
      </c>
      <c r="G758" t="s">
        <v>7446</v>
      </c>
      <c r="H758" t="s">
        <v>245</v>
      </c>
      <c r="I758">
        <v>15</v>
      </c>
      <c r="J758" t="s">
        <v>245</v>
      </c>
    </row>
    <row r="759" spans="1:10" x14ac:dyDescent="0.25">
      <c r="A759" t="s">
        <v>75</v>
      </c>
      <c r="B759" t="s">
        <v>90</v>
      </c>
      <c r="C759">
        <v>2876760</v>
      </c>
      <c r="D759" t="s">
        <v>88</v>
      </c>
      <c r="E759" t="s">
        <v>7447</v>
      </c>
      <c r="F759" t="s">
        <v>2847</v>
      </c>
      <c r="G759" t="s">
        <v>2848</v>
      </c>
      <c r="H759" t="s">
        <v>146</v>
      </c>
      <c r="I759">
        <v>246</v>
      </c>
      <c r="J759" t="s">
        <v>146</v>
      </c>
    </row>
    <row r="760" spans="1:10" x14ac:dyDescent="0.25">
      <c r="A760" t="s">
        <v>75</v>
      </c>
      <c r="B760" t="s">
        <v>90</v>
      </c>
      <c r="C760">
        <v>2878668</v>
      </c>
      <c r="D760" t="s">
        <v>120</v>
      </c>
      <c r="E760" t="s">
        <v>7449</v>
      </c>
      <c r="F760" t="s">
        <v>7450</v>
      </c>
      <c r="G760" t="s">
        <v>7451</v>
      </c>
      <c r="H760" t="s">
        <v>245</v>
      </c>
      <c r="I760">
        <v>637</v>
      </c>
      <c r="J760" t="s">
        <v>245</v>
      </c>
    </row>
    <row r="761" spans="1:10" x14ac:dyDescent="0.25">
      <c r="A761" t="s">
        <v>75</v>
      </c>
      <c r="B761" t="s">
        <v>90</v>
      </c>
      <c r="C761">
        <v>2879449</v>
      </c>
      <c r="D761" t="s">
        <v>120</v>
      </c>
      <c r="E761" t="s">
        <v>7453</v>
      </c>
      <c r="F761" t="s">
        <v>7450</v>
      </c>
      <c r="G761" t="s">
        <v>7451</v>
      </c>
      <c r="H761" t="s">
        <v>140</v>
      </c>
      <c r="I761">
        <v>377</v>
      </c>
      <c r="J761" t="s">
        <v>160</v>
      </c>
    </row>
    <row r="762" spans="1:10" x14ac:dyDescent="0.25">
      <c r="A762" t="s">
        <v>75</v>
      </c>
      <c r="B762" t="s">
        <v>90</v>
      </c>
      <c r="C762">
        <v>2880751</v>
      </c>
      <c r="D762" t="s">
        <v>135</v>
      </c>
      <c r="E762" t="s">
        <v>189</v>
      </c>
      <c r="F762" t="s">
        <v>7456</v>
      </c>
      <c r="G762" t="s">
        <v>7457</v>
      </c>
      <c r="H762" t="s">
        <v>189</v>
      </c>
      <c r="I762" t="s">
        <v>82</v>
      </c>
    </row>
    <row r="763" spans="1:10" x14ac:dyDescent="0.25">
      <c r="A763" t="s">
        <v>75</v>
      </c>
      <c r="B763" t="s">
        <v>90</v>
      </c>
      <c r="C763">
        <v>2881660</v>
      </c>
      <c r="D763" t="s">
        <v>120</v>
      </c>
      <c r="E763" t="s">
        <v>7458</v>
      </c>
      <c r="F763" t="s">
        <v>7459</v>
      </c>
      <c r="G763" t="s">
        <v>7460</v>
      </c>
      <c r="H763" t="s">
        <v>96</v>
      </c>
      <c r="I763">
        <v>4</v>
      </c>
      <c r="J763" t="s">
        <v>96</v>
      </c>
    </row>
    <row r="764" spans="1:10" x14ac:dyDescent="0.25">
      <c r="A764" t="s">
        <v>75</v>
      </c>
      <c r="B764" t="s">
        <v>90</v>
      </c>
      <c r="C764">
        <v>2884385</v>
      </c>
      <c r="D764" t="s">
        <v>120</v>
      </c>
      <c r="E764" t="s">
        <v>7461</v>
      </c>
      <c r="F764" t="s">
        <v>4105</v>
      </c>
      <c r="G764" t="s">
        <v>4106</v>
      </c>
      <c r="H764" t="s">
        <v>245</v>
      </c>
      <c r="I764">
        <v>291</v>
      </c>
      <c r="J764" t="s">
        <v>245</v>
      </c>
    </row>
    <row r="765" spans="1:10" x14ac:dyDescent="0.25">
      <c r="A765" t="s">
        <v>75</v>
      </c>
      <c r="B765" t="s">
        <v>90</v>
      </c>
      <c r="C765">
        <v>2888584</v>
      </c>
      <c r="D765" t="s">
        <v>120</v>
      </c>
      <c r="E765" t="s">
        <v>7462</v>
      </c>
      <c r="F765" t="s">
        <v>7463</v>
      </c>
      <c r="G765" t="s">
        <v>7464</v>
      </c>
      <c r="H765" t="s">
        <v>172</v>
      </c>
      <c r="I765">
        <v>185</v>
      </c>
      <c r="J765" t="s">
        <v>172</v>
      </c>
    </row>
    <row r="766" spans="1:10" x14ac:dyDescent="0.25">
      <c r="A766" t="s">
        <v>75</v>
      </c>
      <c r="B766" t="s">
        <v>90</v>
      </c>
      <c r="C766">
        <v>2889129</v>
      </c>
      <c r="D766" t="s">
        <v>135</v>
      </c>
      <c r="E766" t="s">
        <v>7465</v>
      </c>
      <c r="F766" t="s">
        <v>7463</v>
      </c>
      <c r="G766" t="s">
        <v>7464</v>
      </c>
      <c r="H766" t="s">
        <v>204</v>
      </c>
      <c r="I766">
        <v>4</v>
      </c>
      <c r="J766" t="s">
        <v>140</v>
      </c>
    </row>
    <row r="767" spans="1:10" x14ac:dyDescent="0.25">
      <c r="A767" t="s">
        <v>75</v>
      </c>
      <c r="B767" t="s">
        <v>90</v>
      </c>
      <c r="C767">
        <v>2893446</v>
      </c>
      <c r="D767" t="s">
        <v>92</v>
      </c>
      <c r="E767" t="s">
        <v>7466</v>
      </c>
      <c r="F767" t="s">
        <v>7467</v>
      </c>
      <c r="G767" t="s">
        <v>6457</v>
      </c>
      <c r="H767" t="s">
        <v>428</v>
      </c>
      <c r="I767">
        <v>63</v>
      </c>
      <c r="J767" t="s">
        <v>160</v>
      </c>
    </row>
    <row r="768" spans="1:10" x14ac:dyDescent="0.25">
      <c r="A768" t="s">
        <v>75</v>
      </c>
      <c r="B768" t="s">
        <v>90</v>
      </c>
      <c r="C768">
        <v>2913019</v>
      </c>
      <c r="D768" t="s">
        <v>135</v>
      </c>
      <c r="E768" t="s">
        <v>7472</v>
      </c>
      <c r="F768" t="s">
        <v>2855</v>
      </c>
      <c r="G768" t="s">
        <v>2856</v>
      </c>
      <c r="H768" t="s">
        <v>204</v>
      </c>
      <c r="I768">
        <v>363</v>
      </c>
      <c r="J768" t="s">
        <v>140</v>
      </c>
    </row>
    <row r="769" spans="1:10" x14ac:dyDescent="0.25">
      <c r="A769" t="s">
        <v>75</v>
      </c>
      <c r="B769" t="s">
        <v>90</v>
      </c>
      <c r="C769">
        <v>2915998</v>
      </c>
      <c r="D769" t="s">
        <v>135</v>
      </c>
      <c r="E769" t="s">
        <v>7473</v>
      </c>
      <c r="F769" t="s">
        <v>7474</v>
      </c>
      <c r="G769" t="s">
        <v>7475</v>
      </c>
      <c r="H769" t="s">
        <v>204</v>
      </c>
      <c r="I769">
        <v>116</v>
      </c>
      <c r="J769" t="s">
        <v>140</v>
      </c>
    </row>
    <row r="770" spans="1:10" x14ac:dyDescent="0.25">
      <c r="A770" t="s">
        <v>75</v>
      </c>
      <c r="B770" t="s">
        <v>90</v>
      </c>
      <c r="C770">
        <v>2918415</v>
      </c>
      <c r="D770" t="s">
        <v>151</v>
      </c>
      <c r="E770" t="s">
        <v>7476</v>
      </c>
      <c r="F770" t="s">
        <v>7477</v>
      </c>
      <c r="G770" t="s">
        <v>7478</v>
      </c>
      <c r="H770" t="s">
        <v>131</v>
      </c>
      <c r="I770">
        <v>75</v>
      </c>
      <c r="J770" t="s">
        <v>131</v>
      </c>
    </row>
    <row r="771" spans="1:10" x14ac:dyDescent="0.25">
      <c r="A771" t="s">
        <v>75</v>
      </c>
      <c r="B771" t="s">
        <v>90</v>
      </c>
      <c r="C771">
        <v>2919922</v>
      </c>
      <c r="D771" t="s">
        <v>120</v>
      </c>
      <c r="E771" t="s">
        <v>7479</v>
      </c>
      <c r="F771" t="s">
        <v>7480</v>
      </c>
      <c r="G771" t="s">
        <v>7481</v>
      </c>
      <c r="H771" t="s">
        <v>85</v>
      </c>
      <c r="I771">
        <v>86</v>
      </c>
      <c r="J771" t="s">
        <v>277</v>
      </c>
    </row>
    <row r="772" spans="1:10" x14ac:dyDescent="0.25">
      <c r="A772" t="s">
        <v>75</v>
      </c>
      <c r="B772" t="s">
        <v>90</v>
      </c>
      <c r="C772">
        <v>2920050</v>
      </c>
      <c r="D772" t="s">
        <v>135</v>
      </c>
      <c r="E772" t="s">
        <v>7271</v>
      </c>
      <c r="F772" t="s">
        <v>7480</v>
      </c>
      <c r="G772" t="s">
        <v>7481</v>
      </c>
      <c r="H772" t="s">
        <v>172</v>
      </c>
      <c r="I772">
        <v>128</v>
      </c>
      <c r="J772" t="s">
        <v>172</v>
      </c>
    </row>
    <row r="773" spans="1:10" x14ac:dyDescent="0.25">
      <c r="A773" t="s">
        <v>75</v>
      </c>
      <c r="B773" t="s">
        <v>90</v>
      </c>
      <c r="C773">
        <v>2921101</v>
      </c>
      <c r="D773" t="s">
        <v>135</v>
      </c>
      <c r="E773" t="s">
        <v>79</v>
      </c>
      <c r="F773" t="s">
        <v>7480</v>
      </c>
      <c r="G773" t="s">
        <v>7482</v>
      </c>
      <c r="H773" t="s">
        <v>79</v>
      </c>
      <c r="I773" t="s">
        <v>82</v>
      </c>
    </row>
    <row r="774" spans="1:10" x14ac:dyDescent="0.25">
      <c r="A774" t="s">
        <v>75</v>
      </c>
      <c r="B774" t="s">
        <v>90</v>
      </c>
      <c r="C774">
        <v>2921245</v>
      </c>
      <c r="D774" t="s">
        <v>120</v>
      </c>
      <c r="E774" t="s">
        <v>79</v>
      </c>
      <c r="F774" t="s">
        <v>7480</v>
      </c>
      <c r="G774" t="s">
        <v>7482</v>
      </c>
      <c r="H774" t="s">
        <v>79</v>
      </c>
      <c r="I774" t="s">
        <v>82</v>
      </c>
    </row>
    <row r="775" spans="1:10" x14ac:dyDescent="0.25">
      <c r="A775" t="s">
        <v>75</v>
      </c>
      <c r="B775" t="s">
        <v>90</v>
      </c>
      <c r="C775">
        <v>2931717</v>
      </c>
      <c r="D775" t="s">
        <v>135</v>
      </c>
      <c r="E775" t="s">
        <v>7483</v>
      </c>
      <c r="F775" t="s">
        <v>7484</v>
      </c>
      <c r="G775" t="s">
        <v>7485</v>
      </c>
      <c r="H775" t="s">
        <v>400</v>
      </c>
      <c r="I775">
        <v>307</v>
      </c>
      <c r="J775" t="s">
        <v>428</v>
      </c>
    </row>
    <row r="776" spans="1:10" x14ac:dyDescent="0.25">
      <c r="A776" t="s">
        <v>75</v>
      </c>
      <c r="B776" t="s">
        <v>90</v>
      </c>
      <c r="C776">
        <v>2932835</v>
      </c>
      <c r="D776" t="s">
        <v>88</v>
      </c>
      <c r="E776" t="s">
        <v>7486</v>
      </c>
      <c r="F776" t="s">
        <v>7487</v>
      </c>
      <c r="G776" t="s">
        <v>7488</v>
      </c>
      <c r="H776" t="s">
        <v>124</v>
      </c>
      <c r="I776">
        <v>37</v>
      </c>
      <c r="J776" t="s">
        <v>148</v>
      </c>
    </row>
    <row r="777" spans="1:10" x14ac:dyDescent="0.25">
      <c r="A777" t="s">
        <v>75</v>
      </c>
      <c r="B777" t="s">
        <v>90</v>
      </c>
      <c r="C777">
        <v>2934843</v>
      </c>
      <c r="D777" t="s">
        <v>120</v>
      </c>
      <c r="E777" t="s">
        <v>7489</v>
      </c>
      <c r="F777" t="s">
        <v>7490</v>
      </c>
      <c r="G777" t="s">
        <v>7491</v>
      </c>
      <c r="H777" t="s">
        <v>511</v>
      </c>
      <c r="I777">
        <v>50</v>
      </c>
      <c r="J777" t="s">
        <v>400</v>
      </c>
    </row>
    <row r="778" spans="1:10" x14ac:dyDescent="0.25">
      <c r="A778" t="s">
        <v>75</v>
      </c>
      <c r="B778" t="s">
        <v>90</v>
      </c>
      <c r="C778">
        <v>2936836</v>
      </c>
      <c r="D778" t="s">
        <v>135</v>
      </c>
      <c r="E778" t="s">
        <v>6293</v>
      </c>
      <c r="F778" t="s">
        <v>7492</v>
      </c>
      <c r="G778" t="s">
        <v>7493</v>
      </c>
      <c r="H778" t="s">
        <v>204</v>
      </c>
      <c r="I778">
        <v>47</v>
      </c>
      <c r="J778" t="s">
        <v>204</v>
      </c>
    </row>
    <row r="779" spans="1:10" x14ac:dyDescent="0.25">
      <c r="A779" t="s">
        <v>75</v>
      </c>
      <c r="B779" t="s">
        <v>90</v>
      </c>
      <c r="C779">
        <v>2939832</v>
      </c>
      <c r="D779" t="s">
        <v>135</v>
      </c>
      <c r="E779" t="s">
        <v>1440</v>
      </c>
      <c r="F779" t="s">
        <v>1441</v>
      </c>
      <c r="G779" t="s">
        <v>1442</v>
      </c>
      <c r="H779" t="s">
        <v>105</v>
      </c>
      <c r="I779">
        <v>236</v>
      </c>
      <c r="J779" t="s">
        <v>160</v>
      </c>
    </row>
    <row r="780" spans="1:10" x14ac:dyDescent="0.25">
      <c r="A780" t="s">
        <v>75</v>
      </c>
      <c r="B780" t="s">
        <v>90</v>
      </c>
      <c r="C780">
        <v>2941341</v>
      </c>
      <c r="D780" t="s">
        <v>151</v>
      </c>
      <c r="E780" t="s">
        <v>7494</v>
      </c>
      <c r="F780" t="s">
        <v>7495</v>
      </c>
      <c r="G780" t="s">
        <v>7496</v>
      </c>
      <c r="H780" t="s">
        <v>96</v>
      </c>
      <c r="I780">
        <v>343</v>
      </c>
      <c r="J780" t="s">
        <v>96</v>
      </c>
    </row>
    <row r="781" spans="1:10" x14ac:dyDescent="0.25">
      <c r="A781" t="s">
        <v>75</v>
      </c>
      <c r="B781" t="s">
        <v>90</v>
      </c>
      <c r="C781">
        <v>2945306</v>
      </c>
      <c r="D781" t="s">
        <v>1885</v>
      </c>
      <c r="E781" t="s">
        <v>7497</v>
      </c>
      <c r="F781" t="s">
        <v>7498</v>
      </c>
      <c r="G781" t="s">
        <v>7499</v>
      </c>
      <c r="H781" t="s">
        <v>146</v>
      </c>
      <c r="I781">
        <v>172</v>
      </c>
      <c r="J781" t="s">
        <v>204</v>
      </c>
    </row>
    <row r="782" spans="1:10" x14ac:dyDescent="0.25">
      <c r="A782" t="s">
        <v>75</v>
      </c>
      <c r="B782" t="s">
        <v>90</v>
      </c>
      <c r="C782">
        <v>2950431</v>
      </c>
      <c r="D782" t="s">
        <v>92</v>
      </c>
      <c r="E782" t="s">
        <v>1446</v>
      </c>
      <c r="F782" t="s">
        <v>1447</v>
      </c>
      <c r="G782" t="s">
        <v>1448</v>
      </c>
      <c r="H782" t="s">
        <v>400</v>
      </c>
      <c r="I782">
        <v>605</v>
      </c>
      <c r="J782" t="s">
        <v>277</v>
      </c>
    </row>
    <row r="783" spans="1:10" x14ac:dyDescent="0.25">
      <c r="A783" t="s">
        <v>75</v>
      </c>
      <c r="B783" t="s">
        <v>90</v>
      </c>
      <c r="C783">
        <v>2959004</v>
      </c>
      <c r="D783" t="s">
        <v>151</v>
      </c>
      <c r="E783" t="s">
        <v>7500</v>
      </c>
      <c r="F783" t="s">
        <v>2860</v>
      </c>
      <c r="G783" t="s">
        <v>2861</v>
      </c>
      <c r="H783" t="s">
        <v>172</v>
      </c>
      <c r="I783">
        <v>131</v>
      </c>
      <c r="J783" t="s">
        <v>172</v>
      </c>
    </row>
    <row r="784" spans="1:10" x14ac:dyDescent="0.25">
      <c r="A784" t="s">
        <v>75</v>
      </c>
      <c r="B784" t="s">
        <v>90</v>
      </c>
      <c r="C784">
        <v>2962962</v>
      </c>
      <c r="D784" t="s">
        <v>92</v>
      </c>
      <c r="E784" t="s">
        <v>79</v>
      </c>
      <c r="F784" t="s">
        <v>7501</v>
      </c>
      <c r="G784" t="s">
        <v>7502</v>
      </c>
      <c r="H784" t="s">
        <v>79</v>
      </c>
      <c r="I784" t="s">
        <v>82</v>
      </c>
    </row>
    <row r="785" spans="1:10" x14ac:dyDescent="0.25">
      <c r="A785" t="s">
        <v>75</v>
      </c>
      <c r="B785" t="s">
        <v>90</v>
      </c>
      <c r="C785">
        <v>2974073</v>
      </c>
      <c r="D785" t="s">
        <v>88</v>
      </c>
      <c r="E785" t="s">
        <v>79</v>
      </c>
      <c r="F785" t="s">
        <v>7503</v>
      </c>
      <c r="G785" t="s">
        <v>7504</v>
      </c>
      <c r="H785" t="s">
        <v>79</v>
      </c>
      <c r="I785" t="s">
        <v>82</v>
      </c>
    </row>
    <row r="786" spans="1:10" x14ac:dyDescent="0.25">
      <c r="A786" t="s">
        <v>75</v>
      </c>
      <c r="B786" t="s">
        <v>90</v>
      </c>
      <c r="C786">
        <v>2980488</v>
      </c>
      <c r="D786" t="s">
        <v>135</v>
      </c>
      <c r="E786" t="s">
        <v>79</v>
      </c>
      <c r="F786" t="s">
        <v>1463</v>
      </c>
      <c r="G786" t="s">
        <v>7505</v>
      </c>
      <c r="H786" t="s">
        <v>79</v>
      </c>
      <c r="I786" t="s">
        <v>82</v>
      </c>
    </row>
    <row r="787" spans="1:10" x14ac:dyDescent="0.25">
      <c r="A787" t="s">
        <v>75</v>
      </c>
      <c r="B787" t="s">
        <v>90</v>
      </c>
      <c r="C787">
        <v>2983568</v>
      </c>
      <c r="D787" t="s">
        <v>135</v>
      </c>
      <c r="E787" t="s">
        <v>1467</v>
      </c>
      <c r="F787" t="s">
        <v>1468</v>
      </c>
      <c r="G787" t="s">
        <v>687</v>
      </c>
      <c r="H787" t="s">
        <v>124</v>
      </c>
      <c r="I787">
        <v>51</v>
      </c>
      <c r="J787" t="s">
        <v>172</v>
      </c>
    </row>
    <row r="788" spans="1:10" x14ac:dyDescent="0.25">
      <c r="A788" t="s">
        <v>75</v>
      </c>
      <c r="B788" t="s">
        <v>90</v>
      </c>
      <c r="C788">
        <v>2984747</v>
      </c>
      <c r="D788" t="s">
        <v>120</v>
      </c>
      <c r="E788" t="s">
        <v>7506</v>
      </c>
      <c r="F788" t="s">
        <v>2870</v>
      </c>
      <c r="G788" t="s">
        <v>2871</v>
      </c>
      <c r="H788" t="s">
        <v>85</v>
      </c>
      <c r="I788">
        <v>41</v>
      </c>
      <c r="J788" t="s">
        <v>277</v>
      </c>
    </row>
    <row r="789" spans="1:10" x14ac:dyDescent="0.25">
      <c r="A789" t="s">
        <v>75</v>
      </c>
      <c r="B789" t="s">
        <v>90</v>
      </c>
      <c r="C789">
        <v>2985256</v>
      </c>
      <c r="D789" t="s">
        <v>120</v>
      </c>
      <c r="E789" t="s">
        <v>79</v>
      </c>
      <c r="F789" t="s">
        <v>2870</v>
      </c>
      <c r="G789" t="s">
        <v>7507</v>
      </c>
      <c r="H789" t="s">
        <v>79</v>
      </c>
      <c r="I789" t="s">
        <v>82</v>
      </c>
    </row>
    <row r="790" spans="1:10" x14ac:dyDescent="0.25">
      <c r="A790" t="s">
        <v>75</v>
      </c>
      <c r="B790" t="s">
        <v>90</v>
      </c>
      <c r="C790">
        <v>2985472</v>
      </c>
      <c r="D790" t="s">
        <v>92</v>
      </c>
      <c r="E790" t="s">
        <v>1472</v>
      </c>
      <c r="F790" t="s">
        <v>1473</v>
      </c>
      <c r="G790" t="s">
        <v>1474</v>
      </c>
      <c r="H790" t="s">
        <v>253</v>
      </c>
      <c r="I790">
        <v>7</v>
      </c>
      <c r="J790" t="s">
        <v>277</v>
      </c>
    </row>
    <row r="791" spans="1:10" x14ac:dyDescent="0.25">
      <c r="A791" t="s">
        <v>75</v>
      </c>
      <c r="B791" t="s">
        <v>90</v>
      </c>
      <c r="C791">
        <v>2985884</v>
      </c>
      <c r="D791" t="s">
        <v>88</v>
      </c>
      <c r="E791" t="s">
        <v>7508</v>
      </c>
      <c r="F791" t="s">
        <v>1473</v>
      </c>
      <c r="G791" t="s">
        <v>1474</v>
      </c>
      <c r="H791" t="s">
        <v>172</v>
      </c>
      <c r="I791">
        <v>144</v>
      </c>
      <c r="J791" t="s">
        <v>172</v>
      </c>
    </row>
    <row r="792" spans="1:10" x14ac:dyDescent="0.25">
      <c r="A792" t="s">
        <v>75</v>
      </c>
      <c r="B792" t="s">
        <v>90</v>
      </c>
      <c r="C792">
        <v>2986052</v>
      </c>
      <c r="D792" t="s">
        <v>120</v>
      </c>
      <c r="E792" t="s">
        <v>7509</v>
      </c>
      <c r="F792" t="s">
        <v>1473</v>
      </c>
      <c r="G792" t="s">
        <v>1474</v>
      </c>
      <c r="H792" t="s">
        <v>96</v>
      </c>
      <c r="I792">
        <v>200</v>
      </c>
      <c r="J792" t="s">
        <v>253</v>
      </c>
    </row>
    <row r="793" spans="1:10" x14ac:dyDescent="0.25">
      <c r="A793" t="s">
        <v>75</v>
      </c>
      <c r="B793" t="s">
        <v>90</v>
      </c>
      <c r="C793">
        <v>2988355</v>
      </c>
      <c r="D793" t="s">
        <v>135</v>
      </c>
      <c r="E793" t="s">
        <v>212</v>
      </c>
      <c r="F793" t="s">
        <v>4127</v>
      </c>
      <c r="G793" t="s">
        <v>7510</v>
      </c>
      <c r="H793" t="s">
        <v>212</v>
      </c>
      <c r="I793" t="s">
        <v>82</v>
      </c>
    </row>
    <row r="794" spans="1:10" x14ac:dyDescent="0.25">
      <c r="A794" t="s">
        <v>75</v>
      </c>
      <c r="B794" t="s">
        <v>90</v>
      </c>
      <c r="C794">
        <v>2988554</v>
      </c>
      <c r="D794" t="s">
        <v>151</v>
      </c>
      <c r="E794" t="s">
        <v>79</v>
      </c>
      <c r="F794" t="s">
        <v>4127</v>
      </c>
      <c r="G794" t="s">
        <v>4128</v>
      </c>
      <c r="H794" t="s">
        <v>79</v>
      </c>
      <c r="I794" t="s">
        <v>82</v>
      </c>
    </row>
    <row r="795" spans="1:10" x14ac:dyDescent="0.25">
      <c r="A795" t="s">
        <v>75</v>
      </c>
      <c r="B795" t="s">
        <v>90</v>
      </c>
      <c r="C795">
        <v>2988934</v>
      </c>
      <c r="D795" t="s">
        <v>120</v>
      </c>
      <c r="E795" t="s">
        <v>212</v>
      </c>
      <c r="F795" t="s">
        <v>1477</v>
      </c>
      <c r="G795" t="s">
        <v>212</v>
      </c>
      <c r="H795" t="s">
        <v>212</v>
      </c>
      <c r="I795" t="s">
        <v>82</v>
      </c>
    </row>
    <row r="796" spans="1:10" x14ac:dyDescent="0.25">
      <c r="A796" t="s">
        <v>75</v>
      </c>
      <c r="B796" t="s">
        <v>90</v>
      </c>
      <c r="C796">
        <v>2989295</v>
      </c>
      <c r="D796" t="s">
        <v>135</v>
      </c>
      <c r="E796" t="s">
        <v>212</v>
      </c>
      <c r="F796" t="s">
        <v>1477</v>
      </c>
      <c r="G796" t="s">
        <v>212</v>
      </c>
      <c r="H796" t="s">
        <v>212</v>
      </c>
      <c r="I796" t="s">
        <v>82</v>
      </c>
    </row>
    <row r="797" spans="1:10" x14ac:dyDescent="0.25">
      <c r="A797" t="s">
        <v>75</v>
      </c>
      <c r="B797" t="s">
        <v>90</v>
      </c>
      <c r="C797">
        <v>2993211</v>
      </c>
      <c r="D797" t="s">
        <v>135</v>
      </c>
      <c r="E797" t="s">
        <v>7511</v>
      </c>
      <c r="F797" t="s">
        <v>7512</v>
      </c>
      <c r="G797" t="s">
        <v>7513</v>
      </c>
      <c r="H797" t="s">
        <v>245</v>
      </c>
      <c r="I797">
        <v>14</v>
      </c>
      <c r="J797" t="s">
        <v>96</v>
      </c>
    </row>
    <row r="798" spans="1:10" x14ac:dyDescent="0.25">
      <c r="A798" t="s">
        <v>75</v>
      </c>
      <c r="B798" t="s">
        <v>90</v>
      </c>
      <c r="C798">
        <v>2993699</v>
      </c>
      <c r="D798" t="s">
        <v>135</v>
      </c>
      <c r="E798" t="s">
        <v>79</v>
      </c>
      <c r="F798" t="s">
        <v>7512</v>
      </c>
      <c r="G798" t="s">
        <v>7514</v>
      </c>
      <c r="H798" t="s">
        <v>79</v>
      </c>
      <c r="I798" t="s">
        <v>82</v>
      </c>
    </row>
    <row r="799" spans="1:10" x14ac:dyDescent="0.25">
      <c r="A799" t="s">
        <v>75</v>
      </c>
      <c r="B799" t="s">
        <v>90</v>
      </c>
      <c r="C799">
        <v>2999827</v>
      </c>
      <c r="D799" t="s">
        <v>135</v>
      </c>
      <c r="E799" t="s">
        <v>7517</v>
      </c>
      <c r="F799" t="s">
        <v>7518</v>
      </c>
      <c r="G799" t="s">
        <v>7519</v>
      </c>
      <c r="H799" t="s">
        <v>85</v>
      </c>
      <c r="I799">
        <v>69</v>
      </c>
      <c r="J799" t="s">
        <v>105</v>
      </c>
    </row>
    <row r="800" spans="1:10" x14ac:dyDescent="0.25">
      <c r="A800" t="s">
        <v>75</v>
      </c>
      <c r="B800" t="s">
        <v>90</v>
      </c>
      <c r="C800">
        <v>3009187</v>
      </c>
      <c r="D800" t="s">
        <v>120</v>
      </c>
      <c r="E800" t="s">
        <v>79</v>
      </c>
      <c r="F800" t="s">
        <v>1487</v>
      </c>
      <c r="G800" t="s">
        <v>7520</v>
      </c>
      <c r="H800" t="s">
        <v>79</v>
      </c>
      <c r="I800" t="s">
        <v>82</v>
      </c>
    </row>
    <row r="801" spans="1:10" x14ac:dyDescent="0.25">
      <c r="A801" t="s">
        <v>75</v>
      </c>
      <c r="B801" t="s">
        <v>90</v>
      </c>
      <c r="C801">
        <v>3010667</v>
      </c>
      <c r="D801" t="s">
        <v>120</v>
      </c>
      <c r="E801" t="s">
        <v>1491</v>
      </c>
      <c r="F801" t="s">
        <v>1492</v>
      </c>
      <c r="G801" t="s">
        <v>1493</v>
      </c>
      <c r="H801" t="s">
        <v>85</v>
      </c>
      <c r="I801">
        <v>417</v>
      </c>
      <c r="J801" t="s">
        <v>277</v>
      </c>
    </row>
    <row r="802" spans="1:10" x14ac:dyDescent="0.25">
      <c r="A802" t="s">
        <v>75</v>
      </c>
      <c r="B802" t="s">
        <v>90</v>
      </c>
      <c r="C802">
        <v>3017285</v>
      </c>
      <c r="D802" t="s">
        <v>120</v>
      </c>
      <c r="E802" t="s">
        <v>7522</v>
      </c>
      <c r="F802" t="s">
        <v>4146</v>
      </c>
      <c r="G802" t="s">
        <v>7523</v>
      </c>
      <c r="H802" t="s">
        <v>85</v>
      </c>
      <c r="I802">
        <v>871</v>
      </c>
      <c r="J802" t="s">
        <v>277</v>
      </c>
    </row>
    <row r="803" spans="1:10" x14ac:dyDescent="0.25">
      <c r="A803" t="s">
        <v>75</v>
      </c>
      <c r="B803" t="s">
        <v>90</v>
      </c>
      <c r="C803">
        <v>3018544</v>
      </c>
      <c r="D803" t="s">
        <v>120</v>
      </c>
      <c r="E803" t="s">
        <v>7525</v>
      </c>
      <c r="F803" t="s">
        <v>7526</v>
      </c>
      <c r="G803" t="s">
        <v>7527</v>
      </c>
      <c r="H803" t="s">
        <v>204</v>
      </c>
      <c r="I803">
        <v>279</v>
      </c>
      <c r="J803" t="s">
        <v>140</v>
      </c>
    </row>
    <row r="804" spans="1:10" x14ac:dyDescent="0.25">
      <c r="A804" t="s">
        <v>75</v>
      </c>
      <c r="B804" t="s">
        <v>90</v>
      </c>
      <c r="C804">
        <v>3022562</v>
      </c>
      <c r="D804" t="s">
        <v>88</v>
      </c>
      <c r="E804" t="s">
        <v>7528</v>
      </c>
      <c r="F804" t="s">
        <v>7529</v>
      </c>
      <c r="G804" t="s">
        <v>7530</v>
      </c>
      <c r="H804" t="s">
        <v>146</v>
      </c>
      <c r="I804">
        <v>577</v>
      </c>
      <c r="J804" t="s">
        <v>124</v>
      </c>
    </row>
    <row r="805" spans="1:10" x14ac:dyDescent="0.25">
      <c r="A805" t="s">
        <v>75</v>
      </c>
      <c r="B805" t="s">
        <v>90</v>
      </c>
      <c r="C805">
        <v>3024081</v>
      </c>
      <c r="D805" t="s">
        <v>101</v>
      </c>
      <c r="E805" t="s">
        <v>7532</v>
      </c>
      <c r="F805" t="s">
        <v>7529</v>
      </c>
      <c r="G805" t="s">
        <v>7530</v>
      </c>
      <c r="H805" t="s">
        <v>245</v>
      </c>
      <c r="I805">
        <v>70</v>
      </c>
      <c r="J805" t="s">
        <v>245</v>
      </c>
    </row>
    <row r="806" spans="1:10" x14ac:dyDescent="0.25">
      <c r="A806" t="s">
        <v>75</v>
      </c>
      <c r="B806" t="s">
        <v>90</v>
      </c>
      <c r="C806">
        <v>3024983</v>
      </c>
      <c r="D806" t="s">
        <v>1885</v>
      </c>
      <c r="E806" t="s">
        <v>7533</v>
      </c>
      <c r="F806" t="s">
        <v>7534</v>
      </c>
      <c r="G806" t="s">
        <v>7535</v>
      </c>
      <c r="H806" t="s">
        <v>146</v>
      </c>
      <c r="I806">
        <v>86</v>
      </c>
      <c r="J806" t="s">
        <v>146</v>
      </c>
    </row>
    <row r="807" spans="1:10" x14ac:dyDescent="0.25">
      <c r="A807" t="s">
        <v>75</v>
      </c>
      <c r="B807" t="s">
        <v>90</v>
      </c>
      <c r="C807">
        <v>3030181</v>
      </c>
      <c r="D807" t="s">
        <v>120</v>
      </c>
      <c r="E807" t="s">
        <v>7536</v>
      </c>
      <c r="F807" t="s">
        <v>1504</v>
      </c>
      <c r="G807" t="s">
        <v>1505</v>
      </c>
      <c r="H807" t="s">
        <v>511</v>
      </c>
      <c r="I807">
        <v>429</v>
      </c>
      <c r="J807" t="s">
        <v>400</v>
      </c>
    </row>
    <row r="808" spans="1:10" x14ac:dyDescent="0.25">
      <c r="A808" t="s">
        <v>75</v>
      </c>
      <c r="B808" t="s">
        <v>90</v>
      </c>
      <c r="C808">
        <v>3039703</v>
      </c>
      <c r="D808" t="s">
        <v>135</v>
      </c>
      <c r="E808" t="s">
        <v>7538</v>
      </c>
      <c r="F808" t="s">
        <v>1509</v>
      </c>
      <c r="G808" t="s">
        <v>1510</v>
      </c>
      <c r="H808" t="s">
        <v>204</v>
      </c>
      <c r="I808">
        <v>900</v>
      </c>
      <c r="J808" t="s">
        <v>140</v>
      </c>
    </row>
    <row r="809" spans="1:10" x14ac:dyDescent="0.25">
      <c r="A809" t="s">
        <v>75</v>
      </c>
      <c r="B809" t="s">
        <v>90</v>
      </c>
      <c r="C809">
        <v>3040479</v>
      </c>
      <c r="D809" t="s">
        <v>297</v>
      </c>
      <c r="E809" t="s">
        <v>1508</v>
      </c>
      <c r="F809" t="s">
        <v>1509</v>
      </c>
      <c r="G809" t="s">
        <v>1510</v>
      </c>
      <c r="H809" t="s">
        <v>98</v>
      </c>
      <c r="I809">
        <v>641</v>
      </c>
      <c r="J809" t="s">
        <v>131</v>
      </c>
    </row>
    <row r="810" spans="1:10" x14ac:dyDescent="0.25">
      <c r="A810" t="s">
        <v>75</v>
      </c>
      <c r="B810" t="s">
        <v>90</v>
      </c>
      <c r="C810">
        <v>3041321</v>
      </c>
      <c r="D810" t="s">
        <v>120</v>
      </c>
      <c r="E810" t="s">
        <v>7540</v>
      </c>
      <c r="F810" t="s">
        <v>1509</v>
      </c>
      <c r="G810" t="s">
        <v>1510</v>
      </c>
      <c r="H810" t="s">
        <v>172</v>
      </c>
      <c r="I810">
        <v>360</v>
      </c>
      <c r="J810" t="s">
        <v>172</v>
      </c>
    </row>
    <row r="811" spans="1:10" x14ac:dyDescent="0.25">
      <c r="A811" t="s">
        <v>75</v>
      </c>
      <c r="B811" t="s">
        <v>90</v>
      </c>
      <c r="C811">
        <v>3044464</v>
      </c>
      <c r="D811" t="s">
        <v>151</v>
      </c>
      <c r="E811" t="s">
        <v>79</v>
      </c>
      <c r="F811" t="s">
        <v>4161</v>
      </c>
      <c r="G811" t="s">
        <v>7542</v>
      </c>
      <c r="H811" t="s">
        <v>79</v>
      </c>
      <c r="I811" t="s">
        <v>82</v>
      </c>
    </row>
    <row r="812" spans="1:10" x14ac:dyDescent="0.25">
      <c r="A812" t="s">
        <v>75</v>
      </c>
      <c r="B812" t="s">
        <v>90</v>
      </c>
      <c r="C812">
        <v>3049220</v>
      </c>
      <c r="D812" t="s">
        <v>135</v>
      </c>
      <c r="E812" t="s">
        <v>7544</v>
      </c>
      <c r="F812" t="s">
        <v>7545</v>
      </c>
      <c r="G812" t="s">
        <v>6002</v>
      </c>
      <c r="H812" t="s">
        <v>124</v>
      </c>
      <c r="I812">
        <v>84</v>
      </c>
      <c r="J812" t="s">
        <v>124</v>
      </c>
    </row>
    <row r="813" spans="1:10" x14ac:dyDescent="0.25">
      <c r="A813" t="s">
        <v>75</v>
      </c>
      <c r="B813" t="s">
        <v>90</v>
      </c>
      <c r="C813">
        <v>3049740</v>
      </c>
      <c r="D813" t="s">
        <v>135</v>
      </c>
      <c r="E813" t="s">
        <v>7546</v>
      </c>
      <c r="F813" t="s">
        <v>7547</v>
      </c>
      <c r="G813" t="s">
        <v>7548</v>
      </c>
      <c r="H813" t="s">
        <v>96</v>
      </c>
      <c r="I813">
        <v>47</v>
      </c>
      <c r="J813" t="s">
        <v>96</v>
      </c>
    </row>
    <row r="814" spans="1:10" x14ac:dyDescent="0.25">
      <c r="A814" t="s">
        <v>75</v>
      </c>
      <c r="B814" t="s">
        <v>90</v>
      </c>
      <c r="C814">
        <v>3058769</v>
      </c>
      <c r="D814" t="s">
        <v>88</v>
      </c>
      <c r="E814" t="s">
        <v>7549</v>
      </c>
      <c r="F814" t="s">
        <v>7550</v>
      </c>
      <c r="G814" t="s">
        <v>7551</v>
      </c>
      <c r="H814" t="s">
        <v>172</v>
      </c>
      <c r="I814">
        <v>203</v>
      </c>
      <c r="J814" t="s">
        <v>172</v>
      </c>
    </row>
    <row r="815" spans="1:10" x14ac:dyDescent="0.25">
      <c r="A815" t="s">
        <v>75</v>
      </c>
      <c r="B815" t="s">
        <v>90</v>
      </c>
      <c r="C815">
        <v>3064914</v>
      </c>
      <c r="D815" t="s">
        <v>120</v>
      </c>
      <c r="E815" t="s">
        <v>7554</v>
      </c>
      <c r="F815" t="s">
        <v>7555</v>
      </c>
      <c r="G815" t="s">
        <v>7556</v>
      </c>
      <c r="H815" t="s">
        <v>172</v>
      </c>
      <c r="I815">
        <v>356</v>
      </c>
      <c r="J815" t="s">
        <v>172</v>
      </c>
    </row>
    <row r="816" spans="1:10" x14ac:dyDescent="0.25">
      <c r="A816" t="s">
        <v>75</v>
      </c>
      <c r="B816" t="s">
        <v>90</v>
      </c>
      <c r="C816">
        <v>3065123</v>
      </c>
      <c r="D816" t="s">
        <v>88</v>
      </c>
      <c r="E816" t="s">
        <v>7557</v>
      </c>
      <c r="F816" t="s">
        <v>7555</v>
      </c>
      <c r="G816" t="s">
        <v>7556</v>
      </c>
      <c r="H816" t="s">
        <v>146</v>
      </c>
      <c r="I816">
        <v>287</v>
      </c>
      <c r="J816" t="s">
        <v>140</v>
      </c>
    </row>
    <row r="817" spans="1:10" x14ac:dyDescent="0.25">
      <c r="A817" t="s">
        <v>75</v>
      </c>
      <c r="B817" t="s">
        <v>90</v>
      </c>
      <c r="C817">
        <v>3068690</v>
      </c>
      <c r="D817" t="s">
        <v>135</v>
      </c>
      <c r="E817" t="s">
        <v>7558</v>
      </c>
      <c r="F817" t="s">
        <v>7559</v>
      </c>
      <c r="G817" t="s">
        <v>7560</v>
      </c>
      <c r="H817" t="s">
        <v>245</v>
      </c>
      <c r="I817">
        <v>284</v>
      </c>
      <c r="J817" t="s">
        <v>245</v>
      </c>
    </row>
    <row r="818" spans="1:10" x14ac:dyDescent="0.25">
      <c r="A818" t="s">
        <v>75</v>
      </c>
      <c r="B818" t="s">
        <v>90</v>
      </c>
      <c r="C818">
        <v>3074591</v>
      </c>
      <c r="D818" t="s">
        <v>120</v>
      </c>
      <c r="E818" t="s">
        <v>7561</v>
      </c>
      <c r="F818" t="s">
        <v>1520</v>
      </c>
      <c r="G818" t="s">
        <v>7562</v>
      </c>
      <c r="H818" t="s">
        <v>204</v>
      </c>
      <c r="I818">
        <v>135</v>
      </c>
      <c r="J818" t="s">
        <v>105</v>
      </c>
    </row>
    <row r="819" spans="1:10" x14ac:dyDescent="0.25">
      <c r="A819" t="s">
        <v>75</v>
      </c>
      <c r="B819" t="s">
        <v>90</v>
      </c>
      <c r="C819">
        <v>3074995</v>
      </c>
      <c r="D819" t="s">
        <v>92</v>
      </c>
      <c r="E819" t="s">
        <v>79</v>
      </c>
      <c r="F819" t="s">
        <v>1520</v>
      </c>
      <c r="G819" t="s">
        <v>1521</v>
      </c>
      <c r="H819" t="s">
        <v>79</v>
      </c>
      <c r="I819" t="s">
        <v>82</v>
      </c>
    </row>
    <row r="820" spans="1:10" x14ac:dyDescent="0.25">
      <c r="A820" t="s">
        <v>75</v>
      </c>
      <c r="B820" t="s">
        <v>90</v>
      </c>
      <c r="C820">
        <v>3075114</v>
      </c>
      <c r="D820" t="s">
        <v>135</v>
      </c>
      <c r="E820" t="s">
        <v>79</v>
      </c>
      <c r="F820" t="s">
        <v>1520</v>
      </c>
      <c r="G820" t="s">
        <v>1521</v>
      </c>
      <c r="H820" t="s">
        <v>79</v>
      </c>
      <c r="I820" t="s">
        <v>82</v>
      </c>
    </row>
    <row r="821" spans="1:10" x14ac:dyDescent="0.25">
      <c r="A821" t="s">
        <v>75</v>
      </c>
      <c r="B821" t="s">
        <v>90</v>
      </c>
      <c r="C821">
        <v>3076526</v>
      </c>
      <c r="D821" t="s">
        <v>135</v>
      </c>
      <c r="E821" t="s">
        <v>2387</v>
      </c>
      <c r="F821" t="s">
        <v>7563</v>
      </c>
      <c r="G821" t="s">
        <v>7564</v>
      </c>
      <c r="H821" t="s">
        <v>85</v>
      </c>
      <c r="I821">
        <v>211</v>
      </c>
      <c r="J821" t="s">
        <v>277</v>
      </c>
    </row>
    <row r="822" spans="1:10" x14ac:dyDescent="0.25">
      <c r="A822" t="s">
        <v>75</v>
      </c>
      <c r="B822" t="s">
        <v>90</v>
      </c>
      <c r="C822">
        <v>3077302</v>
      </c>
      <c r="D822" t="s">
        <v>135</v>
      </c>
      <c r="E822" t="s">
        <v>7565</v>
      </c>
      <c r="F822" t="s">
        <v>2881</v>
      </c>
      <c r="G822" t="s">
        <v>2882</v>
      </c>
      <c r="H822" t="s">
        <v>85</v>
      </c>
      <c r="I822">
        <v>657</v>
      </c>
      <c r="J822" t="s">
        <v>277</v>
      </c>
    </row>
    <row r="823" spans="1:10" x14ac:dyDescent="0.25">
      <c r="A823" t="s">
        <v>75</v>
      </c>
      <c r="B823" t="s">
        <v>90</v>
      </c>
      <c r="C823">
        <v>3080618</v>
      </c>
      <c r="D823" t="s">
        <v>92</v>
      </c>
      <c r="E823" t="s">
        <v>7567</v>
      </c>
      <c r="F823" t="s">
        <v>2885</v>
      </c>
      <c r="G823" t="s">
        <v>7568</v>
      </c>
      <c r="H823" t="s">
        <v>245</v>
      </c>
      <c r="I823">
        <v>185</v>
      </c>
      <c r="J823" t="s">
        <v>105</v>
      </c>
    </row>
    <row r="824" spans="1:10" x14ac:dyDescent="0.25">
      <c r="A824" t="s">
        <v>75</v>
      </c>
      <c r="B824" t="s">
        <v>90</v>
      </c>
      <c r="C824">
        <v>3084798</v>
      </c>
      <c r="D824" t="s">
        <v>135</v>
      </c>
      <c r="E824" t="s">
        <v>7569</v>
      </c>
      <c r="F824" t="s">
        <v>7570</v>
      </c>
      <c r="G824" t="s">
        <v>7571</v>
      </c>
      <c r="H824" t="s">
        <v>96</v>
      </c>
      <c r="I824">
        <v>102</v>
      </c>
      <c r="J824" t="s">
        <v>96</v>
      </c>
    </row>
    <row r="825" spans="1:10" x14ac:dyDescent="0.25">
      <c r="A825" t="s">
        <v>75</v>
      </c>
      <c r="B825" t="s">
        <v>90</v>
      </c>
      <c r="C825">
        <v>3088065</v>
      </c>
      <c r="D825" t="s">
        <v>135</v>
      </c>
      <c r="E825" t="s">
        <v>7572</v>
      </c>
      <c r="F825" t="s">
        <v>7573</v>
      </c>
      <c r="G825" t="s">
        <v>7574</v>
      </c>
      <c r="H825" t="s">
        <v>245</v>
      </c>
      <c r="I825">
        <v>125</v>
      </c>
      <c r="J825" t="s">
        <v>245</v>
      </c>
    </row>
    <row r="826" spans="1:10" x14ac:dyDescent="0.25">
      <c r="A826" t="s">
        <v>75</v>
      </c>
      <c r="B826" t="s">
        <v>90</v>
      </c>
      <c r="C826">
        <v>3097262</v>
      </c>
      <c r="D826" t="s">
        <v>88</v>
      </c>
      <c r="E826" t="s">
        <v>7575</v>
      </c>
      <c r="F826" t="s">
        <v>7576</v>
      </c>
      <c r="G826" t="s">
        <v>7577</v>
      </c>
      <c r="H826" t="s">
        <v>253</v>
      </c>
      <c r="I826">
        <v>297</v>
      </c>
      <c r="J826" t="s">
        <v>253</v>
      </c>
    </row>
    <row r="827" spans="1:10" x14ac:dyDescent="0.25">
      <c r="A827" t="s">
        <v>75</v>
      </c>
      <c r="B827" t="s">
        <v>90</v>
      </c>
      <c r="C827">
        <v>3106685</v>
      </c>
      <c r="D827" t="s">
        <v>120</v>
      </c>
      <c r="E827" t="s">
        <v>7581</v>
      </c>
      <c r="F827" t="s">
        <v>7582</v>
      </c>
      <c r="G827" t="s">
        <v>7583</v>
      </c>
      <c r="H827" t="s">
        <v>140</v>
      </c>
      <c r="I827">
        <v>51</v>
      </c>
      <c r="J827" t="s">
        <v>277</v>
      </c>
    </row>
    <row r="828" spans="1:10" x14ac:dyDescent="0.25">
      <c r="A828" t="s">
        <v>75</v>
      </c>
      <c r="B828" t="s">
        <v>90</v>
      </c>
      <c r="C828">
        <v>3107261</v>
      </c>
      <c r="D828" t="s">
        <v>135</v>
      </c>
      <c r="E828" t="s">
        <v>1524</v>
      </c>
      <c r="F828" t="s">
        <v>1525</v>
      </c>
      <c r="G828" t="s">
        <v>1526</v>
      </c>
      <c r="H828" t="s">
        <v>85</v>
      </c>
      <c r="I828">
        <v>151</v>
      </c>
      <c r="J828" t="s">
        <v>277</v>
      </c>
    </row>
    <row r="829" spans="1:10" x14ac:dyDescent="0.25">
      <c r="A829" t="s">
        <v>75</v>
      </c>
      <c r="B829" t="s">
        <v>90</v>
      </c>
      <c r="C829">
        <v>3110213</v>
      </c>
      <c r="D829" t="s">
        <v>92</v>
      </c>
      <c r="E829" t="s">
        <v>7584</v>
      </c>
      <c r="F829" t="s">
        <v>5469</v>
      </c>
      <c r="G829" t="s">
        <v>7585</v>
      </c>
      <c r="H829" t="s">
        <v>204</v>
      </c>
      <c r="I829">
        <v>753</v>
      </c>
      <c r="J829" t="s">
        <v>204</v>
      </c>
    </row>
    <row r="830" spans="1:10" x14ac:dyDescent="0.25">
      <c r="A830" t="s">
        <v>75</v>
      </c>
      <c r="B830" t="s">
        <v>90</v>
      </c>
      <c r="C830">
        <v>3110751</v>
      </c>
      <c r="D830" t="s">
        <v>135</v>
      </c>
      <c r="E830" t="s">
        <v>7587</v>
      </c>
      <c r="F830" t="s">
        <v>5469</v>
      </c>
      <c r="G830" t="s">
        <v>7585</v>
      </c>
      <c r="H830" t="s">
        <v>124</v>
      </c>
      <c r="I830">
        <v>574</v>
      </c>
      <c r="J830" t="s">
        <v>96</v>
      </c>
    </row>
    <row r="831" spans="1:10" x14ac:dyDescent="0.25">
      <c r="A831" t="s">
        <v>75</v>
      </c>
      <c r="B831" t="s">
        <v>90</v>
      </c>
      <c r="C831">
        <v>3111434</v>
      </c>
      <c r="D831" t="s">
        <v>135</v>
      </c>
      <c r="E831" t="s">
        <v>7589</v>
      </c>
      <c r="F831" t="s">
        <v>5469</v>
      </c>
      <c r="G831" t="s">
        <v>7585</v>
      </c>
      <c r="H831" t="s">
        <v>204</v>
      </c>
      <c r="I831">
        <v>346</v>
      </c>
      <c r="J831" t="s">
        <v>204</v>
      </c>
    </row>
    <row r="832" spans="1:10" x14ac:dyDescent="0.25">
      <c r="A832" t="s">
        <v>75</v>
      </c>
      <c r="B832" t="s">
        <v>90</v>
      </c>
      <c r="C832">
        <v>3116446</v>
      </c>
      <c r="D832" t="s">
        <v>101</v>
      </c>
      <c r="E832" t="s">
        <v>1529</v>
      </c>
      <c r="F832" t="s">
        <v>1530</v>
      </c>
      <c r="G832" t="s">
        <v>1531</v>
      </c>
      <c r="H832" t="s">
        <v>96</v>
      </c>
      <c r="I832">
        <v>240</v>
      </c>
      <c r="J832" t="s">
        <v>124</v>
      </c>
    </row>
    <row r="833" spans="1:10" x14ac:dyDescent="0.25">
      <c r="A833" t="s">
        <v>75</v>
      </c>
      <c r="B833" t="s">
        <v>90</v>
      </c>
      <c r="C833">
        <v>3120216</v>
      </c>
      <c r="D833" t="s">
        <v>135</v>
      </c>
      <c r="E833" t="s">
        <v>4781</v>
      </c>
      <c r="F833" t="s">
        <v>7590</v>
      </c>
      <c r="G833" t="s">
        <v>7591</v>
      </c>
      <c r="H833" t="s">
        <v>85</v>
      </c>
      <c r="I833">
        <v>389</v>
      </c>
      <c r="J833" t="s">
        <v>277</v>
      </c>
    </row>
    <row r="834" spans="1:10" x14ac:dyDescent="0.25">
      <c r="A834" t="s">
        <v>75</v>
      </c>
      <c r="B834" t="s">
        <v>90</v>
      </c>
      <c r="C834">
        <v>3122356</v>
      </c>
      <c r="D834" t="s">
        <v>120</v>
      </c>
      <c r="E834" t="s">
        <v>7592</v>
      </c>
      <c r="F834" t="s">
        <v>7593</v>
      </c>
      <c r="G834" t="s">
        <v>7594</v>
      </c>
      <c r="H834" t="s">
        <v>96</v>
      </c>
      <c r="I834">
        <v>242</v>
      </c>
      <c r="J834" t="s">
        <v>253</v>
      </c>
    </row>
    <row r="835" spans="1:10" x14ac:dyDescent="0.25">
      <c r="A835" t="s">
        <v>75</v>
      </c>
      <c r="B835" t="s">
        <v>90</v>
      </c>
      <c r="C835">
        <v>3122778</v>
      </c>
      <c r="D835" t="s">
        <v>101</v>
      </c>
      <c r="E835" t="s">
        <v>212</v>
      </c>
      <c r="F835" t="s">
        <v>7595</v>
      </c>
      <c r="G835" t="s">
        <v>375</v>
      </c>
      <c r="H835" t="s">
        <v>212</v>
      </c>
      <c r="I835" t="s">
        <v>82</v>
      </c>
    </row>
    <row r="836" spans="1:10" x14ac:dyDescent="0.25">
      <c r="A836" t="s">
        <v>75</v>
      </c>
      <c r="B836" t="s">
        <v>90</v>
      </c>
      <c r="C836">
        <v>3134528</v>
      </c>
      <c r="D836" t="s">
        <v>135</v>
      </c>
      <c r="E836" t="s">
        <v>4411</v>
      </c>
      <c r="F836" t="s">
        <v>7596</v>
      </c>
      <c r="G836" t="s">
        <v>7597</v>
      </c>
      <c r="H836" t="s">
        <v>85</v>
      </c>
      <c r="I836">
        <v>40</v>
      </c>
      <c r="J836" t="s">
        <v>277</v>
      </c>
    </row>
    <row r="837" spans="1:10" x14ac:dyDescent="0.25">
      <c r="A837" t="s">
        <v>75</v>
      </c>
      <c r="B837" t="s">
        <v>90</v>
      </c>
      <c r="C837">
        <v>3138648</v>
      </c>
      <c r="D837" t="s">
        <v>92</v>
      </c>
      <c r="E837" t="s">
        <v>1541</v>
      </c>
      <c r="F837" t="s">
        <v>1542</v>
      </c>
      <c r="G837" t="s">
        <v>1543</v>
      </c>
      <c r="H837" t="s">
        <v>400</v>
      </c>
      <c r="I837">
        <v>325</v>
      </c>
      <c r="J837" t="s">
        <v>277</v>
      </c>
    </row>
    <row r="838" spans="1:10" x14ac:dyDescent="0.25">
      <c r="A838" t="s">
        <v>75</v>
      </c>
      <c r="B838" t="s">
        <v>90</v>
      </c>
      <c r="C838">
        <v>3138777</v>
      </c>
      <c r="D838" t="s">
        <v>135</v>
      </c>
      <c r="E838" t="s">
        <v>1547</v>
      </c>
      <c r="F838" t="s">
        <v>1542</v>
      </c>
      <c r="G838" t="s">
        <v>1543</v>
      </c>
      <c r="H838" t="s">
        <v>146</v>
      </c>
      <c r="I838">
        <v>282</v>
      </c>
      <c r="J838" t="s">
        <v>148</v>
      </c>
    </row>
    <row r="839" spans="1:10" x14ac:dyDescent="0.25">
      <c r="A839" t="s">
        <v>75</v>
      </c>
      <c r="B839" t="s">
        <v>90</v>
      </c>
      <c r="C839">
        <v>3142668</v>
      </c>
      <c r="D839" t="s">
        <v>120</v>
      </c>
      <c r="E839" t="s">
        <v>7598</v>
      </c>
      <c r="F839" t="s">
        <v>7599</v>
      </c>
      <c r="G839" t="s">
        <v>7600</v>
      </c>
      <c r="H839" t="s">
        <v>96</v>
      </c>
      <c r="I839">
        <v>55</v>
      </c>
      <c r="J839" t="s">
        <v>172</v>
      </c>
    </row>
    <row r="840" spans="1:10" x14ac:dyDescent="0.25">
      <c r="A840" t="s">
        <v>75</v>
      </c>
      <c r="B840" t="s">
        <v>90</v>
      </c>
      <c r="C840">
        <v>3143969</v>
      </c>
      <c r="D840" t="s">
        <v>120</v>
      </c>
      <c r="E840" t="s">
        <v>79</v>
      </c>
      <c r="F840" t="s">
        <v>1550</v>
      </c>
      <c r="G840" t="s">
        <v>1551</v>
      </c>
      <c r="H840" t="s">
        <v>79</v>
      </c>
      <c r="I840" t="s">
        <v>82</v>
      </c>
    </row>
    <row r="841" spans="1:10" x14ac:dyDescent="0.25">
      <c r="A841" t="s">
        <v>75</v>
      </c>
      <c r="B841" t="s">
        <v>90</v>
      </c>
      <c r="C841">
        <v>3144158</v>
      </c>
      <c r="D841" t="s">
        <v>135</v>
      </c>
      <c r="E841" t="s">
        <v>79</v>
      </c>
      <c r="F841" t="s">
        <v>1550</v>
      </c>
      <c r="G841" t="s">
        <v>1551</v>
      </c>
      <c r="H841" t="s">
        <v>79</v>
      </c>
      <c r="I841" t="s">
        <v>82</v>
      </c>
    </row>
    <row r="842" spans="1:10" x14ac:dyDescent="0.25">
      <c r="A842" t="s">
        <v>75</v>
      </c>
      <c r="B842" t="s">
        <v>90</v>
      </c>
      <c r="C842">
        <v>3164230</v>
      </c>
      <c r="D842" t="s">
        <v>135</v>
      </c>
      <c r="E842" t="s">
        <v>7601</v>
      </c>
      <c r="F842" t="s">
        <v>7602</v>
      </c>
      <c r="G842" t="s">
        <v>7603</v>
      </c>
      <c r="H842" t="s">
        <v>124</v>
      </c>
      <c r="I842">
        <v>130</v>
      </c>
      <c r="J842" t="s">
        <v>140</v>
      </c>
    </row>
    <row r="843" spans="1:10" x14ac:dyDescent="0.25">
      <c r="A843" t="s">
        <v>75</v>
      </c>
      <c r="B843" t="s">
        <v>90</v>
      </c>
      <c r="C843">
        <v>3169196</v>
      </c>
      <c r="D843" t="s">
        <v>92</v>
      </c>
      <c r="E843" t="s">
        <v>1554</v>
      </c>
      <c r="F843" t="s">
        <v>1555</v>
      </c>
      <c r="G843" t="s">
        <v>1556</v>
      </c>
      <c r="H843" t="s">
        <v>105</v>
      </c>
      <c r="I843">
        <v>57</v>
      </c>
      <c r="J843" t="s">
        <v>245</v>
      </c>
    </row>
    <row r="844" spans="1:10" x14ac:dyDescent="0.25">
      <c r="A844" t="s">
        <v>75</v>
      </c>
      <c r="B844" t="s">
        <v>90</v>
      </c>
      <c r="C844">
        <v>3172251</v>
      </c>
      <c r="D844" t="s">
        <v>135</v>
      </c>
      <c r="E844" t="s">
        <v>1559</v>
      </c>
      <c r="F844" t="s">
        <v>1560</v>
      </c>
      <c r="G844" t="s">
        <v>1561</v>
      </c>
      <c r="H844" t="s">
        <v>124</v>
      </c>
      <c r="I844">
        <v>260</v>
      </c>
      <c r="J844" t="s">
        <v>140</v>
      </c>
    </row>
    <row r="845" spans="1:10" x14ac:dyDescent="0.25">
      <c r="A845" t="s">
        <v>75</v>
      </c>
      <c r="B845" t="s">
        <v>90</v>
      </c>
      <c r="C845">
        <v>3173669</v>
      </c>
      <c r="D845" t="s">
        <v>120</v>
      </c>
      <c r="E845" t="s">
        <v>7604</v>
      </c>
      <c r="F845" t="s">
        <v>7605</v>
      </c>
      <c r="G845" t="s">
        <v>7606</v>
      </c>
      <c r="H845" t="s">
        <v>204</v>
      </c>
      <c r="I845">
        <v>189</v>
      </c>
      <c r="J845" t="s">
        <v>204</v>
      </c>
    </row>
    <row r="846" spans="1:10" x14ac:dyDescent="0.25">
      <c r="A846" t="s">
        <v>75</v>
      </c>
      <c r="B846" t="s">
        <v>90</v>
      </c>
      <c r="C846">
        <v>3176733</v>
      </c>
      <c r="D846" t="s">
        <v>120</v>
      </c>
      <c r="E846" t="s">
        <v>79</v>
      </c>
      <c r="F846" t="s">
        <v>7607</v>
      </c>
      <c r="G846" t="s">
        <v>7608</v>
      </c>
      <c r="H846" t="s">
        <v>79</v>
      </c>
      <c r="I846" t="s">
        <v>82</v>
      </c>
    </row>
    <row r="847" spans="1:10" x14ac:dyDescent="0.25">
      <c r="A847" t="s">
        <v>75</v>
      </c>
      <c r="B847" t="s">
        <v>90</v>
      </c>
      <c r="C847">
        <v>3176820</v>
      </c>
      <c r="D847" t="s">
        <v>120</v>
      </c>
      <c r="E847" t="s">
        <v>79</v>
      </c>
      <c r="F847" t="s">
        <v>7607</v>
      </c>
      <c r="G847" t="s">
        <v>7608</v>
      </c>
      <c r="H847" t="s">
        <v>79</v>
      </c>
      <c r="I847" t="s">
        <v>82</v>
      </c>
    </row>
    <row r="848" spans="1:10" x14ac:dyDescent="0.25">
      <c r="A848" t="s">
        <v>75</v>
      </c>
      <c r="B848" t="s">
        <v>90</v>
      </c>
      <c r="C848">
        <v>3182647</v>
      </c>
      <c r="D848" t="s">
        <v>120</v>
      </c>
      <c r="E848" t="s">
        <v>212</v>
      </c>
      <c r="F848" t="s">
        <v>2914</v>
      </c>
      <c r="G848" t="s">
        <v>2915</v>
      </c>
      <c r="H848" t="s">
        <v>212</v>
      </c>
      <c r="I848" t="s">
        <v>82</v>
      </c>
    </row>
    <row r="849" spans="1:10" x14ac:dyDescent="0.25">
      <c r="A849" t="s">
        <v>75</v>
      </c>
      <c r="B849" t="s">
        <v>90</v>
      </c>
      <c r="C849">
        <v>3184211</v>
      </c>
      <c r="D849" t="s">
        <v>135</v>
      </c>
      <c r="E849" t="s">
        <v>7609</v>
      </c>
      <c r="F849" t="s">
        <v>7610</v>
      </c>
      <c r="G849" t="s">
        <v>7611</v>
      </c>
      <c r="H849" t="s">
        <v>140</v>
      </c>
      <c r="I849">
        <v>74</v>
      </c>
      <c r="J849" t="s">
        <v>277</v>
      </c>
    </row>
    <row r="850" spans="1:10" x14ac:dyDescent="0.25">
      <c r="A850" t="s">
        <v>75</v>
      </c>
      <c r="B850" t="s">
        <v>90</v>
      </c>
      <c r="C850">
        <v>3199743</v>
      </c>
      <c r="D850" t="s">
        <v>135</v>
      </c>
      <c r="E850" t="s">
        <v>79</v>
      </c>
      <c r="F850" t="s">
        <v>7612</v>
      </c>
      <c r="G850" t="s">
        <v>7613</v>
      </c>
      <c r="H850" t="s">
        <v>79</v>
      </c>
      <c r="I850" t="s">
        <v>82</v>
      </c>
    </row>
    <row r="851" spans="1:10" x14ac:dyDescent="0.25">
      <c r="A851" t="s">
        <v>75</v>
      </c>
      <c r="B851" t="s">
        <v>90</v>
      </c>
      <c r="C851">
        <v>3201209</v>
      </c>
      <c r="D851" t="s">
        <v>135</v>
      </c>
      <c r="E851" t="s">
        <v>7614</v>
      </c>
      <c r="F851" t="s">
        <v>7615</v>
      </c>
      <c r="G851" t="s">
        <v>7616</v>
      </c>
      <c r="H851" t="s">
        <v>253</v>
      </c>
      <c r="I851">
        <v>160</v>
      </c>
      <c r="J851" t="s">
        <v>96</v>
      </c>
    </row>
    <row r="852" spans="1:10" x14ac:dyDescent="0.25">
      <c r="A852" t="s">
        <v>75</v>
      </c>
      <c r="B852" t="s">
        <v>90</v>
      </c>
      <c r="C852">
        <v>3217289</v>
      </c>
      <c r="D852" t="s">
        <v>225</v>
      </c>
      <c r="E852" t="s">
        <v>7617</v>
      </c>
      <c r="F852" t="s">
        <v>7618</v>
      </c>
      <c r="G852" t="s">
        <v>7619</v>
      </c>
      <c r="H852" t="s">
        <v>511</v>
      </c>
      <c r="I852">
        <v>433</v>
      </c>
      <c r="J852" t="s">
        <v>96</v>
      </c>
    </row>
    <row r="853" spans="1:10" x14ac:dyDescent="0.25">
      <c r="A853" t="s">
        <v>75</v>
      </c>
      <c r="B853" t="s">
        <v>90</v>
      </c>
      <c r="C853">
        <v>3224927</v>
      </c>
      <c r="D853" t="s">
        <v>135</v>
      </c>
      <c r="E853" t="s">
        <v>79</v>
      </c>
      <c r="F853" t="s">
        <v>4215</v>
      </c>
      <c r="G853" t="s">
        <v>7620</v>
      </c>
      <c r="H853" t="s">
        <v>79</v>
      </c>
      <c r="I853" t="s">
        <v>82</v>
      </c>
    </row>
    <row r="854" spans="1:10" x14ac:dyDescent="0.25">
      <c r="A854" t="s">
        <v>75</v>
      </c>
      <c r="B854" t="s">
        <v>90</v>
      </c>
      <c r="C854">
        <v>3230857</v>
      </c>
      <c r="D854" t="s">
        <v>1885</v>
      </c>
      <c r="E854" t="s">
        <v>7621</v>
      </c>
      <c r="F854" t="s">
        <v>7622</v>
      </c>
      <c r="G854" t="s">
        <v>7623</v>
      </c>
      <c r="H854" t="s">
        <v>204</v>
      </c>
      <c r="I854">
        <v>63</v>
      </c>
      <c r="J854" t="s">
        <v>146</v>
      </c>
    </row>
    <row r="855" spans="1:10" x14ac:dyDescent="0.25">
      <c r="A855" t="s">
        <v>75</v>
      </c>
      <c r="B855" t="s">
        <v>90</v>
      </c>
      <c r="C855">
        <v>3231349</v>
      </c>
      <c r="D855" t="s">
        <v>101</v>
      </c>
      <c r="E855" t="s">
        <v>7624</v>
      </c>
      <c r="F855" t="s">
        <v>7622</v>
      </c>
      <c r="G855" t="s">
        <v>7623</v>
      </c>
      <c r="H855" t="s">
        <v>98</v>
      </c>
      <c r="I855">
        <v>227</v>
      </c>
      <c r="J855" t="s">
        <v>131</v>
      </c>
    </row>
    <row r="856" spans="1:10" x14ac:dyDescent="0.25">
      <c r="A856" t="s">
        <v>75</v>
      </c>
      <c r="B856" t="s">
        <v>90</v>
      </c>
      <c r="C856">
        <v>3238283</v>
      </c>
      <c r="D856" t="s">
        <v>135</v>
      </c>
      <c r="E856" t="s">
        <v>79</v>
      </c>
      <c r="F856" t="s">
        <v>7625</v>
      </c>
      <c r="G856" t="s">
        <v>7626</v>
      </c>
      <c r="H856" t="s">
        <v>79</v>
      </c>
      <c r="I856" t="s">
        <v>82</v>
      </c>
    </row>
    <row r="857" spans="1:10" x14ac:dyDescent="0.25">
      <c r="A857" t="s">
        <v>75</v>
      </c>
      <c r="B857" t="s">
        <v>90</v>
      </c>
      <c r="C857">
        <v>3243768</v>
      </c>
      <c r="D857" t="s">
        <v>88</v>
      </c>
      <c r="E857" t="s">
        <v>79</v>
      </c>
      <c r="F857" t="s">
        <v>2925</v>
      </c>
      <c r="G857" t="s">
        <v>4222</v>
      </c>
      <c r="H857" t="s">
        <v>79</v>
      </c>
      <c r="I857" t="s">
        <v>82</v>
      </c>
    </row>
    <row r="858" spans="1:10" x14ac:dyDescent="0.25">
      <c r="A858" t="s">
        <v>75</v>
      </c>
      <c r="B858" t="s">
        <v>90</v>
      </c>
      <c r="C858">
        <v>3245848</v>
      </c>
      <c r="D858" t="s">
        <v>120</v>
      </c>
      <c r="E858" t="s">
        <v>7627</v>
      </c>
      <c r="F858" t="s">
        <v>7628</v>
      </c>
      <c r="G858" t="s">
        <v>7629</v>
      </c>
      <c r="H858" t="s">
        <v>96</v>
      </c>
      <c r="I858">
        <v>62</v>
      </c>
      <c r="J858" t="s">
        <v>96</v>
      </c>
    </row>
    <row r="859" spans="1:10" x14ac:dyDescent="0.25">
      <c r="A859" t="s">
        <v>75</v>
      </c>
      <c r="B859" t="s">
        <v>90</v>
      </c>
      <c r="C859">
        <v>3252258</v>
      </c>
      <c r="D859" t="s">
        <v>135</v>
      </c>
      <c r="E859" t="s">
        <v>5083</v>
      </c>
      <c r="F859" t="s">
        <v>7630</v>
      </c>
      <c r="G859" t="s">
        <v>7631</v>
      </c>
      <c r="H859" t="s">
        <v>85</v>
      </c>
      <c r="I859">
        <v>251</v>
      </c>
      <c r="J859" t="s">
        <v>277</v>
      </c>
    </row>
    <row r="860" spans="1:10" x14ac:dyDescent="0.25">
      <c r="A860" t="s">
        <v>75</v>
      </c>
      <c r="B860" t="s">
        <v>90</v>
      </c>
      <c r="C860">
        <v>3254752</v>
      </c>
      <c r="D860" t="s">
        <v>135</v>
      </c>
      <c r="E860" t="s">
        <v>7632</v>
      </c>
      <c r="F860" t="s">
        <v>7633</v>
      </c>
      <c r="G860" t="s">
        <v>7634</v>
      </c>
      <c r="H860" t="s">
        <v>245</v>
      </c>
      <c r="I860">
        <v>342</v>
      </c>
      <c r="J860" t="s">
        <v>245</v>
      </c>
    </row>
    <row r="861" spans="1:10" x14ac:dyDescent="0.25">
      <c r="A861" t="s">
        <v>75</v>
      </c>
      <c r="B861" t="s">
        <v>90</v>
      </c>
      <c r="C861">
        <v>3258871</v>
      </c>
      <c r="D861" t="s">
        <v>120</v>
      </c>
      <c r="E861" t="s">
        <v>7635</v>
      </c>
      <c r="F861" t="s">
        <v>5490</v>
      </c>
      <c r="G861" t="s">
        <v>7636</v>
      </c>
      <c r="H861" t="s">
        <v>96</v>
      </c>
      <c r="I861">
        <v>173</v>
      </c>
      <c r="J861" t="s">
        <v>172</v>
      </c>
    </row>
    <row r="862" spans="1:10" x14ac:dyDescent="0.25">
      <c r="A862" t="s">
        <v>75</v>
      </c>
      <c r="B862" t="s">
        <v>90</v>
      </c>
      <c r="C862">
        <v>3261001</v>
      </c>
      <c r="D862" t="s">
        <v>151</v>
      </c>
      <c r="E862" t="s">
        <v>79</v>
      </c>
      <c r="F862" t="s">
        <v>2928</v>
      </c>
      <c r="G862" t="s">
        <v>2929</v>
      </c>
      <c r="H862" t="s">
        <v>79</v>
      </c>
      <c r="I862" t="s">
        <v>82</v>
      </c>
    </row>
    <row r="863" spans="1:10" x14ac:dyDescent="0.25">
      <c r="A863" t="s">
        <v>75</v>
      </c>
      <c r="B863" t="s">
        <v>90</v>
      </c>
      <c r="C863">
        <v>3263409</v>
      </c>
      <c r="D863" t="s">
        <v>88</v>
      </c>
      <c r="E863" t="s">
        <v>79</v>
      </c>
      <c r="F863" t="s">
        <v>7638</v>
      </c>
      <c r="G863" t="s">
        <v>7641</v>
      </c>
      <c r="H863" t="s">
        <v>79</v>
      </c>
      <c r="I863" t="s">
        <v>82</v>
      </c>
    </row>
    <row r="864" spans="1:10" x14ac:dyDescent="0.25">
      <c r="A864" t="s">
        <v>75</v>
      </c>
      <c r="B864" t="s">
        <v>90</v>
      </c>
      <c r="C864">
        <v>3266646</v>
      </c>
      <c r="D864" t="s">
        <v>135</v>
      </c>
      <c r="E864" t="s">
        <v>3714</v>
      </c>
      <c r="F864" t="s">
        <v>7642</v>
      </c>
      <c r="G864" t="s">
        <v>7643</v>
      </c>
      <c r="H864" t="s">
        <v>146</v>
      </c>
      <c r="I864">
        <v>91</v>
      </c>
      <c r="J864" t="s">
        <v>148</v>
      </c>
    </row>
    <row r="865" spans="1:10" x14ac:dyDescent="0.25">
      <c r="A865" t="s">
        <v>75</v>
      </c>
      <c r="B865" t="s">
        <v>90</v>
      </c>
      <c r="C865">
        <v>3268357</v>
      </c>
      <c r="D865" t="s">
        <v>135</v>
      </c>
      <c r="E865" t="s">
        <v>79</v>
      </c>
      <c r="F865" t="s">
        <v>7644</v>
      </c>
      <c r="G865" t="s">
        <v>7645</v>
      </c>
      <c r="H865" t="s">
        <v>79</v>
      </c>
      <c r="I865" t="s">
        <v>82</v>
      </c>
    </row>
    <row r="866" spans="1:10" x14ac:dyDescent="0.25">
      <c r="A866" t="s">
        <v>75</v>
      </c>
      <c r="B866" t="s">
        <v>90</v>
      </c>
      <c r="C866">
        <v>3271128</v>
      </c>
      <c r="D866" t="s">
        <v>101</v>
      </c>
      <c r="E866" t="s">
        <v>7646</v>
      </c>
      <c r="F866" t="s">
        <v>7647</v>
      </c>
      <c r="G866" t="s">
        <v>7648</v>
      </c>
      <c r="H866" t="s">
        <v>174</v>
      </c>
      <c r="I866">
        <v>145</v>
      </c>
      <c r="J866" t="s">
        <v>131</v>
      </c>
    </row>
    <row r="867" spans="1:10" x14ac:dyDescent="0.25">
      <c r="A867" t="s">
        <v>75</v>
      </c>
      <c r="B867" t="s">
        <v>90</v>
      </c>
      <c r="C867">
        <v>3275210</v>
      </c>
      <c r="D867" t="s">
        <v>78</v>
      </c>
      <c r="E867" t="s">
        <v>79</v>
      </c>
      <c r="F867" t="s">
        <v>1577</v>
      </c>
      <c r="G867" t="s">
        <v>1578</v>
      </c>
      <c r="H867" t="s">
        <v>79</v>
      </c>
      <c r="I867" t="s">
        <v>82</v>
      </c>
    </row>
    <row r="868" spans="1:10" x14ac:dyDescent="0.25">
      <c r="A868" t="s">
        <v>75</v>
      </c>
      <c r="B868" t="s">
        <v>90</v>
      </c>
      <c r="C868">
        <v>3290970</v>
      </c>
      <c r="D868" t="s">
        <v>225</v>
      </c>
      <c r="E868" t="s">
        <v>7649</v>
      </c>
      <c r="F868" t="s">
        <v>7650</v>
      </c>
      <c r="G868" t="s">
        <v>7651</v>
      </c>
      <c r="H868" t="s">
        <v>124</v>
      </c>
      <c r="I868">
        <v>176</v>
      </c>
      <c r="J868" t="s">
        <v>124</v>
      </c>
    </row>
    <row r="869" spans="1:10" x14ac:dyDescent="0.25">
      <c r="A869" t="s">
        <v>75</v>
      </c>
      <c r="B869" t="s">
        <v>90</v>
      </c>
      <c r="C869">
        <v>3295911</v>
      </c>
      <c r="D869" t="s">
        <v>135</v>
      </c>
      <c r="E869" t="s">
        <v>7652</v>
      </c>
      <c r="F869" t="s">
        <v>7653</v>
      </c>
      <c r="G869" t="s">
        <v>7654</v>
      </c>
      <c r="H869" t="s">
        <v>98</v>
      </c>
      <c r="I869">
        <v>22</v>
      </c>
      <c r="J869" t="s">
        <v>428</v>
      </c>
    </row>
    <row r="870" spans="1:10" x14ac:dyDescent="0.25">
      <c r="A870" t="s">
        <v>75</v>
      </c>
      <c r="B870" t="s">
        <v>90</v>
      </c>
      <c r="C870">
        <v>3296612</v>
      </c>
      <c r="D870" t="s">
        <v>120</v>
      </c>
      <c r="E870" t="s">
        <v>7655</v>
      </c>
      <c r="F870" t="s">
        <v>7653</v>
      </c>
      <c r="G870" t="s">
        <v>7654</v>
      </c>
      <c r="H870" t="s">
        <v>204</v>
      </c>
      <c r="I870">
        <v>255</v>
      </c>
      <c r="J870" t="s">
        <v>204</v>
      </c>
    </row>
    <row r="871" spans="1:10" x14ac:dyDescent="0.25">
      <c r="A871" t="s">
        <v>75</v>
      </c>
      <c r="B871" t="s">
        <v>90</v>
      </c>
      <c r="C871">
        <v>3299240</v>
      </c>
      <c r="D871" t="s">
        <v>101</v>
      </c>
      <c r="E871" t="s">
        <v>79</v>
      </c>
      <c r="F871" t="s">
        <v>7656</v>
      </c>
      <c r="G871" t="s">
        <v>7657</v>
      </c>
      <c r="H871" t="s">
        <v>79</v>
      </c>
      <c r="I871" t="s">
        <v>82</v>
      </c>
    </row>
    <row r="872" spans="1:10" x14ac:dyDescent="0.25">
      <c r="A872" t="s">
        <v>75</v>
      </c>
      <c r="B872" t="s">
        <v>90</v>
      </c>
      <c r="C872">
        <v>3302027</v>
      </c>
      <c r="D872" t="s">
        <v>120</v>
      </c>
      <c r="E872" t="s">
        <v>7658</v>
      </c>
      <c r="F872" t="s">
        <v>7659</v>
      </c>
      <c r="G872" t="s">
        <v>7660</v>
      </c>
      <c r="H872" t="s">
        <v>140</v>
      </c>
      <c r="I872">
        <v>86</v>
      </c>
      <c r="J872" t="s">
        <v>160</v>
      </c>
    </row>
    <row r="873" spans="1:10" x14ac:dyDescent="0.25">
      <c r="A873" t="s">
        <v>75</v>
      </c>
      <c r="B873" t="s">
        <v>90</v>
      </c>
      <c r="C873">
        <v>3307024</v>
      </c>
      <c r="D873" t="s">
        <v>135</v>
      </c>
      <c r="E873" t="s">
        <v>1581</v>
      </c>
      <c r="F873" t="s">
        <v>1582</v>
      </c>
      <c r="G873" t="s">
        <v>1583</v>
      </c>
      <c r="H873" t="s">
        <v>146</v>
      </c>
      <c r="I873">
        <v>784</v>
      </c>
      <c r="J873" t="s">
        <v>148</v>
      </c>
    </row>
    <row r="874" spans="1:10" x14ac:dyDescent="0.25">
      <c r="A874" t="s">
        <v>75</v>
      </c>
      <c r="B874" t="s">
        <v>90</v>
      </c>
      <c r="C874">
        <v>3312055</v>
      </c>
      <c r="D874" t="s">
        <v>135</v>
      </c>
      <c r="E874" t="s">
        <v>7661</v>
      </c>
      <c r="F874" t="s">
        <v>7662</v>
      </c>
      <c r="G874" t="s">
        <v>7663</v>
      </c>
      <c r="H874" t="s">
        <v>146</v>
      </c>
      <c r="I874">
        <v>20</v>
      </c>
      <c r="J874" t="s">
        <v>146</v>
      </c>
    </row>
    <row r="875" spans="1:10" x14ac:dyDescent="0.25">
      <c r="A875" t="s">
        <v>75</v>
      </c>
      <c r="B875" t="s">
        <v>90</v>
      </c>
      <c r="C875">
        <v>3314870</v>
      </c>
      <c r="D875" t="s">
        <v>135</v>
      </c>
      <c r="E875" t="s">
        <v>7664</v>
      </c>
      <c r="F875" t="s">
        <v>7665</v>
      </c>
      <c r="G875" t="s">
        <v>7666</v>
      </c>
      <c r="H875" t="s">
        <v>204</v>
      </c>
      <c r="I875">
        <v>35</v>
      </c>
      <c r="J875" t="s">
        <v>140</v>
      </c>
    </row>
    <row r="876" spans="1:10" x14ac:dyDescent="0.25">
      <c r="A876" t="s">
        <v>75</v>
      </c>
      <c r="B876" t="s">
        <v>90</v>
      </c>
      <c r="C876">
        <v>3332963</v>
      </c>
      <c r="D876" t="s">
        <v>135</v>
      </c>
      <c r="E876" t="s">
        <v>7674</v>
      </c>
      <c r="F876" t="s">
        <v>7675</v>
      </c>
      <c r="G876" t="s">
        <v>7676</v>
      </c>
      <c r="H876" t="s">
        <v>204</v>
      </c>
      <c r="I876">
        <v>154</v>
      </c>
      <c r="J876" t="s">
        <v>204</v>
      </c>
    </row>
    <row r="877" spans="1:10" x14ac:dyDescent="0.25">
      <c r="A877" t="s">
        <v>75</v>
      </c>
      <c r="B877" t="s">
        <v>90</v>
      </c>
      <c r="C877">
        <v>3334464</v>
      </c>
      <c r="D877" t="s">
        <v>135</v>
      </c>
      <c r="E877" t="s">
        <v>7677</v>
      </c>
      <c r="F877" t="s">
        <v>7678</v>
      </c>
      <c r="G877" t="s">
        <v>7679</v>
      </c>
      <c r="H877" t="s">
        <v>140</v>
      </c>
      <c r="I877">
        <v>277</v>
      </c>
      <c r="J877" t="s">
        <v>124</v>
      </c>
    </row>
    <row r="878" spans="1:10" x14ac:dyDescent="0.25">
      <c r="A878" t="s">
        <v>75</v>
      </c>
      <c r="B878" t="s">
        <v>90</v>
      </c>
      <c r="C878">
        <v>3334687</v>
      </c>
      <c r="D878" t="s">
        <v>120</v>
      </c>
      <c r="E878" t="s">
        <v>7680</v>
      </c>
      <c r="F878" t="s">
        <v>7681</v>
      </c>
      <c r="G878" t="s">
        <v>7682</v>
      </c>
      <c r="H878" t="s">
        <v>204</v>
      </c>
      <c r="I878">
        <v>21</v>
      </c>
      <c r="J878" t="s">
        <v>204</v>
      </c>
    </row>
    <row r="879" spans="1:10" x14ac:dyDescent="0.25">
      <c r="A879" t="s">
        <v>75</v>
      </c>
      <c r="B879" t="s">
        <v>90</v>
      </c>
      <c r="C879">
        <v>3340038</v>
      </c>
      <c r="D879" t="s">
        <v>135</v>
      </c>
      <c r="E879" t="s">
        <v>7683</v>
      </c>
      <c r="F879" t="s">
        <v>7684</v>
      </c>
      <c r="G879" t="s">
        <v>7685</v>
      </c>
      <c r="H879" t="s">
        <v>172</v>
      </c>
      <c r="I879">
        <v>34</v>
      </c>
      <c r="J879" t="s">
        <v>172</v>
      </c>
    </row>
    <row r="880" spans="1:10" x14ac:dyDescent="0.25">
      <c r="A880" t="s">
        <v>75</v>
      </c>
      <c r="B880" t="s">
        <v>90</v>
      </c>
      <c r="C880">
        <v>3343975</v>
      </c>
      <c r="D880" t="s">
        <v>135</v>
      </c>
      <c r="E880" t="s">
        <v>189</v>
      </c>
      <c r="F880" t="s">
        <v>7686</v>
      </c>
      <c r="G880" t="s">
        <v>7687</v>
      </c>
      <c r="H880" t="s">
        <v>189</v>
      </c>
      <c r="I880" t="s">
        <v>82</v>
      </c>
    </row>
    <row r="881" spans="1:10" x14ac:dyDescent="0.25">
      <c r="A881" t="s">
        <v>75</v>
      </c>
      <c r="B881" t="s">
        <v>90</v>
      </c>
      <c r="C881">
        <v>3347778</v>
      </c>
      <c r="D881" t="s">
        <v>151</v>
      </c>
      <c r="E881" t="s">
        <v>79</v>
      </c>
      <c r="F881" t="s">
        <v>4258</v>
      </c>
      <c r="G881" t="s">
        <v>4259</v>
      </c>
      <c r="H881" t="s">
        <v>79</v>
      </c>
      <c r="I881" t="s">
        <v>82</v>
      </c>
    </row>
    <row r="882" spans="1:10" x14ac:dyDescent="0.25">
      <c r="A882" t="s">
        <v>75</v>
      </c>
      <c r="B882" t="s">
        <v>90</v>
      </c>
      <c r="C882">
        <v>3350663</v>
      </c>
      <c r="D882" t="s">
        <v>135</v>
      </c>
      <c r="E882" t="s">
        <v>7688</v>
      </c>
      <c r="F882" t="s">
        <v>7689</v>
      </c>
      <c r="G882" t="s">
        <v>7690</v>
      </c>
      <c r="H882" t="s">
        <v>174</v>
      </c>
      <c r="I882">
        <v>860</v>
      </c>
      <c r="J882" t="s">
        <v>174</v>
      </c>
    </row>
    <row r="883" spans="1:10" x14ac:dyDescent="0.25">
      <c r="A883" t="s">
        <v>75</v>
      </c>
      <c r="B883" t="s">
        <v>90</v>
      </c>
      <c r="C883">
        <v>3351650</v>
      </c>
      <c r="D883" t="s">
        <v>120</v>
      </c>
      <c r="E883" t="s">
        <v>7692</v>
      </c>
      <c r="F883" t="s">
        <v>7689</v>
      </c>
      <c r="G883" t="s">
        <v>7690</v>
      </c>
      <c r="H883" t="s">
        <v>105</v>
      </c>
      <c r="I883">
        <v>1189</v>
      </c>
      <c r="J883" t="s">
        <v>85</v>
      </c>
    </row>
    <row r="884" spans="1:10" x14ac:dyDescent="0.25">
      <c r="A884" t="s">
        <v>75</v>
      </c>
      <c r="B884" t="s">
        <v>90</v>
      </c>
      <c r="C884">
        <v>3354405</v>
      </c>
      <c r="D884" t="s">
        <v>88</v>
      </c>
      <c r="E884" t="s">
        <v>79</v>
      </c>
      <c r="F884" t="s">
        <v>7694</v>
      </c>
      <c r="G884" t="s">
        <v>7695</v>
      </c>
      <c r="H884" t="s">
        <v>79</v>
      </c>
      <c r="I884" t="s">
        <v>82</v>
      </c>
    </row>
    <row r="885" spans="1:10" x14ac:dyDescent="0.25">
      <c r="A885" t="s">
        <v>75</v>
      </c>
      <c r="B885" t="s">
        <v>90</v>
      </c>
      <c r="C885">
        <v>3365607</v>
      </c>
      <c r="D885" t="s">
        <v>120</v>
      </c>
      <c r="E885" t="s">
        <v>7696</v>
      </c>
      <c r="F885" t="s">
        <v>7697</v>
      </c>
      <c r="G885" t="s">
        <v>7698</v>
      </c>
      <c r="H885" t="s">
        <v>172</v>
      </c>
      <c r="I885">
        <v>109</v>
      </c>
      <c r="J885" t="s">
        <v>172</v>
      </c>
    </row>
    <row r="886" spans="1:10" x14ac:dyDescent="0.25">
      <c r="A886" t="s">
        <v>75</v>
      </c>
      <c r="B886" t="s">
        <v>90</v>
      </c>
      <c r="C886">
        <v>3373457</v>
      </c>
      <c r="D886" t="s">
        <v>135</v>
      </c>
      <c r="E886" t="s">
        <v>79</v>
      </c>
      <c r="F886" t="s">
        <v>7699</v>
      </c>
      <c r="G886" t="s">
        <v>7700</v>
      </c>
      <c r="H886" t="s">
        <v>79</v>
      </c>
      <c r="I886" t="s">
        <v>82</v>
      </c>
    </row>
    <row r="887" spans="1:10" x14ac:dyDescent="0.25">
      <c r="A887" t="s">
        <v>75</v>
      </c>
      <c r="B887" t="s">
        <v>90</v>
      </c>
      <c r="C887">
        <v>3373985</v>
      </c>
      <c r="D887" t="s">
        <v>135</v>
      </c>
      <c r="E887" t="s">
        <v>79</v>
      </c>
      <c r="F887" t="s">
        <v>7701</v>
      </c>
      <c r="G887" t="s">
        <v>7702</v>
      </c>
      <c r="H887" t="s">
        <v>79</v>
      </c>
      <c r="I887" t="s">
        <v>82</v>
      </c>
    </row>
    <row r="888" spans="1:10" x14ac:dyDescent="0.25">
      <c r="A888" t="s">
        <v>75</v>
      </c>
      <c r="B888" t="s">
        <v>90</v>
      </c>
      <c r="C888">
        <v>3375260</v>
      </c>
      <c r="D888" t="s">
        <v>120</v>
      </c>
      <c r="E888" t="s">
        <v>7703</v>
      </c>
      <c r="F888" t="s">
        <v>7704</v>
      </c>
      <c r="G888" t="s">
        <v>7705</v>
      </c>
      <c r="H888" t="s">
        <v>85</v>
      </c>
      <c r="I888">
        <v>387</v>
      </c>
      <c r="J888" t="s">
        <v>277</v>
      </c>
    </row>
    <row r="889" spans="1:10" x14ac:dyDescent="0.25">
      <c r="A889" t="s">
        <v>75</v>
      </c>
      <c r="B889" t="s">
        <v>90</v>
      </c>
      <c r="C889">
        <v>3381943</v>
      </c>
      <c r="D889" t="s">
        <v>135</v>
      </c>
      <c r="E889" t="s">
        <v>7706</v>
      </c>
      <c r="F889" t="s">
        <v>7707</v>
      </c>
      <c r="G889" t="s">
        <v>7708</v>
      </c>
      <c r="H889" t="s">
        <v>174</v>
      </c>
      <c r="I889">
        <v>181</v>
      </c>
      <c r="J889" t="s">
        <v>174</v>
      </c>
    </row>
    <row r="890" spans="1:10" x14ac:dyDescent="0.25">
      <c r="A890" t="s">
        <v>75</v>
      </c>
      <c r="B890" t="s">
        <v>90</v>
      </c>
      <c r="C890">
        <v>3396082</v>
      </c>
      <c r="D890" t="s">
        <v>120</v>
      </c>
      <c r="E890" t="s">
        <v>7709</v>
      </c>
      <c r="F890" t="s">
        <v>7710</v>
      </c>
      <c r="G890" t="s">
        <v>7711</v>
      </c>
      <c r="H890" t="s">
        <v>124</v>
      </c>
      <c r="I890">
        <v>204</v>
      </c>
      <c r="J890" t="s">
        <v>140</v>
      </c>
    </row>
    <row r="891" spans="1:10" x14ac:dyDescent="0.25">
      <c r="A891" t="s">
        <v>75</v>
      </c>
      <c r="B891" t="s">
        <v>90</v>
      </c>
      <c r="C891">
        <v>3403534</v>
      </c>
      <c r="D891" t="s">
        <v>88</v>
      </c>
      <c r="E891" t="s">
        <v>79</v>
      </c>
      <c r="F891" t="s">
        <v>7714</v>
      </c>
      <c r="G891" t="s">
        <v>7715</v>
      </c>
      <c r="H891" t="s">
        <v>79</v>
      </c>
      <c r="I891" t="s">
        <v>82</v>
      </c>
    </row>
    <row r="892" spans="1:10" x14ac:dyDescent="0.25">
      <c r="A892" t="s">
        <v>75</v>
      </c>
      <c r="B892" t="s">
        <v>90</v>
      </c>
      <c r="C892">
        <v>3404059</v>
      </c>
      <c r="D892" t="s">
        <v>135</v>
      </c>
      <c r="E892" t="s">
        <v>7716</v>
      </c>
      <c r="F892" t="s">
        <v>7717</v>
      </c>
      <c r="G892" t="s">
        <v>7718</v>
      </c>
      <c r="H892" t="s">
        <v>124</v>
      </c>
      <c r="I892">
        <v>141</v>
      </c>
      <c r="J892" t="s">
        <v>140</v>
      </c>
    </row>
    <row r="893" spans="1:10" x14ac:dyDescent="0.25">
      <c r="A893" t="s">
        <v>75</v>
      </c>
      <c r="B893" t="s">
        <v>90</v>
      </c>
      <c r="C893">
        <v>3407007</v>
      </c>
      <c r="D893" t="s">
        <v>151</v>
      </c>
      <c r="E893" t="s">
        <v>79</v>
      </c>
      <c r="F893" t="s">
        <v>7719</v>
      </c>
      <c r="G893" t="s">
        <v>7720</v>
      </c>
      <c r="H893" t="s">
        <v>79</v>
      </c>
      <c r="I893" t="s">
        <v>82</v>
      </c>
    </row>
    <row r="894" spans="1:10" x14ac:dyDescent="0.25">
      <c r="A894" t="s">
        <v>75</v>
      </c>
      <c r="B894" t="s">
        <v>90</v>
      </c>
      <c r="C894">
        <v>3407969</v>
      </c>
      <c r="D894" t="s">
        <v>135</v>
      </c>
      <c r="E894" t="s">
        <v>7721</v>
      </c>
      <c r="F894" t="s">
        <v>7722</v>
      </c>
      <c r="G894" t="s">
        <v>7723</v>
      </c>
      <c r="H894" t="s">
        <v>400</v>
      </c>
      <c r="I894">
        <v>249</v>
      </c>
      <c r="J894" t="s">
        <v>428</v>
      </c>
    </row>
    <row r="895" spans="1:10" x14ac:dyDescent="0.25">
      <c r="A895" t="s">
        <v>75</v>
      </c>
      <c r="B895" t="s">
        <v>90</v>
      </c>
      <c r="C895">
        <v>3409856</v>
      </c>
      <c r="D895" t="s">
        <v>101</v>
      </c>
      <c r="E895" t="s">
        <v>7724</v>
      </c>
      <c r="F895" t="s">
        <v>7725</v>
      </c>
      <c r="G895" t="s">
        <v>6264</v>
      </c>
      <c r="H895" t="s">
        <v>174</v>
      </c>
      <c r="I895">
        <v>489</v>
      </c>
      <c r="J895" t="s">
        <v>131</v>
      </c>
    </row>
    <row r="896" spans="1:10" x14ac:dyDescent="0.25">
      <c r="A896" t="s">
        <v>75</v>
      </c>
      <c r="B896" t="s">
        <v>90</v>
      </c>
      <c r="C896">
        <v>3411250</v>
      </c>
      <c r="D896" t="s">
        <v>120</v>
      </c>
      <c r="E896" t="s">
        <v>7727</v>
      </c>
      <c r="F896" t="s">
        <v>7725</v>
      </c>
      <c r="G896" t="s">
        <v>6264</v>
      </c>
      <c r="H896" t="s">
        <v>105</v>
      </c>
      <c r="I896">
        <v>953</v>
      </c>
      <c r="J896" t="s">
        <v>85</v>
      </c>
    </row>
    <row r="897" spans="1:10" x14ac:dyDescent="0.25">
      <c r="A897" t="s">
        <v>75</v>
      </c>
      <c r="B897" t="s">
        <v>90</v>
      </c>
      <c r="C897">
        <v>3415702</v>
      </c>
      <c r="D897" t="s">
        <v>92</v>
      </c>
      <c r="E897" t="s">
        <v>1606</v>
      </c>
      <c r="F897" t="s">
        <v>1607</v>
      </c>
      <c r="G897" t="s">
        <v>1608</v>
      </c>
      <c r="H897" t="s">
        <v>96</v>
      </c>
      <c r="I897">
        <v>340</v>
      </c>
      <c r="J897" t="s">
        <v>98</v>
      </c>
    </row>
    <row r="898" spans="1:10" x14ac:dyDescent="0.25">
      <c r="A898" t="s">
        <v>75</v>
      </c>
      <c r="B898" t="s">
        <v>90</v>
      </c>
      <c r="C898">
        <v>3422726</v>
      </c>
      <c r="D898" t="s">
        <v>120</v>
      </c>
      <c r="E898" t="s">
        <v>7729</v>
      </c>
      <c r="F898" t="s">
        <v>7730</v>
      </c>
      <c r="G898" t="s">
        <v>7731</v>
      </c>
      <c r="H898" t="s">
        <v>245</v>
      </c>
      <c r="I898">
        <v>44</v>
      </c>
      <c r="J898" t="s">
        <v>245</v>
      </c>
    </row>
    <row r="899" spans="1:10" x14ac:dyDescent="0.25">
      <c r="A899" t="s">
        <v>75</v>
      </c>
      <c r="B899" t="s">
        <v>90</v>
      </c>
      <c r="C899">
        <v>3424363</v>
      </c>
      <c r="D899" t="s">
        <v>92</v>
      </c>
      <c r="E899" t="s">
        <v>7732</v>
      </c>
      <c r="F899" t="s">
        <v>7733</v>
      </c>
      <c r="G899" t="s">
        <v>7734</v>
      </c>
      <c r="H899" t="s">
        <v>174</v>
      </c>
      <c r="I899">
        <v>138</v>
      </c>
      <c r="J899" t="s">
        <v>140</v>
      </c>
    </row>
    <row r="900" spans="1:10" x14ac:dyDescent="0.25">
      <c r="A900" t="s">
        <v>75</v>
      </c>
      <c r="B900" t="s">
        <v>90</v>
      </c>
      <c r="C900">
        <v>3433098</v>
      </c>
      <c r="D900" t="s">
        <v>120</v>
      </c>
      <c r="E900" t="s">
        <v>1612</v>
      </c>
      <c r="F900" t="s">
        <v>1613</v>
      </c>
      <c r="G900" t="s">
        <v>1614</v>
      </c>
      <c r="H900" t="s">
        <v>253</v>
      </c>
      <c r="I900">
        <v>87</v>
      </c>
      <c r="J900" t="s">
        <v>96</v>
      </c>
    </row>
    <row r="901" spans="1:10" x14ac:dyDescent="0.25">
      <c r="A901" t="s">
        <v>75</v>
      </c>
      <c r="B901" t="s">
        <v>90</v>
      </c>
      <c r="C901">
        <v>3440151</v>
      </c>
      <c r="D901" t="s">
        <v>120</v>
      </c>
      <c r="E901" t="s">
        <v>7735</v>
      </c>
      <c r="F901" t="s">
        <v>7736</v>
      </c>
      <c r="G901" t="s">
        <v>7737</v>
      </c>
      <c r="H901" t="s">
        <v>172</v>
      </c>
      <c r="I901">
        <v>31</v>
      </c>
      <c r="J901" t="s">
        <v>172</v>
      </c>
    </row>
    <row r="902" spans="1:10" x14ac:dyDescent="0.25">
      <c r="A902" t="s">
        <v>75</v>
      </c>
      <c r="B902" t="s">
        <v>90</v>
      </c>
      <c r="C902">
        <v>3440444</v>
      </c>
      <c r="D902" t="s">
        <v>120</v>
      </c>
      <c r="E902" t="s">
        <v>7738</v>
      </c>
      <c r="F902" t="s">
        <v>7739</v>
      </c>
      <c r="G902" t="s">
        <v>7740</v>
      </c>
      <c r="H902" t="s">
        <v>140</v>
      </c>
      <c r="I902">
        <v>118</v>
      </c>
      <c r="J902" t="s">
        <v>140</v>
      </c>
    </row>
    <row r="903" spans="1:10" x14ac:dyDescent="0.25">
      <c r="A903" t="s">
        <v>75</v>
      </c>
      <c r="B903" t="s">
        <v>90</v>
      </c>
      <c r="C903">
        <v>3440832</v>
      </c>
      <c r="D903" t="s">
        <v>115</v>
      </c>
      <c r="E903" t="s">
        <v>7741</v>
      </c>
      <c r="F903" t="s">
        <v>7742</v>
      </c>
      <c r="G903" t="s">
        <v>7743</v>
      </c>
      <c r="H903" t="s">
        <v>400</v>
      </c>
      <c r="I903">
        <v>99</v>
      </c>
      <c r="J903" t="s">
        <v>85</v>
      </c>
    </row>
    <row r="904" spans="1:10" x14ac:dyDescent="0.25">
      <c r="A904" t="s">
        <v>75</v>
      </c>
      <c r="B904" t="s">
        <v>90</v>
      </c>
      <c r="C904">
        <v>3445410</v>
      </c>
      <c r="D904" t="s">
        <v>135</v>
      </c>
      <c r="E904" t="s">
        <v>7744</v>
      </c>
      <c r="F904" t="s">
        <v>7745</v>
      </c>
      <c r="G904" t="s">
        <v>7746</v>
      </c>
      <c r="H904" t="s">
        <v>124</v>
      </c>
      <c r="I904">
        <v>79</v>
      </c>
      <c r="J904" t="s">
        <v>96</v>
      </c>
    </row>
    <row r="905" spans="1:10" x14ac:dyDescent="0.25">
      <c r="A905" t="s">
        <v>75</v>
      </c>
      <c r="B905" t="s">
        <v>90</v>
      </c>
      <c r="C905">
        <v>3448742</v>
      </c>
      <c r="D905" t="s">
        <v>135</v>
      </c>
      <c r="E905" t="s">
        <v>5088</v>
      </c>
      <c r="F905" t="s">
        <v>2966</v>
      </c>
      <c r="G905" t="s">
        <v>2967</v>
      </c>
      <c r="H905" t="s">
        <v>105</v>
      </c>
      <c r="I905">
        <v>6</v>
      </c>
      <c r="J905" t="s">
        <v>160</v>
      </c>
    </row>
    <row r="906" spans="1:10" x14ac:dyDescent="0.25">
      <c r="A906" t="s">
        <v>75</v>
      </c>
      <c r="B906" t="s">
        <v>90</v>
      </c>
      <c r="C906">
        <v>3455867</v>
      </c>
      <c r="D906" t="s">
        <v>135</v>
      </c>
      <c r="E906" t="s">
        <v>7751</v>
      </c>
      <c r="F906" t="s">
        <v>7752</v>
      </c>
      <c r="G906" t="s">
        <v>7753</v>
      </c>
      <c r="H906" t="s">
        <v>172</v>
      </c>
      <c r="I906">
        <v>55</v>
      </c>
      <c r="J906" t="s">
        <v>172</v>
      </c>
    </row>
    <row r="907" spans="1:10" x14ac:dyDescent="0.25">
      <c r="A907" t="s">
        <v>75</v>
      </c>
      <c r="B907" t="s">
        <v>90</v>
      </c>
      <c r="C907">
        <v>3455930</v>
      </c>
      <c r="D907" t="s">
        <v>135</v>
      </c>
      <c r="E907" t="s">
        <v>7754</v>
      </c>
      <c r="F907" t="s">
        <v>7752</v>
      </c>
      <c r="G907" t="s">
        <v>7753</v>
      </c>
      <c r="H907" t="s">
        <v>172</v>
      </c>
      <c r="I907">
        <v>76</v>
      </c>
      <c r="J907" t="s">
        <v>172</v>
      </c>
    </row>
    <row r="908" spans="1:10" x14ac:dyDescent="0.25">
      <c r="A908" t="s">
        <v>75</v>
      </c>
      <c r="B908" t="s">
        <v>90</v>
      </c>
      <c r="C908">
        <v>3470272</v>
      </c>
      <c r="D908" t="s">
        <v>135</v>
      </c>
      <c r="E908" t="s">
        <v>6192</v>
      </c>
      <c r="F908" t="s">
        <v>7755</v>
      </c>
      <c r="G908" t="s">
        <v>5828</v>
      </c>
      <c r="H908" t="s">
        <v>245</v>
      </c>
      <c r="I908">
        <v>169</v>
      </c>
      <c r="J908" t="s">
        <v>245</v>
      </c>
    </row>
    <row r="909" spans="1:10" x14ac:dyDescent="0.25">
      <c r="A909" t="s">
        <v>75</v>
      </c>
      <c r="B909" t="s">
        <v>90</v>
      </c>
      <c r="C909">
        <v>3471705</v>
      </c>
      <c r="D909" t="s">
        <v>88</v>
      </c>
      <c r="E909" t="s">
        <v>7756</v>
      </c>
      <c r="F909" t="s">
        <v>5532</v>
      </c>
      <c r="G909" t="s">
        <v>5533</v>
      </c>
      <c r="H909" t="s">
        <v>146</v>
      </c>
      <c r="I909">
        <v>51</v>
      </c>
      <c r="J909" t="s">
        <v>85</v>
      </c>
    </row>
    <row r="910" spans="1:10" x14ac:dyDescent="0.25">
      <c r="A910" t="s">
        <v>75</v>
      </c>
      <c r="B910" t="s">
        <v>90</v>
      </c>
      <c r="C910">
        <v>3473139</v>
      </c>
      <c r="D910" t="s">
        <v>120</v>
      </c>
      <c r="E910" t="s">
        <v>7757</v>
      </c>
      <c r="F910" t="s">
        <v>7758</v>
      </c>
      <c r="G910" t="s">
        <v>7759</v>
      </c>
      <c r="H910" t="s">
        <v>172</v>
      </c>
      <c r="I910">
        <v>276</v>
      </c>
      <c r="J910" t="s">
        <v>172</v>
      </c>
    </row>
    <row r="911" spans="1:10" x14ac:dyDescent="0.25">
      <c r="A911" t="s">
        <v>75</v>
      </c>
      <c r="B911" t="s">
        <v>90</v>
      </c>
      <c r="C911">
        <v>3475255</v>
      </c>
      <c r="D911" t="s">
        <v>135</v>
      </c>
      <c r="E911" t="s">
        <v>7760</v>
      </c>
      <c r="F911" t="s">
        <v>7761</v>
      </c>
      <c r="G911" t="s">
        <v>4532</v>
      </c>
      <c r="H911" t="s">
        <v>140</v>
      </c>
      <c r="I911">
        <v>203</v>
      </c>
      <c r="J911" t="s">
        <v>277</v>
      </c>
    </row>
    <row r="912" spans="1:10" x14ac:dyDescent="0.25">
      <c r="A912" t="s">
        <v>75</v>
      </c>
      <c r="B912" t="s">
        <v>90</v>
      </c>
      <c r="C912">
        <v>3475763</v>
      </c>
      <c r="D912" t="s">
        <v>120</v>
      </c>
      <c r="E912" t="s">
        <v>7762</v>
      </c>
      <c r="F912" t="s">
        <v>7761</v>
      </c>
      <c r="G912" t="s">
        <v>4532</v>
      </c>
      <c r="H912" t="s">
        <v>204</v>
      </c>
      <c r="I912">
        <v>372</v>
      </c>
      <c r="J912" t="s">
        <v>204</v>
      </c>
    </row>
    <row r="913" spans="1:10" x14ac:dyDescent="0.25">
      <c r="A913" t="s">
        <v>75</v>
      </c>
      <c r="B913" t="s">
        <v>90</v>
      </c>
      <c r="C913">
        <v>3479769</v>
      </c>
      <c r="D913" t="s">
        <v>225</v>
      </c>
      <c r="E913" t="s">
        <v>7764</v>
      </c>
      <c r="F913" t="s">
        <v>7765</v>
      </c>
      <c r="G913" t="s">
        <v>7766</v>
      </c>
      <c r="H913" t="s">
        <v>105</v>
      </c>
      <c r="I913">
        <v>97</v>
      </c>
      <c r="J913" t="s">
        <v>85</v>
      </c>
    </row>
    <row r="914" spans="1:10" x14ac:dyDescent="0.25">
      <c r="A914" t="s">
        <v>75</v>
      </c>
      <c r="B914" t="s">
        <v>90</v>
      </c>
      <c r="C914">
        <v>3487342</v>
      </c>
      <c r="D914" t="s">
        <v>88</v>
      </c>
      <c r="E914" t="s">
        <v>79</v>
      </c>
      <c r="F914" t="s">
        <v>7770</v>
      </c>
      <c r="G914" t="s">
        <v>7771</v>
      </c>
      <c r="H914" t="s">
        <v>79</v>
      </c>
      <c r="I914" t="s">
        <v>82</v>
      </c>
    </row>
    <row r="915" spans="1:10" x14ac:dyDescent="0.25">
      <c r="A915" t="s">
        <v>75</v>
      </c>
      <c r="B915" t="s">
        <v>90</v>
      </c>
      <c r="C915">
        <v>3488966</v>
      </c>
      <c r="D915" t="s">
        <v>1798</v>
      </c>
      <c r="E915" t="s">
        <v>7772</v>
      </c>
      <c r="F915" t="s">
        <v>7773</v>
      </c>
      <c r="G915" t="s">
        <v>7774</v>
      </c>
      <c r="H915" t="s">
        <v>204</v>
      </c>
      <c r="I915">
        <v>533</v>
      </c>
      <c r="J915" t="s">
        <v>131</v>
      </c>
    </row>
    <row r="916" spans="1:10" x14ac:dyDescent="0.25">
      <c r="A916" t="s">
        <v>75</v>
      </c>
      <c r="B916" t="s">
        <v>90</v>
      </c>
      <c r="C916">
        <v>3489397</v>
      </c>
      <c r="D916" t="s">
        <v>135</v>
      </c>
      <c r="E916" t="s">
        <v>7776</v>
      </c>
      <c r="F916" t="s">
        <v>7773</v>
      </c>
      <c r="G916" t="s">
        <v>7774</v>
      </c>
      <c r="H916" t="s">
        <v>253</v>
      </c>
      <c r="I916">
        <v>676</v>
      </c>
      <c r="J916" t="s">
        <v>96</v>
      </c>
    </row>
    <row r="917" spans="1:10" x14ac:dyDescent="0.25">
      <c r="A917" t="s">
        <v>75</v>
      </c>
      <c r="B917" t="s">
        <v>90</v>
      </c>
      <c r="C917">
        <v>3493210</v>
      </c>
      <c r="D917" t="s">
        <v>88</v>
      </c>
      <c r="E917" t="s">
        <v>79</v>
      </c>
      <c r="F917" t="s">
        <v>1624</v>
      </c>
      <c r="G917" t="s">
        <v>1625</v>
      </c>
      <c r="H917" t="s">
        <v>79</v>
      </c>
      <c r="I917" t="s">
        <v>82</v>
      </c>
    </row>
    <row r="918" spans="1:10" x14ac:dyDescent="0.25">
      <c r="A918" t="s">
        <v>75</v>
      </c>
      <c r="B918" t="s">
        <v>90</v>
      </c>
      <c r="C918">
        <v>3501571</v>
      </c>
      <c r="D918" t="s">
        <v>135</v>
      </c>
      <c r="E918" t="s">
        <v>7778</v>
      </c>
      <c r="F918" t="s">
        <v>7779</v>
      </c>
      <c r="G918" t="s">
        <v>7780</v>
      </c>
      <c r="H918" t="s">
        <v>146</v>
      </c>
      <c r="I918">
        <v>127</v>
      </c>
      <c r="J918" t="s">
        <v>148</v>
      </c>
    </row>
    <row r="919" spans="1:10" x14ac:dyDescent="0.25">
      <c r="A919" t="s">
        <v>75</v>
      </c>
      <c r="B919" t="s">
        <v>90</v>
      </c>
      <c r="C919">
        <v>3504143</v>
      </c>
      <c r="D919" t="s">
        <v>120</v>
      </c>
      <c r="E919" t="s">
        <v>1067</v>
      </c>
      <c r="F919" t="s">
        <v>7781</v>
      </c>
      <c r="G919" t="s">
        <v>7782</v>
      </c>
      <c r="H919" t="s">
        <v>124</v>
      </c>
      <c r="I919">
        <v>65</v>
      </c>
      <c r="J919" t="s">
        <v>140</v>
      </c>
    </row>
    <row r="920" spans="1:10" x14ac:dyDescent="0.25">
      <c r="A920" t="s">
        <v>75</v>
      </c>
      <c r="B920" t="s">
        <v>90</v>
      </c>
      <c r="C920">
        <v>3507749</v>
      </c>
      <c r="D920" t="s">
        <v>120</v>
      </c>
      <c r="E920" t="s">
        <v>7783</v>
      </c>
      <c r="F920" t="s">
        <v>7784</v>
      </c>
      <c r="G920" t="s">
        <v>7785</v>
      </c>
      <c r="H920" t="s">
        <v>511</v>
      </c>
      <c r="I920">
        <v>224</v>
      </c>
      <c r="J920" t="s">
        <v>400</v>
      </c>
    </row>
    <row r="921" spans="1:10" x14ac:dyDescent="0.25">
      <c r="A921" t="s">
        <v>75</v>
      </c>
      <c r="B921" t="s">
        <v>90</v>
      </c>
      <c r="C921">
        <v>3509102</v>
      </c>
      <c r="D921" t="s">
        <v>120</v>
      </c>
      <c r="E921" t="s">
        <v>7787</v>
      </c>
      <c r="F921" t="s">
        <v>7788</v>
      </c>
      <c r="G921" t="s">
        <v>7789</v>
      </c>
      <c r="H921" t="s">
        <v>140</v>
      </c>
      <c r="I921">
        <v>57</v>
      </c>
      <c r="J921" t="s">
        <v>124</v>
      </c>
    </row>
    <row r="922" spans="1:10" x14ac:dyDescent="0.25">
      <c r="A922" t="s">
        <v>75</v>
      </c>
      <c r="B922" t="s">
        <v>90</v>
      </c>
      <c r="C922">
        <v>3513424</v>
      </c>
      <c r="D922" t="s">
        <v>225</v>
      </c>
      <c r="E922" t="s">
        <v>7790</v>
      </c>
      <c r="F922" t="s">
        <v>7791</v>
      </c>
      <c r="G922" t="s">
        <v>7792</v>
      </c>
      <c r="H922" t="s">
        <v>245</v>
      </c>
      <c r="I922">
        <v>213</v>
      </c>
      <c r="J922" t="s">
        <v>245</v>
      </c>
    </row>
    <row r="923" spans="1:10" x14ac:dyDescent="0.25">
      <c r="A923" t="s">
        <v>75</v>
      </c>
      <c r="B923" t="s">
        <v>90</v>
      </c>
      <c r="C923">
        <v>3518052</v>
      </c>
      <c r="D923" t="s">
        <v>135</v>
      </c>
      <c r="E923" t="s">
        <v>1628</v>
      </c>
      <c r="F923" t="s">
        <v>1629</v>
      </c>
      <c r="G923" t="s">
        <v>1630</v>
      </c>
      <c r="H923" t="s">
        <v>131</v>
      </c>
      <c r="I923">
        <v>608</v>
      </c>
      <c r="J923" t="s">
        <v>98</v>
      </c>
    </row>
    <row r="924" spans="1:10" x14ac:dyDescent="0.25">
      <c r="A924" t="s">
        <v>75</v>
      </c>
      <c r="B924" t="s">
        <v>90</v>
      </c>
      <c r="C924">
        <v>3519188</v>
      </c>
      <c r="D924" t="s">
        <v>135</v>
      </c>
      <c r="E924" t="s">
        <v>7793</v>
      </c>
      <c r="F924" t="s">
        <v>2971</v>
      </c>
      <c r="G924" t="s">
        <v>7794</v>
      </c>
      <c r="H924" t="s">
        <v>96</v>
      </c>
      <c r="I924">
        <v>107</v>
      </c>
      <c r="J924" t="s">
        <v>96</v>
      </c>
    </row>
    <row r="925" spans="1:10" x14ac:dyDescent="0.25">
      <c r="A925" t="s">
        <v>75</v>
      </c>
      <c r="B925" t="s">
        <v>90</v>
      </c>
      <c r="C925">
        <v>3519657</v>
      </c>
      <c r="D925" t="s">
        <v>120</v>
      </c>
      <c r="E925" t="s">
        <v>79</v>
      </c>
      <c r="F925" t="s">
        <v>2971</v>
      </c>
      <c r="G925" t="s">
        <v>2972</v>
      </c>
      <c r="H925" t="s">
        <v>79</v>
      </c>
      <c r="I925" t="s">
        <v>82</v>
      </c>
    </row>
    <row r="926" spans="1:10" x14ac:dyDescent="0.25">
      <c r="A926" t="s">
        <v>75</v>
      </c>
      <c r="B926" t="s">
        <v>90</v>
      </c>
      <c r="C926">
        <v>3528406</v>
      </c>
      <c r="D926" t="s">
        <v>120</v>
      </c>
      <c r="E926" t="s">
        <v>7796</v>
      </c>
      <c r="F926" t="s">
        <v>7797</v>
      </c>
      <c r="G926" t="s">
        <v>7798</v>
      </c>
      <c r="H926" t="s">
        <v>172</v>
      </c>
      <c r="I926">
        <v>274</v>
      </c>
      <c r="J926" t="s">
        <v>172</v>
      </c>
    </row>
    <row r="927" spans="1:10" x14ac:dyDescent="0.25">
      <c r="A927" t="s">
        <v>75</v>
      </c>
      <c r="B927" t="s">
        <v>90</v>
      </c>
      <c r="C927">
        <v>3535370</v>
      </c>
      <c r="D927" t="s">
        <v>135</v>
      </c>
      <c r="E927" t="s">
        <v>7799</v>
      </c>
      <c r="F927" t="s">
        <v>7800</v>
      </c>
      <c r="G927" t="s">
        <v>7801</v>
      </c>
      <c r="H927" t="s">
        <v>140</v>
      </c>
      <c r="I927">
        <v>535</v>
      </c>
      <c r="J927" t="s">
        <v>124</v>
      </c>
    </row>
    <row r="928" spans="1:10" x14ac:dyDescent="0.25">
      <c r="A928" t="s">
        <v>75</v>
      </c>
      <c r="B928" t="s">
        <v>90</v>
      </c>
      <c r="C928">
        <v>3538583</v>
      </c>
      <c r="D928" t="s">
        <v>135</v>
      </c>
      <c r="E928" t="s">
        <v>1634</v>
      </c>
      <c r="F928" t="s">
        <v>1635</v>
      </c>
      <c r="G928" t="s">
        <v>1636</v>
      </c>
      <c r="H928" t="s">
        <v>124</v>
      </c>
      <c r="I928">
        <v>115</v>
      </c>
      <c r="J928" t="s">
        <v>140</v>
      </c>
    </row>
    <row r="929" spans="1:10" x14ac:dyDescent="0.25">
      <c r="A929" t="s">
        <v>75</v>
      </c>
      <c r="B929" t="s">
        <v>90</v>
      </c>
      <c r="C929">
        <v>3543959</v>
      </c>
      <c r="D929" t="s">
        <v>120</v>
      </c>
      <c r="E929" t="s">
        <v>7802</v>
      </c>
      <c r="F929" t="s">
        <v>7803</v>
      </c>
      <c r="G929" t="s">
        <v>7804</v>
      </c>
      <c r="H929" t="s">
        <v>204</v>
      </c>
      <c r="I929">
        <v>625</v>
      </c>
      <c r="J929" t="s">
        <v>105</v>
      </c>
    </row>
    <row r="930" spans="1:10" x14ac:dyDescent="0.25">
      <c r="A930" t="s">
        <v>75</v>
      </c>
      <c r="B930" t="s">
        <v>90</v>
      </c>
      <c r="C930">
        <v>3545077</v>
      </c>
      <c r="D930" t="s">
        <v>135</v>
      </c>
      <c r="E930" t="s">
        <v>7806</v>
      </c>
      <c r="F930" t="s">
        <v>7803</v>
      </c>
      <c r="G930" t="s">
        <v>7804</v>
      </c>
      <c r="H930" t="s">
        <v>96</v>
      </c>
      <c r="I930">
        <v>252</v>
      </c>
      <c r="J930" t="s">
        <v>96</v>
      </c>
    </row>
    <row r="931" spans="1:10" x14ac:dyDescent="0.25">
      <c r="A931" t="s">
        <v>75</v>
      </c>
      <c r="B931" t="s">
        <v>90</v>
      </c>
      <c r="C931">
        <v>3561574</v>
      </c>
      <c r="D931" t="s">
        <v>135</v>
      </c>
      <c r="E931" t="s">
        <v>7807</v>
      </c>
      <c r="F931" t="s">
        <v>7808</v>
      </c>
      <c r="G931" t="s">
        <v>7809</v>
      </c>
      <c r="H931" t="s">
        <v>565</v>
      </c>
      <c r="I931">
        <v>372</v>
      </c>
      <c r="J931" t="s">
        <v>96</v>
      </c>
    </row>
    <row r="932" spans="1:10" x14ac:dyDescent="0.25">
      <c r="A932" t="s">
        <v>75</v>
      </c>
      <c r="B932" t="s">
        <v>90</v>
      </c>
      <c r="C932">
        <v>3566100</v>
      </c>
      <c r="D932" t="s">
        <v>120</v>
      </c>
      <c r="E932" t="s">
        <v>1645</v>
      </c>
      <c r="F932" t="s">
        <v>1646</v>
      </c>
      <c r="G932" t="s">
        <v>1647</v>
      </c>
      <c r="H932" t="s">
        <v>124</v>
      </c>
      <c r="I932">
        <v>255</v>
      </c>
      <c r="J932" t="s">
        <v>140</v>
      </c>
    </row>
    <row r="933" spans="1:10" x14ac:dyDescent="0.25">
      <c r="A933" t="s">
        <v>75</v>
      </c>
      <c r="B933" t="s">
        <v>90</v>
      </c>
      <c r="C933">
        <v>3567059</v>
      </c>
      <c r="D933" t="s">
        <v>135</v>
      </c>
      <c r="E933" t="s">
        <v>79</v>
      </c>
      <c r="F933" t="s">
        <v>1646</v>
      </c>
      <c r="G933" t="s">
        <v>7810</v>
      </c>
      <c r="H933" t="s">
        <v>79</v>
      </c>
      <c r="I933" t="s">
        <v>82</v>
      </c>
    </row>
    <row r="934" spans="1:10" x14ac:dyDescent="0.25">
      <c r="A934" t="s">
        <v>75</v>
      </c>
      <c r="B934" t="s">
        <v>90</v>
      </c>
      <c r="C934">
        <v>3571015</v>
      </c>
      <c r="D934" t="s">
        <v>88</v>
      </c>
      <c r="E934" t="s">
        <v>79</v>
      </c>
      <c r="F934" t="s">
        <v>1650</v>
      </c>
      <c r="G934" t="s">
        <v>1651</v>
      </c>
      <c r="H934" t="s">
        <v>79</v>
      </c>
      <c r="I934" t="s">
        <v>82</v>
      </c>
    </row>
    <row r="935" spans="1:10" x14ac:dyDescent="0.25">
      <c r="A935" t="s">
        <v>75</v>
      </c>
      <c r="B935" t="s">
        <v>90</v>
      </c>
      <c r="C935">
        <v>3571153</v>
      </c>
      <c r="D935" t="s">
        <v>135</v>
      </c>
      <c r="E935" t="s">
        <v>7811</v>
      </c>
      <c r="F935" t="s">
        <v>7812</v>
      </c>
      <c r="G935" t="s">
        <v>7813</v>
      </c>
      <c r="H935" t="s">
        <v>105</v>
      </c>
      <c r="I935">
        <v>312</v>
      </c>
      <c r="J935" t="s">
        <v>160</v>
      </c>
    </row>
    <row r="936" spans="1:10" x14ac:dyDescent="0.25">
      <c r="A936" t="s">
        <v>75</v>
      </c>
      <c r="B936" t="s">
        <v>90</v>
      </c>
      <c r="C936">
        <v>3575032</v>
      </c>
      <c r="D936" t="s">
        <v>135</v>
      </c>
      <c r="E936" t="s">
        <v>79</v>
      </c>
      <c r="F936" t="s">
        <v>1654</v>
      </c>
      <c r="G936" t="s">
        <v>1655</v>
      </c>
      <c r="H936" t="s">
        <v>79</v>
      </c>
      <c r="I936" t="s">
        <v>82</v>
      </c>
    </row>
    <row r="937" spans="1:10" x14ac:dyDescent="0.25">
      <c r="A937" t="s">
        <v>75</v>
      </c>
      <c r="B937" t="s">
        <v>90</v>
      </c>
      <c r="C937">
        <v>3576745</v>
      </c>
      <c r="D937" t="s">
        <v>120</v>
      </c>
      <c r="E937" t="s">
        <v>212</v>
      </c>
      <c r="F937" t="s">
        <v>1658</v>
      </c>
      <c r="G937" t="s">
        <v>1659</v>
      </c>
      <c r="H937" t="s">
        <v>212</v>
      </c>
      <c r="I937" t="s">
        <v>82</v>
      </c>
    </row>
    <row r="938" spans="1:10" x14ac:dyDescent="0.25">
      <c r="A938" t="s">
        <v>75</v>
      </c>
      <c r="B938" t="s">
        <v>90</v>
      </c>
      <c r="C938">
        <v>3577827</v>
      </c>
      <c r="D938" t="s">
        <v>78</v>
      </c>
      <c r="E938" t="s">
        <v>79</v>
      </c>
      <c r="F938" t="s">
        <v>1658</v>
      </c>
      <c r="G938" t="s">
        <v>1662</v>
      </c>
      <c r="H938" t="s">
        <v>79</v>
      </c>
      <c r="I938" t="s">
        <v>82</v>
      </c>
    </row>
    <row r="939" spans="1:10" x14ac:dyDescent="0.25">
      <c r="A939" t="s">
        <v>75</v>
      </c>
      <c r="B939" t="s">
        <v>90</v>
      </c>
      <c r="C939">
        <v>3582807</v>
      </c>
      <c r="D939" t="s">
        <v>120</v>
      </c>
      <c r="E939" t="s">
        <v>7814</v>
      </c>
      <c r="F939" t="s">
        <v>7815</v>
      </c>
      <c r="G939" t="s">
        <v>7816</v>
      </c>
      <c r="H939" t="s">
        <v>131</v>
      </c>
      <c r="I939">
        <v>194</v>
      </c>
      <c r="J939" t="s">
        <v>98</v>
      </c>
    </row>
    <row r="940" spans="1:10" x14ac:dyDescent="0.25">
      <c r="A940" t="s">
        <v>75</v>
      </c>
      <c r="B940" t="s">
        <v>90</v>
      </c>
      <c r="C940">
        <v>3590636</v>
      </c>
      <c r="D940" t="s">
        <v>120</v>
      </c>
      <c r="E940" t="s">
        <v>7818</v>
      </c>
      <c r="F940" t="s">
        <v>2988</v>
      </c>
      <c r="G940" t="s">
        <v>7819</v>
      </c>
      <c r="H940" t="s">
        <v>277</v>
      </c>
      <c r="I940">
        <v>95</v>
      </c>
      <c r="J940" t="s">
        <v>160</v>
      </c>
    </row>
    <row r="941" spans="1:10" x14ac:dyDescent="0.25">
      <c r="A941" t="s">
        <v>75</v>
      </c>
      <c r="B941" t="s">
        <v>90</v>
      </c>
      <c r="C941">
        <v>3590906</v>
      </c>
      <c r="D941" t="s">
        <v>135</v>
      </c>
      <c r="E941" t="s">
        <v>7820</v>
      </c>
      <c r="F941" t="s">
        <v>2988</v>
      </c>
      <c r="G941" t="s">
        <v>7819</v>
      </c>
      <c r="H941" t="s">
        <v>204</v>
      </c>
      <c r="I941">
        <v>5</v>
      </c>
      <c r="J941" t="s">
        <v>204</v>
      </c>
    </row>
    <row r="942" spans="1:10" x14ac:dyDescent="0.25">
      <c r="A942" t="s">
        <v>75</v>
      </c>
      <c r="B942" t="s">
        <v>90</v>
      </c>
      <c r="C942">
        <v>3591957</v>
      </c>
      <c r="D942" t="s">
        <v>297</v>
      </c>
      <c r="E942" t="s">
        <v>7821</v>
      </c>
      <c r="F942" t="s">
        <v>7822</v>
      </c>
      <c r="G942" t="s">
        <v>4276</v>
      </c>
      <c r="H942" t="s">
        <v>245</v>
      </c>
      <c r="I942">
        <v>354</v>
      </c>
      <c r="J942" t="s">
        <v>245</v>
      </c>
    </row>
    <row r="943" spans="1:10" x14ac:dyDescent="0.25">
      <c r="A943" t="s">
        <v>75</v>
      </c>
      <c r="B943" t="s">
        <v>90</v>
      </c>
      <c r="C943">
        <v>3594268</v>
      </c>
      <c r="D943" t="s">
        <v>88</v>
      </c>
      <c r="E943" t="s">
        <v>79</v>
      </c>
      <c r="F943" t="s">
        <v>7824</v>
      </c>
      <c r="G943" t="s">
        <v>7826</v>
      </c>
      <c r="H943" t="s">
        <v>79</v>
      </c>
      <c r="I943" t="s">
        <v>82</v>
      </c>
    </row>
    <row r="944" spans="1:10" x14ac:dyDescent="0.25">
      <c r="A944" t="s">
        <v>75</v>
      </c>
      <c r="B944" t="s">
        <v>90</v>
      </c>
      <c r="C944">
        <v>3596266</v>
      </c>
      <c r="D944" t="s">
        <v>135</v>
      </c>
      <c r="E944" t="s">
        <v>7827</v>
      </c>
      <c r="F944" t="s">
        <v>7828</v>
      </c>
      <c r="G944" t="s">
        <v>7829</v>
      </c>
      <c r="H944" t="s">
        <v>174</v>
      </c>
      <c r="I944">
        <v>446</v>
      </c>
      <c r="J944" t="s">
        <v>174</v>
      </c>
    </row>
    <row r="945" spans="1:10" x14ac:dyDescent="0.25">
      <c r="A945" t="s">
        <v>75</v>
      </c>
      <c r="B945" t="s">
        <v>90</v>
      </c>
      <c r="C945">
        <v>3598440</v>
      </c>
      <c r="D945" t="s">
        <v>135</v>
      </c>
      <c r="E945" t="s">
        <v>6708</v>
      </c>
      <c r="F945" t="s">
        <v>7830</v>
      </c>
      <c r="G945" t="s">
        <v>7831</v>
      </c>
      <c r="H945" t="s">
        <v>400</v>
      </c>
      <c r="I945">
        <v>34</v>
      </c>
      <c r="J945" t="s">
        <v>428</v>
      </c>
    </row>
    <row r="946" spans="1:10" x14ac:dyDescent="0.25">
      <c r="A946" t="s">
        <v>75</v>
      </c>
      <c r="B946" t="s">
        <v>90</v>
      </c>
      <c r="C946">
        <v>3604608</v>
      </c>
      <c r="D946" t="s">
        <v>135</v>
      </c>
      <c r="E946" t="s">
        <v>7832</v>
      </c>
      <c r="F946" t="s">
        <v>2992</v>
      </c>
      <c r="G946" t="s">
        <v>7833</v>
      </c>
      <c r="H946" t="s">
        <v>204</v>
      </c>
      <c r="I946">
        <v>162</v>
      </c>
      <c r="J946" t="s">
        <v>204</v>
      </c>
    </row>
    <row r="947" spans="1:10" x14ac:dyDescent="0.25">
      <c r="A947" t="s">
        <v>75</v>
      </c>
      <c r="B947" t="s">
        <v>90</v>
      </c>
      <c r="C947">
        <v>3607110</v>
      </c>
      <c r="D947" t="s">
        <v>135</v>
      </c>
      <c r="E947" t="s">
        <v>7834</v>
      </c>
      <c r="F947" t="s">
        <v>7835</v>
      </c>
      <c r="G947" t="s">
        <v>7836</v>
      </c>
      <c r="H947" t="s">
        <v>172</v>
      </c>
      <c r="I947">
        <v>28</v>
      </c>
      <c r="J947" t="s">
        <v>172</v>
      </c>
    </row>
    <row r="948" spans="1:10" x14ac:dyDescent="0.25">
      <c r="A948" t="s">
        <v>75</v>
      </c>
      <c r="B948" t="s">
        <v>90</v>
      </c>
      <c r="C948">
        <v>3612284</v>
      </c>
      <c r="D948" t="s">
        <v>120</v>
      </c>
      <c r="E948" t="s">
        <v>5540</v>
      </c>
      <c r="F948" t="s">
        <v>7839</v>
      </c>
      <c r="G948" t="s">
        <v>7840</v>
      </c>
      <c r="H948" t="s">
        <v>85</v>
      </c>
      <c r="I948">
        <v>113</v>
      </c>
      <c r="J948" t="s">
        <v>277</v>
      </c>
    </row>
    <row r="949" spans="1:10" x14ac:dyDescent="0.25">
      <c r="A949" t="s">
        <v>75</v>
      </c>
      <c r="B949" t="s">
        <v>90</v>
      </c>
      <c r="C949">
        <v>3618536</v>
      </c>
      <c r="D949" t="s">
        <v>135</v>
      </c>
      <c r="E949" t="s">
        <v>7841</v>
      </c>
      <c r="F949" t="s">
        <v>7842</v>
      </c>
      <c r="G949" t="s">
        <v>7843</v>
      </c>
      <c r="H949" t="s">
        <v>124</v>
      </c>
      <c r="I949">
        <v>267</v>
      </c>
      <c r="J949" t="s">
        <v>124</v>
      </c>
    </row>
    <row r="950" spans="1:10" x14ac:dyDescent="0.25">
      <c r="A950" t="s">
        <v>75</v>
      </c>
      <c r="B950" t="s">
        <v>90</v>
      </c>
      <c r="C950">
        <v>3622058</v>
      </c>
      <c r="D950" t="s">
        <v>135</v>
      </c>
      <c r="E950" t="s">
        <v>7844</v>
      </c>
      <c r="F950" t="s">
        <v>7845</v>
      </c>
      <c r="G950" t="s">
        <v>7846</v>
      </c>
      <c r="H950" t="s">
        <v>85</v>
      </c>
      <c r="I950">
        <v>281</v>
      </c>
      <c r="J950" t="s">
        <v>277</v>
      </c>
    </row>
    <row r="951" spans="1:10" x14ac:dyDescent="0.25">
      <c r="A951" t="s">
        <v>75</v>
      </c>
      <c r="B951" t="s">
        <v>90</v>
      </c>
      <c r="C951">
        <v>3629424</v>
      </c>
      <c r="D951" t="s">
        <v>92</v>
      </c>
      <c r="E951" t="s">
        <v>79</v>
      </c>
      <c r="F951" t="s">
        <v>7847</v>
      </c>
      <c r="G951" t="s">
        <v>7848</v>
      </c>
      <c r="H951" t="s">
        <v>79</v>
      </c>
      <c r="I951" t="s">
        <v>82</v>
      </c>
    </row>
    <row r="952" spans="1:10" x14ac:dyDescent="0.25">
      <c r="A952" t="s">
        <v>75</v>
      </c>
      <c r="B952" t="s">
        <v>90</v>
      </c>
      <c r="C952">
        <v>3633710</v>
      </c>
      <c r="D952" t="s">
        <v>225</v>
      </c>
      <c r="E952" t="s">
        <v>7255</v>
      </c>
      <c r="F952" t="s">
        <v>3000</v>
      </c>
      <c r="G952" t="s">
        <v>10386</v>
      </c>
      <c r="H952" t="s">
        <v>131</v>
      </c>
      <c r="I952">
        <v>80</v>
      </c>
      <c r="J952" t="s">
        <v>131</v>
      </c>
    </row>
    <row r="953" spans="1:10" x14ac:dyDescent="0.25">
      <c r="A953" t="s">
        <v>75</v>
      </c>
      <c r="B953" t="s">
        <v>90</v>
      </c>
      <c r="C953">
        <v>3638641</v>
      </c>
      <c r="D953" t="s">
        <v>135</v>
      </c>
      <c r="E953" t="s">
        <v>79</v>
      </c>
      <c r="F953" t="s">
        <v>5594</v>
      </c>
      <c r="G953" t="s">
        <v>7849</v>
      </c>
      <c r="H953" t="s">
        <v>79</v>
      </c>
      <c r="I953" t="s">
        <v>82</v>
      </c>
    </row>
    <row r="954" spans="1:10" x14ac:dyDescent="0.25">
      <c r="A954" t="s">
        <v>75</v>
      </c>
      <c r="B954" t="s">
        <v>90</v>
      </c>
      <c r="C954">
        <v>3639239</v>
      </c>
      <c r="D954" t="s">
        <v>120</v>
      </c>
      <c r="E954" t="s">
        <v>7850</v>
      </c>
      <c r="F954" t="s">
        <v>7851</v>
      </c>
      <c r="G954" t="s">
        <v>7852</v>
      </c>
      <c r="H954" t="s">
        <v>131</v>
      </c>
      <c r="I954">
        <v>165</v>
      </c>
      <c r="J954" t="s">
        <v>131</v>
      </c>
    </row>
    <row r="955" spans="1:10" x14ac:dyDescent="0.25">
      <c r="A955" t="s">
        <v>75</v>
      </c>
      <c r="B955" t="s">
        <v>90</v>
      </c>
      <c r="C955">
        <v>3644531</v>
      </c>
      <c r="D955" t="s">
        <v>151</v>
      </c>
      <c r="E955" t="s">
        <v>79</v>
      </c>
      <c r="F955" t="s">
        <v>7854</v>
      </c>
      <c r="G955" t="s">
        <v>7856</v>
      </c>
      <c r="H955" t="s">
        <v>79</v>
      </c>
      <c r="I955" t="s">
        <v>82</v>
      </c>
    </row>
    <row r="956" spans="1:10" x14ac:dyDescent="0.25">
      <c r="A956" t="s">
        <v>75</v>
      </c>
      <c r="B956" t="s">
        <v>90</v>
      </c>
      <c r="C956">
        <v>3646984</v>
      </c>
      <c r="D956" t="s">
        <v>120</v>
      </c>
      <c r="E956" t="s">
        <v>212</v>
      </c>
      <c r="F956" t="s">
        <v>5604</v>
      </c>
      <c r="G956" t="s">
        <v>212</v>
      </c>
      <c r="H956" t="s">
        <v>212</v>
      </c>
      <c r="I956" t="s">
        <v>82</v>
      </c>
    </row>
    <row r="957" spans="1:10" x14ac:dyDescent="0.25">
      <c r="A957" t="s">
        <v>75</v>
      </c>
      <c r="B957" t="s">
        <v>90</v>
      </c>
      <c r="C957">
        <v>3649797</v>
      </c>
      <c r="D957" t="s">
        <v>135</v>
      </c>
      <c r="E957" t="s">
        <v>7857</v>
      </c>
      <c r="F957" t="s">
        <v>3004</v>
      </c>
      <c r="G957" t="s">
        <v>7858</v>
      </c>
      <c r="H957" t="s">
        <v>105</v>
      </c>
      <c r="I957">
        <v>102</v>
      </c>
      <c r="J957" t="s">
        <v>160</v>
      </c>
    </row>
    <row r="958" spans="1:10" x14ac:dyDescent="0.25">
      <c r="A958" t="s">
        <v>75</v>
      </c>
      <c r="B958" t="s">
        <v>90</v>
      </c>
      <c r="C958">
        <v>3657375</v>
      </c>
      <c r="D958" t="s">
        <v>151</v>
      </c>
      <c r="E958" t="s">
        <v>7860</v>
      </c>
      <c r="F958" t="s">
        <v>7861</v>
      </c>
      <c r="G958" t="s">
        <v>7862</v>
      </c>
      <c r="H958" t="s">
        <v>131</v>
      </c>
      <c r="I958">
        <v>202</v>
      </c>
      <c r="J958" t="s">
        <v>140</v>
      </c>
    </row>
    <row r="959" spans="1:10" x14ac:dyDescent="0.25">
      <c r="A959" t="s">
        <v>75</v>
      </c>
      <c r="B959" t="s">
        <v>90</v>
      </c>
      <c r="C959">
        <v>3661610</v>
      </c>
      <c r="D959" t="s">
        <v>225</v>
      </c>
      <c r="E959" t="s">
        <v>7863</v>
      </c>
      <c r="F959" t="s">
        <v>7864</v>
      </c>
      <c r="G959" t="s">
        <v>7865</v>
      </c>
      <c r="H959" t="s">
        <v>253</v>
      </c>
      <c r="I959">
        <v>313</v>
      </c>
      <c r="J959" t="s">
        <v>96</v>
      </c>
    </row>
    <row r="960" spans="1:10" x14ac:dyDescent="0.25">
      <c r="A960" t="s">
        <v>75</v>
      </c>
      <c r="B960" t="s">
        <v>90</v>
      </c>
      <c r="C960">
        <v>3662660</v>
      </c>
      <c r="D960" t="s">
        <v>115</v>
      </c>
      <c r="E960" t="s">
        <v>79</v>
      </c>
      <c r="F960" t="s">
        <v>7864</v>
      </c>
      <c r="G960" t="s">
        <v>7866</v>
      </c>
      <c r="H960" t="s">
        <v>79</v>
      </c>
      <c r="I960" t="s">
        <v>82</v>
      </c>
    </row>
    <row r="961" spans="1:10" x14ac:dyDescent="0.25">
      <c r="A961" t="s">
        <v>75</v>
      </c>
      <c r="B961" t="s">
        <v>90</v>
      </c>
      <c r="C961">
        <v>3665383</v>
      </c>
      <c r="D961" t="s">
        <v>120</v>
      </c>
      <c r="E961" t="s">
        <v>79</v>
      </c>
      <c r="F961" t="s">
        <v>1687</v>
      </c>
      <c r="G961" t="s">
        <v>1688</v>
      </c>
      <c r="H961" t="s">
        <v>79</v>
      </c>
      <c r="I961" t="s">
        <v>82</v>
      </c>
    </row>
    <row r="962" spans="1:10" x14ac:dyDescent="0.25">
      <c r="A962" t="s">
        <v>75</v>
      </c>
      <c r="B962" t="s">
        <v>90</v>
      </c>
      <c r="C962">
        <v>3667959</v>
      </c>
      <c r="D962" t="s">
        <v>135</v>
      </c>
      <c r="E962" t="s">
        <v>79</v>
      </c>
      <c r="F962" t="s">
        <v>7867</v>
      </c>
      <c r="G962" t="s">
        <v>7868</v>
      </c>
      <c r="H962" t="s">
        <v>79</v>
      </c>
      <c r="I962" t="s">
        <v>82</v>
      </c>
    </row>
    <row r="963" spans="1:10" x14ac:dyDescent="0.25">
      <c r="A963" t="s">
        <v>75</v>
      </c>
      <c r="B963" t="s">
        <v>90</v>
      </c>
      <c r="C963">
        <v>3674442</v>
      </c>
      <c r="D963" t="s">
        <v>120</v>
      </c>
      <c r="E963" t="s">
        <v>1693</v>
      </c>
      <c r="F963" t="s">
        <v>1694</v>
      </c>
      <c r="G963" t="s">
        <v>1695</v>
      </c>
      <c r="H963" t="s">
        <v>124</v>
      </c>
      <c r="I963">
        <v>287</v>
      </c>
      <c r="J963" t="s">
        <v>140</v>
      </c>
    </row>
    <row r="964" spans="1:10" x14ac:dyDescent="0.25">
      <c r="A964" t="s">
        <v>75</v>
      </c>
      <c r="B964" t="s">
        <v>90</v>
      </c>
      <c r="C964">
        <v>3674730</v>
      </c>
      <c r="D964" t="s">
        <v>135</v>
      </c>
      <c r="E964" t="s">
        <v>1699</v>
      </c>
      <c r="F964" t="s">
        <v>1694</v>
      </c>
      <c r="G964" t="s">
        <v>1695</v>
      </c>
      <c r="H964" t="s">
        <v>85</v>
      </c>
      <c r="I964">
        <v>191</v>
      </c>
      <c r="J964" t="s">
        <v>277</v>
      </c>
    </row>
    <row r="965" spans="1:10" x14ac:dyDescent="0.25">
      <c r="A965" t="s">
        <v>75</v>
      </c>
      <c r="B965" t="s">
        <v>90</v>
      </c>
      <c r="C965">
        <v>3679301</v>
      </c>
      <c r="D965" t="s">
        <v>297</v>
      </c>
      <c r="E965" t="s">
        <v>7869</v>
      </c>
      <c r="F965" t="s">
        <v>7870</v>
      </c>
      <c r="G965" t="s">
        <v>7871</v>
      </c>
      <c r="H965" t="s">
        <v>98</v>
      </c>
      <c r="I965">
        <v>1078</v>
      </c>
      <c r="J965" t="s">
        <v>131</v>
      </c>
    </row>
    <row r="966" spans="1:10" x14ac:dyDescent="0.25">
      <c r="A966" t="s">
        <v>75</v>
      </c>
      <c r="B966" t="s">
        <v>90</v>
      </c>
      <c r="C966">
        <v>3679324</v>
      </c>
      <c r="D966" t="s">
        <v>135</v>
      </c>
      <c r="E966" t="s">
        <v>7873</v>
      </c>
      <c r="F966" t="s">
        <v>7870</v>
      </c>
      <c r="G966" t="s">
        <v>7871</v>
      </c>
      <c r="H966" t="s">
        <v>197</v>
      </c>
      <c r="I966">
        <v>1070</v>
      </c>
      <c r="J966" t="s">
        <v>172</v>
      </c>
    </row>
    <row r="967" spans="1:10" x14ac:dyDescent="0.25">
      <c r="A967" t="s">
        <v>75</v>
      </c>
      <c r="B967" t="s">
        <v>90</v>
      </c>
      <c r="C967">
        <v>3680910</v>
      </c>
      <c r="D967" t="s">
        <v>120</v>
      </c>
      <c r="E967" t="s">
        <v>7875</v>
      </c>
      <c r="F967" t="s">
        <v>7870</v>
      </c>
      <c r="G967" t="s">
        <v>7871</v>
      </c>
      <c r="H967" t="s">
        <v>511</v>
      </c>
      <c r="I967">
        <v>542</v>
      </c>
      <c r="J967" t="s">
        <v>400</v>
      </c>
    </row>
    <row r="968" spans="1:10" x14ac:dyDescent="0.25">
      <c r="A968" t="s">
        <v>75</v>
      </c>
      <c r="B968" t="s">
        <v>90</v>
      </c>
      <c r="C968">
        <v>3686345</v>
      </c>
      <c r="D968" t="s">
        <v>135</v>
      </c>
      <c r="E968" t="s">
        <v>7877</v>
      </c>
      <c r="F968" t="s">
        <v>7878</v>
      </c>
      <c r="G968" t="s">
        <v>7879</v>
      </c>
      <c r="H968" t="s">
        <v>124</v>
      </c>
      <c r="I968">
        <v>751</v>
      </c>
      <c r="J968" t="s">
        <v>96</v>
      </c>
    </row>
    <row r="969" spans="1:10" x14ac:dyDescent="0.25">
      <c r="A969" t="s">
        <v>75</v>
      </c>
      <c r="B969" t="s">
        <v>90</v>
      </c>
      <c r="C969">
        <v>3691787</v>
      </c>
      <c r="D969" t="s">
        <v>88</v>
      </c>
      <c r="E969" t="s">
        <v>10387</v>
      </c>
      <c r="F969" t="s">
        <v>7882</v>
      </c>
      <c r="G969" t="s">
        <v>7883</v>
      </c>
      <c r="H969" t="s">
        <v>96</v>
      </c>
      <c r="I969">
        <v>72</v>
      </c>
      <c r="J969" t="s">
        <v>96</v>
      </c>
    </row>
    <row r="970" spans="1:10" x14ac:dyDescent="0.25">
      <c r="A970" t="s">
        <v>75</v>
      </c>
      <c r="B970" t="s">
        <v>90</v>
      </c>
      <c r="C970">
        <v>3692994</v>
      </c>
      <c r="D970" t="s">
        <v>92</v>
      </c>
      <c r="E970" t="s">
        <v>7881</v>
      </c>
      <c r="F970" t="s">
        <v>7882</v>
      </c>
      <c r="G970" t="s">
        <v>7883</v>
      </c>
      <c r="H970" t="s">
        <v>253</v>
      </c>
      <c r="I970">
        <v>474</v>
      </c>
      <c r="J970" t="s">
        <v>277</v>
      </c>
    </row>
    <row r="971" spans="1:10" x14ac:dyDescent="0.25">
      <c r="A971" t="s">
        <v>75</v>
      </c>
      <c r="B971" t="s">
        <v>90</v>
      </c>
      <c r="C971">
        <v>3698119</v>
      </c>
      <c r="D971" t="s">
        <v>135</v>
      </c>
      <c r="E971" t="s">
        <v>6202</v>
      </c>
      <c r="F971" t="s">
        <v>4311</v>
      </c>
      <c r="G971" t="s">
        <v>4312</v>
      </c>
      <c r="H971" t="s">
        <v>197</v>
      </c>
      <c r="I971">
        <v>1</v>
      </c>
      <c r="J971" t="s">
        <v>197</v>
      </c>
    </row>
    <row r="972" spans="1:10" x14ac:dyDescent="0.25">
      <c r="A972" t="s">
        <v>75</v>
      </c>
      <c r="B972" t="s">
        <v>90</v>
      </c>
      <c r="C972">
        <v>3698875</v>
      </c>
      <c r="D972" t="s">
        <v>120</v>
      </c>
      <c r="E972" t="s">
        <v>7884</v>
      </c>
      <c r="F972" t="s">
        <v>7885</v>
      </c>
      <c r="G972" t="s">
        <v>4312</v>
      </c>
      <c r="H972" t="s">
        <v>253</v>
      </c>
      <c r="I972">
        <v>92</v>
      </c>
      <c r="J972" t="s">
        <v>96</v>
      </c>
    </row>
    <row r="973" spans="1:10" x14ac:dyDescent="0.25">
      <c r="A973" t="s">
        <v>75</v>
      </c>
      <c r="B973" t="s">
        <v>90</v>
      </c>
      <c r="C973">
        <v>3717788</v>
      </c>
      <c r="D973" t="s">
        <v>135</v>
      </c>
      <c r="E973" t="s">
        <v>7886</v>
      </c>
      <c r="F973" t="s">
        <v>7887</v>
      </c>
      <c r="G973" t="s">
        <v>7888</v>
      </c>
      <c r="H973" t="s">
        <v>131</v>
      </c>
      <c r="I973">
        <v>297</v>
      </c>
      <c r="J973" t="s">
        <v>131</v>
      </c>
    </row>
    <row r="974" spans="1:10" x14ac:dyDescent="0.25">
      <c r="A974" t="s">
        <v>75</v>
      </c>
      <c r="B974" t="s">
        <v>90</v>
      </c>
      <c r="C974">
        <v>3722763</v>
      </c>
      <c r="D974" t="s">
        <v>135</v>
      </c>
      <c r="E974" t="s">
        <v>79</v>
      </c>
      <c r="F974" t="s">
        <v>1714</v>
      </c>
      <c r="G974" t="s">
        <v>1715</v>
      </c>
      <c r="H974" t="s">
        <v>79</v>
      </c>
      <c r="I974" t="s">
        <v>82</v>
      </c>
    </row>
    <row r="975" spans="1:10" x14ac:dyDescent="0.25">
      <c r="A975" t="s">
        <v>75</v>
      </c>
      <c r="B975" t="s">
        <v>90</v>
      </c>
      <c r="C975">
        <v>3722949</v>
      </c>
      <c r="D975" t="s">
        <v>135</v>
      </c>
      <c r="E975" t="s">
        <v>10388</v>
      </c>
      <c r="F975" t="s">
        <v>10389</v>
      </c>
      <c r="G975" t="s">
        <v>10390</v>
      </c>
      <c r="H975" t="s">
        <v>105</v>
      </c>
      <c r="I975">
        <v>393</v>
      </c>
      <c r="J975" t="s">
        <v>160</v>
      </c>
    </row>
    <row r="976" spans="1:10" x14ac:dyDescent="0.25">
      <c r="A976" t="s">
        <v>75</v>
      </c>
      <c r="B976" t="s">
        <v>90</v>
      </c>
      <c r="C976">
        <v>3727580</v>
      </c>
      <c r="D976" t="s">
        <v>135</v>
      </c>
      <c r="E976" t="s">
        <v>6467</v>
      </c>
      <c r="F976" t="s">
        <v>7889</v>
      </c>
      <c r="G976" t="s">
        <v>7890</v>
      </c>
      <c r="H976" t="s">
        <v>204</v>
      </c>
      <c r="I976">
        <v>167</v>
      </c>
      <c r="J976" t="s">
        <v>204</v>
      </c>
    </row>
    <row r="977" spans="1:10" x14ac:dyDescent="0.25">
      <c r="A977" t="s">
        <v>75</v>
      </c>
      <c r="B977" t="s">
        <v>90</v>
      </c>
      <c r="C977">
        <v>3729221</v>
      </c>
      <c r="D977" t="s">
        <v>135</v>
      </c>
      <c r="E977" t="s">
        <v>1718</v>
      </c>
      <c r="F977" t="s">
        <v>1719</v>
      </c>
      <c r="G977" t="s">
        <v>1720</v>
      </c>
      <c r="H977" t="s">
        <v>124</v>
      </c>
      <c r="I977">
        <v>295</v>
      </c>
      <c r="J977" t="s">
        <v>140</v>
      </c>
    </row>
    <row r="978" spans="1:10" x14ac:dyDescent="0.25">
      <c r="A978" t="s">
        <v>75</v>
      </c>
      <c r="B978" t="s">
        <v>90</v>
      </c>
      <c r="C978">
        <v>3729325</v>
      </c>
      <c r="D978" t="s">
        <v>135</v>
      </c>
      <c r="E978" t="s">
        <v>7891</v>
      </c>
      <c r="F978" t="s">
        <v>1719</v>
      </c>
      <c r="G978" t="s">
        <v>1720</v>
      </c>
      <c r="H978" t="s">
        <v>174</v>
      </c>
      <c r="I978">
        <v>329</v>
      </c>
      <c r="J978" t="s">
        <v>174</v>
      </c>
    </row>
    <row r="979" spans="1:10" x14ac:dyDescent="0.25">
      <c r="A979" t="s">
        <v>75</v>
      </c>
      <c r="B979" t="s">
        <v>90</v>
      </c>
      <c r="C979">
        <v>3732549</v>
      </c>
      <c r="D979" t="s">
        <v>120</v>
      </c>
      <c r="E979" t="s">
        <v>1724</v>
      </c>
      <c r="F979" t="s">
        <v>1725</v>
      </c>
      <c r="G979" t="s">
        <v>1726</v>
      </c>
      <c r="H979" t="s">
        <v>85</v>
      </c>
      <c r="I979">
        <v>565</v>
      </c>
      <c r="J979" t="s">
        <v>277</v>
      </c>
    </row>
    <row r="980" spans="1:10" x14ac:dyDescent="0.25">
      <c r="A980" t="s">
        <v>75</v>
      </c>
      <c r="B980" t="s">
        <v>90</v>
      </c>
      <c r="C980">
        <v>3736722</v>
      </c>
      <c r="D980" t="s">
        <v>135</v>
      </c>
      <c r="E980" t="s">
        <v>7334</v>
      </c>
      <c r="F980" t="s">
        <v>7892</v>
      </c>
      <c r="G980" t="s">
        <v>7893</v>
      </c>
      <c r="H980" t="s">
        <v>146</v>
      </c>
      <c r="I980">
        <v>210</v>
      </c>
      <c r="J980" t="s">
        <v>146</v>
      </c>
    </row>
    <row r="981" spans="1:10" x14ac:dyDescent="0.25">
      <c r="A981" t="s">
        <v>75</v>
      </c>
      <c r="B981" t="s">
        <v>90</v>
      </c>
      <c r="C981">
        <v>3738088</v>
      </c>
      <c r="D981" t="s">
        <v>92</v>
      </c>
      <c r="E981" t="s">
        <v>1736</v>
      </c>
      <c r="F981" t="s">
        <v>1737</v>
      </c>
      <c r="G981" t="s">
        <v>1738</v>
      </c>
      <c r="H981" t="s">
        <v>253</v>
      </c>
      <c r="I981">
        <v>134</v>
      </c>
      <c r="J981" t="s">
        <v>277</v>
      </c>
    </row>
    <row r="982" spans="1:10" x14ac:dyDescent="0.25">
      <c r="A982" t="s">
        <v>75</v>
      </c>
      <c r="B982" t="s">
        <v>90</v>
      </c>
      <c r="C982">
        <v>3738431</v>
      </c>
      <c r="D982" t="s">
        <v>135</v>
      </c>
      <c r="E982" t="s">
        <v>7894</v>
      </c>
      <c r="F982" t="s">
        <v>7895</v>
      </c>
      <c r="G982" t="s">
        <v>7896</v>
      </c>
      <c r="H982" t="s">
        <v>131</v>
      </c>
      <c r="I982">
        <v>90</v>
      </c>
      <c r="J982" t="s">
        <v>174</v>
      </c>
    </row>
    <row r="983" spans="1:10" x14ac:dyDescent="0.25">
      <c r="A983" t="s">
        <v>75</v>
      </c>
      <c r="B983" t="s">
        <v>90</v>
      </c>
      <c r="C983">
        <v>3751135</v>
      </c>
      <c r="D983" t="s">
        <v>120</v>
      </c>
      <c r="E983" t="s">
        <v>7898</v>
      </c>
      <c r="F983" t="s">
        <v>1748</v>
      </c>
      <c r="G983" t="s">
        <v>7899</v>
      </c>
      <c r="H983" t="s">
        <v>140</v>
      </c>
      <c r="I983">
        <v>18</v>
      </c>
      <c r="J983" t="s">
        <v>160</v>
      </c>
    </row>
    <row r="984" spans="1:10" x14ac:dyDescent="0.25">
      <c r="A984" t="s">
        <v>75</v>
      </c>
      <c r="B984" t="s">
        <v>90</v>
      </c>
      <c r="C984">
        <v>3751360</v>
      </c>
      <c r="D984" t="s">
        <v>88</v>
      </c>
      <c r="E984" t="s">
        <v>79</v>
      </c>
      <c r="F984" t="s">
        <v>1748</v>
      </c>
      <c r="G984" t="s">
        <v>1749</v>
      </c>
      <c r="H984" t="s">
        <v>79</v>
      </c>
      <c r="I984" t="s">
        <v>82</v>
      </c>
    </row>
    <row r="985" spans="1:10" x14ac:dyDescent="0.25">
      <c r="A985" t="s">
        <v>75</v>
      </c>
      <c r="B985" t="s">
        <v>90</v>
      </c>
      <c r="C985">
        <v>3767000</v>
      </c>
      <c r="D985" t="s">
        <v>120</v>
      </c>
      <c r="E985" t="s">
        <v>7900</v>
      </c>
      <c r="F985" t="s">
        <v>7901</v>
      </c>
      <c r="G985" t="s">
        <v>7902</v>
      </c>
      <c r="H985" t="s">
        <v>85</v>
      </c>
      <c r="I985">
        <v>454</v>
      </c>
      <c r="J985" t="s">
        <v>277</v>
      </c>
    </row>
    <row r="986" spans="1:10" x14ac:dyDescent="0.25">
      <c r="A986" t="s">
        <v>75</v>
      </c>
      <c r="B986" t="s">
        <v>90</v>
      </c>
      <c r="C986">
        <v>3767410</v>
      </c>
      <c r="D986" t="s">
        <v>120</v>
      </c>
      <c r="E986" t="s">
        <v>7904</v>
      </c>
      <c r="F986" t="s">
        <v>7901</v>
      </c>
      <c r="G986" t="s">
        <v>7902</v>
      </c>
      <c r="H986" t="s">
        <v>245</v>
      </c>
      <c r="I986">
        <v>590</v>
      </c>
      <c r="J986" t="s">
        <v>245</v>
      </c>
    </row>
    <row r="987" spans="1:10" x14ac:dyDescent="0.25">
      <c r="A987" t="s">
        <v>75</v>
      </c>
      <c r="B987" t="s">
        <v>90</v>
      </c>
      <c r="C987">
        <v>3772732</v>
      </c>
      <c r="D987" t="s">
        <v>120</v>
      </c>
      <c r="E987" t="s">
        <v>1752</v>
      </c>
      <c r="F987" t="s">
        <v>1753</v>
      </c>
      <c r="G987" t="s">
        <v>1754</v>
      </c>
      <c r="H987" t="s">
        <v>204</v>
      </c>
      <c r="I987">
        <v>107</v>
      </c>
      <c r="J987" t="s">
        <v>140</v>
      </c>
    </row>
    <row r="988" spans="1:10" x14ac:dyDescent="0.25">
      <c r="A988" t="s">
        <v>75</v>
      </c>
      <c r="B988" t="s">
        <v>90</v>
      </c>
      <c r="C988">
        <v>3780573</v>
      </c>
      <c r="D988" t="s">
        <v>135</v>
      </c>
      <c r="E988" t="s">
        <v>1758</v>
      </c>
      <c r="F988" t="s">
        <v>1759</v>
      </c>
      <c r="G988" t="s">
        <v>1760</v>
      </c>
      <c r="H988" t="s">
        <v>124</v>
      </c>
      <c r="I988">
        <v>126</v>
      </c>
      <c r="J988" t="s">
        <v>140</v>
      </c>
    </row>
    <row r="989" spans="1:10" x14ac:dyDescent="0.25">
      <c r="A989" t="s">
        <v>75</v>
      </c>
      <c r="B989" t="s">
        <v>90</v>
      </c>
      <c r="C989">
        <v>3782439</v>
      </c>
      <c r="D989" t="s">
        <v>120</v>
      </c>
      <c r="E989" t="s">
        <v>1764</v>
      </c>
      <c r="F989" t="s">
        <v>1765</v>
      </c>
      <c r="G989" t="s">
        <v>1766</v>
      </c>
      <c r="H989" t="s">
        <v>124</v>
      </c>
      <c r="I989">
        <v>335</v>
      </c>
      <c r="J989" t="s">
        <v>140</v>
      </c>
    </row>
    <row r="990" spans="1:10" x14ac:dyDescent="0.25">
      <c r="A990" t="s">
        <v>75</v>
      </c>
      <c r="B990" t="s">
        <v>90</v>
      </c>
      <c r="C990">
        <v>3783727</v>
      </c>
      <c r="D990" t="s">
        <v>135</v>
      </c>
      <c r="E990" t="s">
        <v>1770</v>
      </c>
      <c r="F990" t="s">
        <v>1771</v>
      </c>
      <c r="G990" t="s">
        <v>1772</v>
      </c>
      <c r="H990" t="s">
        <v>204</v>
      </c>
      <c r="I990">
        <v>327</v>
      </c>
      <c r="J990" t="s">
        <v>140</v>
      </c>
    </row>
    <row r="991" spans="1:10" x14ac:dyDescent="0.25">
      <c r="A991" t="s">
        <v>75</v>
      </c>
      <c r="B991" t="s">
        <v>90</v>
      </c>
      <c r="C991">
        <v>3784878</v>
      </c>
      <c r="D991" t="s">
        <v>225</v>
      </c>
      <c r="E991" t="s">
        <v>1776</v>
      </c>
      <c r="F991" t="s">
        <v>1777</v>
      </c>
      <c r="G991" t="s">
        <v>1778</v>
      </c>
      <c r="H991" t="s">
        <v>96</v>
      </c>
      <c r="I991">
        <v>345</v>
      </c>
      <c r="J991" t="s">
        <v>98</v>
      </c>
    </row>
    <row r="992" spans="1:10" x14ac:dyDescent="0.25">
      <c r="A992" t="s">
        <v>75</v>
      </c>
      <c r="B992" t="s">
        <v>90</v>
      </c>
      <c r="C992">
        <v>3785915</v>
      </c>
      <c r="D992" t="s">
        <v>120</v>
      </c>
      <c r="E992" t="s">
        <v>79</v>
      </c>
      <c r="F992" t="s">
        <v>1777</v>
      </c>
      <c r="G992" t="s">
        <v>4319</v>
      </c>
      <c r="H992" t="s">
        <v>79</v>
      </c>
      <c r="I992" t="s">
        <v>82</v>
      </c>
    </row>
    <row r="993" spans="1:10" x14ac:dyDescent="0.25">
      <c r="A993" t="s">
        <v>75</v>
      </c>
      <c r="B993" t="s">
        <v>90</v>
      </c>
      <c r="C993">
        <v>3789381</v>
      </c>
      <c r="D993" t="s">
        <v>135</v>
      </c>
      <c r="E993" t="s">
        <v>7909</v>
      </c>
      <c r="F993" t="s">
        <v>7910</v>
      </c>
      <c r="G993" t="s">
        <v>7911</v>
      </c>
      <c r="H993" t="s">
        <v>96</v>
      </c>
      <c r="I993">
        <v>15</v>
      </c>
      <c r="J993" t="s">
        <v>172</v>
      </c>
    </row>
    <row r="994" spans="1:10" x14ac:dyDescent="0.25">
      <c r="A994" t="s">
        <v>75</v>
      </c>
      <c r="B994" t="s">
        <v>90</v>
      </c>
      <c r="C994">
        <v>3798582</v>
      </c>
      <c r="D994" t="s">
        <v>135</v>
      </c>
      <c r="E994" t="s">
        <v>1782</v>
      </c>
      <c r="F994" t="s">
        <v>1783</v>
      </c>
      <c r="G994" t="s">
        <v>1784</v>
      </c>
      <c r="H994" t="s">
        <v>98</v>
      </c>
      <c r="I994">
        <v>243</v>
      </c>
      <c r="J994" t="s">
        <v>511</v>
      </c>
    </row>
    <row r="995" spans="1:10" x14ac:dyDescent="0.25">
      <c r="A995" t="s">
        <v>75</v>
      </c>
      <c r="B995" t="s">
        <v>90</v>
      </c>
      <c r="C995">
        <v>3810195</v>
      </c>
      <c r="D995" t="s">
        <v>135</v>
      </c>
      <c r="E995" t="s">
        <v>5698</v>
      </c>
      <c r="F995" t="s">
        <v>7915</v>
      </c>
      <c r="G995" t="s">
        <v>7916</v>
      </c>
      <c r="H995" t="s">
        <v>124</v>
      </c>
      <c r="I995">
        <v>54</v>
      </c>
      <c r="J995" t="s">
        <v>140</v>
      </c>
    </row>
    <row r="996" spans="1:10" x14ac:dyDescent="0.25">
      <c r="A996" t="s">
        <v>75</v>
      </c>
      <c r="B996" t="s">
        <v>90</v>
      </c>
      <c r="C996">
        <v>3816601</v>
      </c>
      <c r="D996" t="s">
        <v>225</v>
      </c>
      <c r="E996" t="s">
        <v>7920</v>
      </c>
      <c r="F996" t="s">
        <v>7921</v>
      </c>
      <c r="G996" t="s">
        <v>7922</v>
      </c>
      <c r="H996" t="s">
        <v>511</v>
      </c>
      <c r="I996">
        <v>281</v>
      </c>
      <c r="J996" t="s">
        <v>96</v>
      </c>
    </row>
    <row r="997" spans="1:10" x14ac:dyDescent="0.25">
      <c r="A997" t="s">
        <v>75</v>
      </c>
      <c r="B997" t="s">
        <v>90</v>
      </c>
      <c r="C997">
        <v>3817604</v>
      </c>
      <c r="D997" t="s">
        <v>120</v>
      </c>
      <c r="E997" t="s">
        <v>7923</v>
      </c>
      <c r="F997" t="s">
        <v>7921</v>
      </c>
      <c r="G997" t="s">
        <v>7922</v>
      </c>
      <c r="H997" t="s">
        <v>245</v>
      </c>
      <c r="I997">
        <v>615</v>
      </c>
      <c r="J997" t="s">
        <v>245</v>
      </c>
    </row>
    <row r="998" spans="1:10" x14ac:dyDescent="0.25">
      <c r="A998" t="s">
        <v>75</v>
      </c>
      <c r="B998" t="s">
        <v>90</v>
      </c>
      <c r="C998">
        <v>3818010</v>
      </c>
      <c r="D998" t="s">
        <v>135</v>
      </c>
      <c r="E998" t="s">
        <v>7924</v>
      </c>
      <c r="F998" t="s">
        <v>7925</v>
      </c>
      <c r="G998" t="s">
        <v>7926</v>
      </c>
      <c r="H998" t="s">
        <v>511</v>
      </c>
      <c r="I998">
        <v>46</v>
      </c>
      <c r="J998" t="s">
        <v>400</v>
      </c>
    </row>
    <row r="999" spans="1:10" x14ac:dyDescent="0.25">
      <c r="A999" t="s">
        <v>75</v>
      </c>
      <c r="B999" t="s">
        <v>90</v>
      </c>
      <c r="C999">
        <v>3824948</v>
      </c>
      <c r="D999" t="s">
        <v>92</v>
      </c>
      <c r="E999" t="s">
        <v>1792</v>
      </c>
      <c r="F999" t="s">
        <v>1793</v>
      </c>
      <c r="G999" t="s">
        <v>1794</v>
      </c>
      <c r="H999" t="s">
        <v>565</v>
      </c>
      <c r="I999">
        <v>378</v>
      </c>
      <c r="J999" t="s">
        <v>124</v>
      </c>
    </row>
    <row r="1000" spans="1:10" x14ac:dyDescent="0.25">
      <c r="A1000" t="s">
        <v>75</v>
      </c>
      <c r="B1000" t="s">
        <v>90</v>
      </c>
      <c r="C1000">
        <v>3825702</v>
      </c>
      <c r="D1000" t="s">
        <v>135</v>
      </c>
      <c r="E1000" t="s">
        <v>7927</v>
      </c>
      <c r="F1000" t="s">
        <v>4337</v>
      </c>
      <c r="G1000" t="s">
        <v>4338</v>
      </c>
      <c r="H1000" t="s">
        <v>428</v>
      </c>
      <c r="I1000">
        <v>732</v>
      </c>
      <c r="J1000" t="s">
        <v>400</v>
      </c>
    </row>
    <row r="1001" spans="1:10" x14ac:dyDescent="0.25">
      <c r="A1001" t="s">
        <v>75</v>
      </c>
      <c r="B1001" t="s">
        <v>90</v>
      </c>
      <c r="C1001">
        <v>3828206</v>
      </c>
      <c r="D1001" t="s">
        <v>92</v>
      </c>
      <c r="E1001" t="s">
        <v>7929</v>
      </c>
      <c r="F1001" t="s">
        <v>7930</v>
      </c>
      <c r="G1001" t="s">
        <v>554</v>
      </c>
      <c r="H1001" t="s">
        <v>140</v>
      </c>
      <c r="I1001">
        <v>362</v>
      </c>
      <c r="J1001" t="s">
        <v>148</v>
      </c>
    </row>
    <row r="1002" spans="1:10" x14ac:dyDescent="0.25">
      <c r="A1002" t="s">
        <v>75</v>
      </c>
      <c r="B1002" t="s">
        <v>90</v>
      </c>
      <c r="C1002">
        <v>3830197</v>
      </c>
      <c r="D1002" t="s">
        <v>135</v>
      </c>
      <c r="E1002" t="s">
        <v>79</v>
      </c>
      <c r="F1002" t="s">
        <v>5667</v>
      </c>
      <c r="G1002" t="s">
        <v>5668</v>
      </c>
      <c r="H1002" t="s">
        <v>79</v>
      </c>
      <c r="I1002" t="s">
        <v>82</v>
      </c>
    </row>
    <row r="1003" spans="1:10" x14ac:dyDescent="0.25">
      <c r="A1003" t="s">
        <v>75</v>
      </c>
      <c r="B1003" t="s">
        <v>90</v>
      </c>
      <c r="C1003">
        <v>3830311</v>
      </c>
      <c r="D1003" t="s">
        <v>120</v>
      </c>
      <c r="E1003" t="s">
        <v>79</v>
      </c>
      <c r="F1003" t="s">
        <v>5667</v>
      </c>
      <c r="G1003" t="s">
        <v>5668</v>
      </c>
      <c r="H1003" t="s">
        <v>79</v>
      </c>
      <c r="I1003" t="s">
        <v>82</v>
      </c>
    </row>
    <row r="1004" spans="1:10" x14ac:dyDescent="0.25">
      <c r="A1004" t="s">
        <v>75</v>
      </c>
      <c r="B1004" t="s">
        <v>90</v>
      </c>
      <c r="C1004">
        <v>3830819</v>
      </c>
      <c r="D1004" t="s">
        <v>297</v>
      </c>
      <c r="E1004" t="s">
        <v>7932</v>
      </c>
      <c r="F1004" t="s">
        <v>7933</v>
      </c>
      <c r="G1004" t="s">
        <v>7833</v>
      </c>
      <c r="H1004" t="s">
        <v>253</v>
      </c>
      <c r="I1004">
        <v>169</v>
      </c>
      <c r="J1004" t="s">
        <v>96</v>
      </c>
    </row>
    <row r="1005" spans="1:10" x14ac:dyDescent="0.25">
      <c r="A1005" t="s">
        <v>75</v>
      </c>
      <c r="B1005" t="s">
        <v>90</v>
      </c>
      <c r="C1005">
        <v>3832308</v>
      </c>
      <c r="D1005" t="s">
        <v>1798</v>
      </c>
      <c r="E1005" t="s">
        <v>1799</v>
      </c>
      <c r="F1005" t="s">
        <v>1800</v>
      </c>
      <c r="G1005" t="s">
        <v>1801</v>
      </c>
      <c r="H1005" t="s">
        <v>140</v>
      </c>
      <c r="I1005">
        <v>234</v>
      </c>
      <c r="J1005" t="s">
        <v>174</v>
      </c>
    </row>
    <row r="1006" spans="1:10" x14ac:dyDescent="0.25">
      <c r="A1006" t="s">
        <v>75</v>
      </c>
      <c r="B1006" t="s">
        <v>90</v>
      </c>
      <c r="C1006">
        <v>3839798</v>
      </c>
      <c r="D1006" t="s">
        <v>135</v>
      </c>
      <c r="E1006" t="s">
        <v>7934</v>
      </c>
      <c r="F1006" t="s">
        <v>7935</v>
      </c>
      <c r="G1006" t="s">
        <v>7936</v>
      </c>
      <c r="H1006" t="s">
        <v>85</v>
      </c>
      <c r="I1006">
        <v>244</v>
      </c>
      <c r="J1006" t="s">
        <v>277</v>
      </c>
    </row>
    <row r="1007" spans="1:10" x14ac:dyDescent="0.25">
      <c r="A1007" t="s">
        <v>6212</v>
      </c>
      <c r="B1007" t="s">
        <v>90</v>
      </c>
      <c r="C1007">
        <v>3841419</v>
      </c>
      <c r="D1007" t="s">
        <v>7937</v>
      </c>
      <c r="E1007" t="s">
        <v>6000</v>
      </c>
      <c r="F1007" t="s">
        <v>3026</v>
      </c>
      <c r="G1007" t="s">
        <v>3027</v>
      </c>
      <c r="H1007" t="s">
        <v>6003</v>
      </c>
      <c r="I1007" t="s">
        <v>82</v>
      </c>
    </row>
    <row r="1008" spans="1:10" x14ac:dyDescent="0.25">
      <c r="A1008" t="s">
        <v>75</v>
      </c>
      <c r="B1008" t="s">
        <v>90</v>
      </c>
      <c r="C1008">
        <v>3842467</v>
      </c>
      <c r="D1008" t="s">
        <v>135</v>
      </c>
      <c r="E1008" t="s">
        <v>1804</v>
      </c>
      <c r="F1008" t="s">
        <v>1805</v>
      </c>
      <c r="G1008" t="s">
        <v>1806</v>
      </c>
      <c r="H1008" t="s">
        <v>146</v>
      </c>
      <c r="I1008">
        <v>344</v>
      </c>
      <c r="J1008" t="s">
        <v>565</v>
      </c>
    </row>
    <row r="1009" spans="1:10" x14ac:dyDescent="0.25">
      <c r="A1009" t="s">
        <v>75</v>
      </c>
      <c r="B1009" t="s">
        <v>90</v>
      </c>
      <c r="C1009">
        <v>3860159</v>
      </c>
      <c r="D1009" t="s">
        <v>135</v>
      </c>
      <c r="E1009" t="s">
        <v>7938</v>
      </c>
      <c r="F1009" t="s">
        <v>7939</v>
      </c>
      <c r="G1009" t="s">
        <v>7940</v>
      </c>
      <c r="H1009" t="s">
        <v>131</v>
      </c>
      <c r="I1009">
        <v>33</v>
      </c>
      <c r="J1009" t="s">
        <v>131</v>
      </c>
    </row>
    <row r="1010" spans="1:10" x14ac:dyDescent="0.25">
      <c r="A1010" t="s">
        <v>75</v>
      </c>
      <c r="B1010" t="s">
        <v>90</v>
      </c>
      <c r="C1010">
        <v>3860327</v>
      </c>
      <c r="D1010" t="s">
        <v>135</v>
      </c>
      <c r="E1010" t="s">
        <v>79</v>
      </c>
      <c r="F1010" t="s">
        <v>7939</v>
      </c>
      <c r="G1010" t="s">
        <v>7941</v>
      </c>
      <c r="H1010" t="s">
        <v>79</v>
      </c>
      <c r="I1010" t="s">
        <v>82</v>
      </c>
    </row>
    <row r="1011" spans="1:10" x14ac:dyDescent="0.25">
      <c r="A1011" t="s">
        <v>75</v>
      </c>
      <c r="B1011" t="s">
        <v>90</v>
      </c>
      <c r="C1011">
        <v>3860653</v>
      </c>
      <c r="D1011" t="s">
        <v>135</v>
      </c>
      <c r="E1011" t="s">
        <v>7942</v>
      </c>
      <c r="F1011" t="s">
        <v>7943</v>
      </c>
      <c r="G1011" t="s">
        <v>7940</v>
      </c>
      <c r="H1011" t="s">
        <v>105</v>
      </c>
      <c r="I1011">
        <v>44</v>
      </c>
      <c r="J1011" t="s">
        <v>160</v>
      </c>
    </row>
    <row r="1012" spans="1:10" x14ac:dyDescent="0.25">
      <c r="A1012" t="s">
        <v>75</v>
      </c>
      <c r="B1012" t="s">
        <v>90</v>
      </c>
      <c r="C1012">
        <v>3861553</v>
      </c>
      <c r="D1012" t="s">
        <v>135</v>
      </c>
      <c r="E1012" t="s">
        <v>7944</v>
      </c>
      <c r="F1012" t="s">
        <v>7945</v>
      </c>
      <c r="G1012" t="s">
        <v>7946</v>
      </c>
      <c r="H1012" t="s">
        <v>146</v>
      </c>
      <c r="I1012">
        <v>373</v>
      </c>
      <c r="J1012" t="s">
        <v>148</v>
      </c>
    </row>
    <row r="1013" spans="1:10" x14ac:dyDescent="0.25">
      <c r="A1013" t="s">
        <v>75</v>
      </c>
      <c r="B1013" t="s">
        <v>90</v>
      </c>
      <c r="C1013">
        <v>3863438</v>
      </c>
      <c r="D1013" t="s">
        <v>120</v>
      </c>
      <c r="E1013" t="s">
        <v>668</v>
      </c>
      <c r="F1013" t="s">
        <v>7948</v>
      </c>
      <c r="G1013" t="s">
        <v>7949</v>
      </c>
      <c r="H1013" t="s">
        <v>197</v>
      </c>
      <c r="I1013">
        <v>234</v>
      </c>
      <c r="J1013" t="s">
        <v>172</v>
      </c>
    </row>
    <row r="1014" spans="1:10" x14ac:dyDescent="0.25">
      <c r="A1014" t="s">
        <v>75</v>
      </c>
      <c r="B1014" t="s">
        <v>90</v>
      </c>
      <c r="C1014">
        <v>3865120</v>
      </c>
      <c r="D1014" t="s">
        <v>135</v>
      </c>
      <c r="E1014" t="s">
        <v>79</v>
      </c>
      <c r="F1014" t="s">
        <v>7950</v>
      </c>
      <c r="G1014" t="s">
        <v>7951</v>
      </c>
      <c r="H1014" t="s">
        <v>79</v>
      </c>
      <c r="I1014" t="s">
        <v>82</v>
      </c>
    </row>
    <row r="1015" spans="1:10" x14ac:dyDescent="0.25">
      <c r="A1015" t="s">
        <v>75</v>
      </c>
      <c r="B1015" t="s">
        <v>90</v>
      </c>
      <c r="C1015">
        <v>3865863</v>
      </c>
      <c r="D1015" t="s">
        <v>92</v>
      </c>
      <c r="E1015" t="s">
        <v>7952</v>
      </c>
      <c r="F1015" t="s">
        <v>7953</v>
      </c>
      <c r="G1015" t="s">
        <v>7954</v>
      </c>
      <c r="H1015" t="s">
        <v>174</v>
      </c>
      <c r="I1015">
        <v>166</v>
      </c>
      <c r="J1015" t="s">
        <v>140</v>
      </c>
    </row>
    <row r="1016" spans="1:10" x14ac:dyDescent="0.25">
      <c r="A1016" t="s">
        <v>75</v>
      </c>
      <c r="B1016" t="s">
        <v>90</v>
      </c>
      <c r="C1016">
        <v>3869711</v>
      </c>
      <c r="D1016" t="s">
        <v>101</v>
      </c>
      <c r="E1016" t="s">
        <v>1810</v>
      </c>
      <c r="F1016" t="s">
        <v>1811</v>
      </c>
      <c r="G1016" t="s">
        <v>1812</v>
      </c>
      <c r="H1016" t="s">
        <v>245</v>
      </c>
      <c r="I1016">
        <v>201</v>
      </c>
      <c r="J1016" t="s">
        <v>146</v>
      </c>
    </row>
    <row r="1017" spans="1:10" x14ac:dyDescent="0.25">
      <c r="A1017" t="s">
        <v>75</v>
      </c>
      <c r="B1017" t="s">
        <v>90</v>
      </c>
      <c r="C1017">
        <v>3871587</v>
      </c>
      <c r="D1017" t="s">
        <v>120</v>
      </c>
      <c r="E1017" t="s">
        <v>1815</v>
      </c>
      <c r="F1017" t="s">
        <v>1816</v>
      </c>
      <c r="G1017" t="s">
        <v>1817</v>
      </c>
      <c r="H1017" t="s">
        <v>400</v>
      </c>
      <c r="I1017">
        <v>631</v>
      </c>
      <c r="J1017" t="s">
        <v>428</v>
      </c>
    </row>
    <row r="1018" spans="1:10" x14ac:dyDescent="0.25">
      <c r="A1018" t="s">
        <v>75</v>
      </c>
      <c r="B1018" t="s">
        <v>90</v>
      </c>
      <c r="C1018">
        <v>3872006</v>
      </c>
      <c r="D1018" t="s">
        <v>92</v>
      </c>
      <c r="E1018" t="s">
        <v>7956</v>
      </c>
      <c r="F1018" t="s">
        <v>1816</v>
      </c>
      <c r="G1018" t="s">
        <v>1817</v>
      </c>
      <c r="H1018" t="s">
        <v>140</v>
      </c>
      <c r="I1018">
        <v>492</v>
      </c>
      <c r="J1018" t="s">
        <v>148</v>
      </c>
    </row>
    <row r="1019" spans="1:10" x14ac:dyDescent="0.25">
      <c r="A1019" t="s">
        <v>75</v>
      </c>
      <c r="B1019" t="s">
        <v>90</v>
      </c>
      <c r="C1019">
        <v>3872381</v>
      </c>
      <c r="D1019" t="s">
        <v>135</v>
      </c>
      <c r="E1019" t="s">
        <v>10391</v>
      </c>
      <c r="F1019" t="s">
        <v>1816</v>
      </c>
      <c r="G1019" t="s">
        <v>1817</v>
      </c>
      <c r="H1019" t="s">
        <v>85</v>
      </c>
      <c r="I1019">
        <v>367</v>
      </c>
      <c r="J1019" t="s">
        <v>277</v>
      </c>
    </row>
    <row r="1020" spans="1:10" x14ac:dyDescent="0.25">
      <c r="A1020" t="s">
        <v>75</v>
      </c>
      <c r="B1020" t="s">
        <v>90</v>
      </c>
      <c r="C1020">
        <v>3875148</v>
      </c>
      <c r="D1020" t="s">
        <v>135</v>
      </c>
      <c r="E1020" t="s">
        <v>7958</v>
      </c>
      <c r="F1020" t="s">
        <v>1822</v>
      </c>
      <c r="G1020" t="s">
        <v>1823</v>
      </c>
      <c r="H1020" t="s">
        <v>204</v>
      </c>
      <c r="I1020">
        <v>178</v>
      </c>
      <c r="J1020" t="s">
        <v>204</v>
      </c>
    </row>
    <row r="1021" spans="1:10" x14ac:dyDescent="0.25">
      <c r="A1021" t="s">
        <v>75</v>
      </c>
      <c r="B1021" t="s">
        <v>90</v>
      </c>
      <c r="C1021">
        <v>3875671</v>
      </c>
      <c r="D1021" t="s">
        <v>151</v>
      </c>
      <c r="E1021" t="s">
        <v>1821</v>
      </c>
      <c r="F1021" t="s">
        <v>1822</v>
      </c>
      <c r="G1021" t="s">
        <v>1823</v>
      </c>
      <c r="H1021" t="s">
        <v>174</v>
      </c>
      <c r="I1021">
        <v>4</v>
      </c>
      <c r="J1021" t="s">
        <v>172</v>
      </c>
    </row>
    <row r="1022" spans="1:10" x14ac:dyDescent="0.25">
      <c r="A1022" t="s">
        <v>75</v>
      </c>
      <c r="B1022" t="s">
        <v>90</v>
      </c>
      <c r="C1022">
        <v>3880731</v>
      </c>
      <c r="D1022" t="s">
        <v>120</v>
      </c>
      <c r="E1022" t="s">
        <v>7261</v>
      </c>
      <c r="F1022" t="s">
        <v>4351</v>
      </c>
      <c r="G1022" t="s">
        <v>4352</v>
      </c>
      <c r="H1022" t="s">
        <v>85</v>
      </c>
      <c r="I1022">
        <v>182</v>
      </c>
      <c r="J1022" t="s">
        <v>277</v>
      </c>
    </row>
    <row r="1023" spans="1:10" x14ac:dyDescent="0.25">
      <c r="A1023" t="s">
        <v>75</v>
      </c>
      <c r="B1023" t="s">
        <v>90</v>
      </c>
      <c r="C1023">
        <v>3886162</v>
      </c>
      <c r="D1023" t="s">
        <v>297</v>
      </c>
      <c r="E1023" t="s">
        <v>10392</v>
      </c>
      <c r="F1023" t="s">
        <v>5674</v>
      </c>
      <c r="G1023" t="s">
        <v>505</v>
      </c>
      <c r="H1023" t="s">
        <v>96</v>
      </c>
      <c r="I1023">
        <v>13</v>
      </c>
      <c r="J1023" t="s">
        <v>124</v>
      </c>
    </row>
    <row r="1024" spans="1:10" x14ac:dyDescent="0.25">
      <c r="A1024" t="s">
        <v>75</v>
      </c>
      <c r="B1024" t="s">
        <v>90</v>
      </c>
      <c r="C1024">
        <v>3890808</v>
      </c>
      <c r="D1024" t="s">
        <v>225</v>
      </c>
      <c r="E1024" t="s">
        <v>79</v>
      </c>
      <c r="F1024" t="s">
        <v>1827</v>
      </c>
      <c r="G1024" t="s">
        <v>1828</v>
      </c>
      <c r="H1024" t="s">
        <v>79</v>
      </c>
      <c r="I1024" t="s">
        <v>82</v>
      </c>
    </row>
    <row r="1025" spans="1:10" x14ac:dyDescent="0.25">
      <c r="A1025" t="s">
        <v>75</v>
      </c>
      <c r="B1025" t="s">
        <v>90</v>
      </c>
      <c r="C1025">
        <v>3890960</v>
      </c>
      <c r="D1025" t="s">
        <v>92</v>
      </c>
      <c r="E1025" t="s">
        <v>7959</v>
      </c>
      <c r="F1025" t="s">
        <v>1832</v>
      </c>
      <c r="G1025" t="s">
        <v>1833</v>
      </c>
      <c r="H1025" t="s">
        <v>253</v>
      </c>
      <c r="I1025">
        <v>32</v>
      </c>
      <c r="J1025" t="s">
        <v>277</v>
      </c>
    </row>
    <row r="1026" spans="1:10" x14ac:dyDescent="0.25">
      <c r="A1026" t="s">
        <v>75</v>
      </c>
      <c r="B1026" t="s">
        <v>90</v>
      </c>
      <c r="C1026">
        <v>3892304</v>
      </c>
      <c r="D1026" t="s">
        <v>135</v>
      </c>
      <c r="E1026" t="s">
        <v>7960</v>
      </c>
      <c r="F1026" t="s">
        <v>7961</v>
      </c>
      <c r="G1026" t="s">
        <v>7962</v>
      </c>
      <c r="H1026" t="s">
        <v>131</v>
      </c>
      <c r="I1026">
        <v>150</v>
      </c>
      <c r="J1026" t="s">
        <v>131</v>
      </c>
    </row>
    <row r="1027" spans="1:10" x14ac:dyDescent="0.25">
      <c r="A1027" t="s">
        <v>75</v>
      </c>
      <c r="B1027" t="s">
        <v>90</v>
      </c>
      <c r="C1027">
        <v>3901415</v>
      </c>
      <c r="D1027" t="s">
        <v>135</v>
      </c>
      <c r="E1027" t="s">
        <v>7965</v>
      </c>
      <c r="F1027" t="s">
        <v>7966</v>
      </c>
      <c r="G1027" t="s">
        <v>7967</v>
      </c>
      <c r="H1027" t="s">
        <v>131</v>
      </c>
      <c r="I1027">
        <v>104</v>
      </c>
      <c r="J1027" t="s">
        <v>131</v>
      </c>
    </row>
    <row r="1028" spans="1:10" x14ac:dyDescent="0.25">
      <c r="A1028" t="s">
        <v>75</v>
      </c>
      <c r="B1028" t="s">
        <v>90</v>
      </c>
      <c r="C1028">
        <v>3904553</v>
      </c>
      <c r="D1028" t="s">
        <v>92</v>
      </c>
      <c r="E1028" t="s">
        <v>7968</v>
      </c>
      <c r="F1028" t="s">
        <v>7969</v>
      </c>
      <c r="G1028" t="s">
        <v>7970</v>
      </c>
      <c r="H1028" t="s">
        <v>131</v>
      </c>
      <c r="I1028">
        <v>111</v>
      </c>
      <c r="J1028" t="s">
        <v>131</v>
      </c>
    </row>
    <row r="1029" spans="1:10" x14ac:dyDescent="0.25">
      <c r="A1029" t="s">
        <v>75</v>
      </c>
      <c r="B1029" t="s">
        <v>90</v>
      </c>
      <c r="C1029">
        <v>3906384</v>
      </c>
      <c r="D1029" t="s">
        <v>120</v>
      </c>
      <c r="E1029" t="s">
        <v>7971</v>
      </c>
      <c r="F1029" t="s">
        <v>1838</v>
      </c>
      <c r="G1029" t="s">
        <v>1839</v>
      </c>
      <c r="H1029" t="s">
        <v>172</v>
      </c>
      <c r="I1029">
        <v>215</v>
      </c>
      <c r="J1029" t="s">
        <v>172</v>
      </c>
    </row>
    <row r="1030" spans="1:10" x14ac:dyDescent="0.25">
      <c r="A1030" t="s">
        <v>75</v>
      </c>
      <c r="B1030" t="s">
        <v>90</v>
      </c>
      <c r="C1030">
        <v>3910416</v>
      </c>
      <c r="D1030" t="s">
        <v>135</v>
      </c>
      <c r="E1030" t="s">
        <v>7972</v>
      </c>
      <c r="F1030" t="s">
        <v>5683</v>
      </c>
      <c r="G1030" t="s">
        <v>5684</v>
      </c>
      <c r="H1030" t="s">
        <v>124</v>
      </c>
      <c r="I1030">
        <v>107</v>
      </c>
      <c r="J1030" t="s">
        <v>96</v>
      </c>
    </row>
    <row r="1031" spans="1:10" x14ac:dyDescent="0.25">
      <c r="A1031" t="s">
        <v>75</v>
      </c>
      <c r="B1031" t="s">
        <v>90</v>
      </c>
      <c r="C1031">
        <v>3910448</v>
      </c>
      <c r="D1031" t="s">
        <v>120</v>
      </c>
      <c r="E1031" t="s">
        <v>7973</v>
      </c>
      <c r="F1031" t="s">
        <v>5683</v>
      </c>
      <c r="G1031" t="s">
        <v>5684</v>
      </c>
      <c r="H1031" t="s">
        <v>245</v>
      </c>
      <c r="I1031">
        <v>96</v>
      </c>
      <c r="J1031" t="s">
        <v>245</v>
      </c>
    </row>
    <row r="1032" spans="1:10" x14ac:dyDescent="0.25">
      <c r="A1032" t="s">
        <v>75</v>
      </c>
      <c r="B1032" t="s">
        <v>90</v>
      </c>
      <c r="C1032">
        <v>3910894</v>
      </c>
      <c r="D1032" t="s">
        <v>135</v>
      </c>
      <c r="E1032" t="s">
        <v>7974</v>
      </c>
      <c r="F1032" t="s">
        <v>7975</v>
      </c>
      <c r="G1032" t="s">
        <v>7976</v>
      </c>
      <c r="H1032" t="s">
        <v>197</v>
      </c>
      <c r="I1032">
        <v>244</v>
      </c>
      <c r="J1032" t="s">
        <v>172</v>
      </c>
    </row>
    <row r="1033" spans="1:10" x14ac:dyDescent="0.25">
      <c r="A1033" t="s">
        <v>75</v>
      </c>
      <c r="B1033" t="s">
        <v>90</v>
      </c>
      <c r="C1033">
        <v>3916830</v>
      </c>
      <c r="D1033" t="s">
        <v>135</v>
      </c>
      <c r="E1033" t="s">
        <v>7979</v>
      </c>
      <c r="F1033" t="s">
        <v>7980</v>
      </c>
      <c r="G1033" t="s">
        <v>7981</v>
      </c>
      <c r="H1033" t="s">
        <v>85</v>
      </c>
      <c r="I1033">
        <v>71</v>
      </c>
      <c r="J1033" t="s">
        <v>277</v>
      </c>
    </row>
    <row r="1034" spans="1:10" x14ac:dyDescent="0.25">
      <c r="A1034" t="s">
        <v>75</v>
      </c>
      <c r="B1034" t="s">
        <v>90</v>
      </c>
      <c r="C1034">
        <v>3917554</v>
      </c>
      <c r="D1034" t="s">
        <v>135</v>
      </c>
      <c r="E1034" t="s">
        <v>7982</v>
      </c>
      <c r="F1034" t="s">
        <v>5688</v>
      </c>
      <c r="G1034" t="s">
        <v>5689</v>
      </c>
      <c r="H1034" t="s">
        <v>96</v>
      </c>
      <c r="I1034">
        <v>480</v>
      </c>
      <c r="J1034" t="s">
        <v>96</v>
      </c>
    </row>
    <row r="1035" spans="1:10" x14ac:dyDescent="0.25">
      <c r="A1035" t="s">
        <v>75</v>
      </c>
      <c r="B1035" t="s">
        <v>90</v>
      </c>
      <c r="C1035">
        <v>3923028</v>
      </c>
      <c r="D1035" t="s">
        <v>135</v>
      </c>
      <c r="E1035" t="s">
        <v>7515</v>
      </c>
      <c r="F1035" t="s">
        <v>7983</v>
      </c>
      <c r="G1035" t="s">
        <v>7984</v>
      </c>
      <c r="H1035" t="s">
        <v>85</v>
      </c>
      <c r="I1035">
        <v>476</v>
      </c>
      <c r="J1035" t="s">
        <v>277</v>
      </c>
    </row>
    <row r="1036" spans="1:10" x14ac:dyDescent="0.25">
      <c r="A1036" t="s">
        <v>75</v>
      </c>
      <c r="B1036" t="s">
        <v>90</v>
      </c>
      <c r="C1036">
        <v>3924313</v>
      </c>
      <c r="D1036" t="s">
        <v>1885</v>
      </c>
      <c r="E1036" t="s">
        <v>7227</v>
      </c>
      <c r="F1036" t="s">
        <v>7983</v>
      </c>
      <c r="G1036" t="s">
        <v>7984</v>
      </c>
      <c r="H1036" t="s">
        <v>131</v>
      </c>
      <c r="I1036">
        <v>47</v>
      </c>
      <c r="J1036" t="s">
        <v>131</v>
      </c>
    </row>
    <row r="1037" spans="1:10" x14ac:dyDescent="0.25">
      <c r="A1037" t="s">
        <v>75</v>
      </c>
      <c r="B1037" t="s">
        <v>90</v>
      </c>
      <c r="C1037">
        <v>3925821</v>
      </c>
      <c r="D1037" t="s">
        <v>120</v>
      </c>
      <c r="E1037" t="s">
        <v>7985</v>
      </c>
      <c r="F1037" t="s">
        <v>7986</v>
      </c>
      <c r="G1037" t="s">
        <v>7987</v>
      </c>
      <c r="H1037" t="s">
        <v>140</v>
      </c>
      <c r="I1037">
        <v>382</v>
      </c>
      <c r="J1037" t="s">
        <v>140</v>
      </c>
    </row>
    <row r="1038" spans="1:10" x14ac:dyDescent="0.25">
      <c r="A1038" t="s">
        <v>75</v>
      </c>
      <c r="B1038" t="s">
        <v>90</v>
      </c>
      <c r="C1038">
        <v>3926831</v>
      </c>
      <c r="D1038" t="s">
        <v>120</v>
      </c>
      <c r="E1038" t="s">
        <v>7506</v>
      </c>
      <c r="F1038" t="s">
        <v>7988</v>
      </c>
      <c r="G1038" t="s">
        <v>7989</v>
      </c>
      <c r="H1038" t="s">
        <v>85</v>
      </c>
      <c r="I1038">
        <v>41</v>
      </c>
      <c r="J1038" t="s">
        <v>277</v>
      </c>
    </row>
    <row r="1039" spans="1:10" x14ac:dyDescent="0.25">
      <c r="A1039" t="s">
        <v>75</v>
      </c>
      <c r="B1039" t="s">
        <v>90</v>
      </c>
      <c r="C1039">
        <v>3927972</v>
      </c>
      <c r="D1039" t="s">
        <v>120</v>
      </c>
      <c r="E1039" t="s">
        <v>7990</v>
      </c>
      <c r="F1039" t="s">
        <v>7991</v>
      </c>
      <c r="G1039" t="s">
        <v>7992</v>
      </c>
      <c r="H1039" t="s">
        <v>105</v>
      </c>
      <c r="I1039">
        <v>279</v>
      </c>
      <c r="J1039" t="s">
        <v>160</v>
      </c>
    </row>
    <row r="1040" spans="1:10" x14ac:dyDescent="0.25">
      <c r="A1040" t="s">
        <v>75</v>
      </c>
      <c r="B1040" t="s">
        <v>90</v>
      </c>
      <c r="C1040">
        <v>3928761</v>
      </c>
      <c r="D1040" t="s">
        <v>120</v>
      </c>
      <c r="E1040" t="s">
        <v>7993</v>
      </c>
      <c r="F1040" t="s">
        <v>7994</v>
      </c>
      <c r="G1040" t="s">
        <v>4358</v>
      </c>
      <c r="H1040" t="s">
        <v>131</v>
      </c>
      <c r="I1040">
        <v>38</v>
      </c>
      <c r="J1040" t="s">
        <v>131</v>
      </c>
    </row>
    <row r="1041" spans="1:10" x14ac:dyDescent="0.25">
      <c r="A1041" t="s">
        <v>75</v>
      </c>
      <c r="B1041" t="s">
        <v>90</v>
      </c>
      <c r="C1041">
        <v>3930738</v>
      </c>
      <c r="D1041" t="s">
        <v>120</v>
      </c>
      <c r="E1041" t="s">
        <v>5145</v>
      </c>
      <c r="F1041" t="s">
        <v>3050</v>
      </c>
      <c r="G1041" t="s">
        <v>3051</v>
      </c>
      <c r="H1041" t="s">
        <v>105</v>
      </c>
      <c r="I1041">
        <v>29</v>
      </c>
      <c r="J1041" t="s">
        <v>160</v>
      </c>
    </row>
    <row r="1042" spans="1:10" x14ac:dyDescent="0.25">
      <c r="A1042" t="s">
        <v>75</v>
      </c>
      <c r="B1042" t="s">
        <v>90</v>
      </c>
      <c r="C1042">
        <v>3931021</v>
      </c>
      <c r="D1042" t="s">
        <v>135</v>
      </c>
      <c r="E1042" t="s">
        <v>7995</v>
      </c>
      <c r="F1042" t="s">
        <v>3050</v>
      </c>
      <c r="G1042" t="s">
        <v>3051</v>
      </c>
      <c r="H1042" t="s">
        <v>204</v>
      </c>
      <c r="I1042">
        <v>123</v>
      </c>
      <c r="J1042" t="s">
        <v>105</v>
      </c>
    </row>
    <row r="1043" spans="1:10" x14ac:dyDescent="0.25">
      <c r="A1043" t="s">
        <v>75</v>
      </c>
      <c r="B1043" t="s">
        <v>90</v>
      </c>
      <c r="C1043">
        <v>3935100</v>
      </c>
      <c r="D1043" t="s">
        <v>120</v>
      </c>
      <c r="E1043" t="s">
        <v>79</v>
      </c>
      <c r="F1043" t="s">
        <v>7996</v>
      </c>
      <c r="G1043" t="s">
        <v>7997</v>
      </c>
      <c r="H1043" t="s">
        <v>79</v>
      </c>
      <c r="I1043" t="s">
        <v>82</v>
      </c>
    </row>
    <row r="1044" spans="1:10" x14ac:dyDescent="0.25">
      <c r="A1044" t="s">
        <v>75</v>
      </c>
      <c r="B1044" t="s">
        <v>90</v>
      </c>
      <c r="C1044">
        <v>3936831</v>
      </c>
      <c r="D1044" t="s">
        <v>135</v>
      </c>
      <c r="E1044" t="s">
        <v>189</v>
      </c>
      <c r="F1044" t="s">
        <v>1847</v>
      </c>
      <c r="G1044" t="s">
        <v>1848</v>
      </c>
      <c r="H1044" t="s">
        <v>189</v>
      </c>
      <c r="I1044" t="s">
        <v>82</v>
      </c>
    </row>
    <row r="1045" spans="1:10" x14ac:dyDescent="0.25">
      <c r="A1045" t="s">
        <v>75</v>
      </c>
      <c r="B1045" t="s">
        <v>90</v>
      </c>
      <c r="C1045">
        <v>3936834</v>
      </c>
      <c r="D1045" t="s">
        <v>120</v>
      </c>
      <c r="E1045" t="s">
        <v>189</v>
      </c>
      <c r="F1045" t="s">
        <v>1847</v>
      </c>
      <c r="G1045" t="s">
        <v>1848</v>
      </c>
      <c r="H1045" t="s">
        <v>189</v>
      </c>
      <c r="I1045" t="s">
        <v>82</v>
      </c>
    </row>
    <row r="1046" spans="1:10" x14ac:dyDescent="0.25">
      <c r="A1046" t="s">
        <v>75</v>
      </c>
      <c r="B1046" t="s">
        <v>90</v>
      </c>
      <c r="C1046">
        <v>3945181</v>
      </c>
      <c r="D1046" t="s">
        <v>120</v>
      </c>
      <c r="E1046" t="s">
        <v>212</v>
      </c>
      <c r="F1046" t="s">
        <v>8001</v>
      </c>
      <c r="G1046" t="s">
        <v>8002</v>
      </c>
      <c r="H1046" t="s">
        <v>212</v>
      </c>
      <c r="I1046" t="s">
        <v>82</v>
      </c>
    </row>
    <row r="1047" spans="1:10" x14ac:dyDescent="0.25">
      <c r="A1047" t="s">
        <v>75</v>
      </c>
      <c r="B1047" t="s">
        <v>90</v>
      </c>
      <c r="C1047">
        <v>3959351</v>
      </c>
      <c r="D1047" t="s">
        <v>120</v>
      </c>
      <c r="E1047" t="s">
        <v>8005</v>
      </c>
      <c r="F1047" t="s">
        <v>8006</v>
      </c>
      <c r="G1047" t="s">
        <v>8007</v>
      </c>
      <c r="H1047" t="s">
        <v>131</v>
      </c>
      <c r="I1047">
        <v>77</v>
      </c>
      <c r="J1047" t="s">
        <v>131</v>
      </c>
    </row>
    <row r="1048" spans="1:10" x14ac:dyDescent="0.25">
      <c r="A1048" t="s">
        <v>75</v>
      </c>
      <c r="B1048" t="s">
        <v>90</v>
      </c>
      <c r="C1048">
        <v>3960036</v>
      </c>
      <c r="D1048" t="s">
        <v>151</v>
      </c>
      <c r="E1048" t="s">
        <v>8008</v>
      </c>
      <c r="F1048" t="s">
        <v>8009</v>
      </c>
      <c r="G1048" t="s">
        <v>8010</v>
      </c>
      <c r="H1048" t="s">
        <v>124</v>
      </c>
      <c r="I1048">
        <v>87</v>
      </c>
      <c r="J1048" t="s">
        <v>511</v>
      </c>
    </row>
    <row r="1049" spans="1:10" x14ac:dyDescent="0.25">
      <c r="A1049" t="s">
        <v>75</v>
      </c>
      <c r="B1049" t="s">
        <v>90</v>
      </c>
      <c r="C1049">
        <v>3966854</v>
      </c>
      <c r="D1049" t="s">
        <v>135</v>
      </c>
      <c r="E1049" t="s">
        <v>7384</v>
      </c>
      <c r="F1049" t="s">
        <v>8011</v>
      </c>
      <c r="G1049" t="s">
        <v>8012</v>
      </c>
      <c r="H1049" t="s">
        <v>124</v>
      </c>
      <c r="I1049">
        <v>325</v>
      </c>
      <c r="J1049" t="s">
        <v>140</v>
      </c>
    </row>
    <row r="1050" spans="1:10" x14ac:dyDescent="0.25">
      <c r="A1050" t="s">
        <v>75</v>
      </c>
      <c r="B1050" t="s">
        <v>90</v>
      </c>
      <c r="C1050">
        <v>3967474</v>
      </c>
      <c r="D1050" t="s">
        <v>120</v>
      </c>
      <c r="E1050" t="s">
        <v>8013</v>
      </c>
      <c r="F1050" t="s">
        <v>5706</v>
      </c>
      <c r="G1050" t="s">
        <v>1121</v>
      </c>
      <c r="H1050" t="s">
        <v>204</v>
      </c>
      <c r="I1050">
        <v>169</v>
      </c>
      <c r="J1050" t="s">
        <v>204</v>
      </c>
    </row>
    <row r="1051" spans="1:10" x14ac:dyDescent="0.25">
      <c r="A1051" t="s">
        <v>75</v>
      </c>
      <c r="B1051" t="s">
        <v>90</v>
      </c>
      <c r="C1051">
        <v>3969710</v>
      </c>
      <c r="D1051" t="s">
        <v>120</v>
      </c>
      <c r="E1051" t="s">
        <v>8014</v>
      </c>
      <c r="F1051" t="s">
        <v>1863</v>
      </c>
      <c r="G1051" t="s">
        <v>1864</v>
      </c>
      <c r="H1051" t="s">
        <v>146</v>
      </c>
      <c r="I1051">
        <v>25</v>
      </c>
      <c r="J1051" t="s">
        <v>148</v>
      </c>
    </row>
    <row r="1052" spans="1:10" x14ac:dyDescent="0.25">
      <c r="A1052" t="s">
        <v>75</v>
      </c>
      <c r="B1052" t="s">
        <v>90</v>
      </c>
      <c r="C1052">
        <v>3972296</v>
      </c>
      <c r="D1052" t="s">
        <v>120</v>
      </c>
      <c r="E1052" t="s">
        <v>8015</v>
      </c>
      <c r="F1052" t="s">
        <v>8016</v>
      </c>
      <c r="G1052" t="s">
        <v>8017</v>
      </c>
      <c r="H1052" t="s">
        <v>105</v>
      </c>
      <c r="I1052">
        <v>112</v>
      </c>
      <c r="J1052" t="s">
        <v>85</v>
      </c>
    </row>
    <row r="1053" spans="1:10" x14ac:dyDescent="0.25">
      <c r="A1053" t="s">
        <v>75</v>
      </c>
      <c r="B1053" t="s">
        <v>90</v>
      </c>
      <c r="C1053">
        <v>3973393</v>
      </c>
      <c r="D1053" t="s">
        <v>135</v>
      </c>
      <c r="E1053" t="s">
        <v>8018</v>
      </c>
      <c r="F1053" t="s">
        <v>8019</v>
      </c>
      <c r="G1053" t="s">
        <v>8020</v>
      </c>
      <c r="H1053" t="s">
        <v>204</v>
      </c>
      <c r="I1053">
        <v>26</v>
      </c>
      <c r="J1053" t="s">
        <v>204</v>
      </c>
    </row>
    <row r="1054" spans="1:10" x14ac:dyDescent="0.25">
      <c r="A1054" t="s">
        <v>75</v>
      </c>
      <c r="B1054" t="s">
        <v>90</v>
      </c>
      <c r="C1054">
        <v>3983298</v>
      </c>
      <c r="D1054" t="s">
        <v>120</v>
      </c>
      <c r="E1054" t="s">
        <v>1868</v>
      </c>
      <c r="F1054" t="s">
        <v>1869</v>
      </c>
      <c r="G1054" t="s">
        <v>1870</v>
      </c>
      <c r="H1054" t="s">
        <v>124</v>
      </c>
      <c r="I1054">
        <v>277</v>
      </c>
      <c r="J1054" t="s">
        <v>140</v>
      </c>
    </row>
    <row r="1055" spans="1:10" x14ac:dyDescent="0.25">
      <c r="A1055" t="s">
        <v>75</v>
      </c>
      <c r="B1055" t="s">
        <v>90</v>
      </c>
      <c r="C1055">
        <v>3988075</v>
      </c>
      <c r="D1055" t="s">
        <v>92</v>
      </c>
      <c r="E1055" t="s">
        <v>8022</v>
      </c>
      <c r="F1055" t="s">
        <v>8023</v>
      </c>
      <c r="G1055" t="s">
        <v>8024</v>
      </c>
      <c r="H1055" t="s">
        <v>245</v>
      </c>
      <c r="I1055">
        <v>65</v>
      </c>
      <c r="J1055" t="s">
        <v>105</v>
      </c>
    </row>
    <row r="1056" spans="1:10" x14ac:dyDescent="0.25">
      <c r="A1056" t="s">
        <v>75</v>
      </c>
      <c r="B1056" t="s">
        <v>90</v>
      </c>
      <c r="C1056">
        <v>3993534</v>
      </c>
      <c r="D1056" t="s">
        <v>78</v>
      </c>
      <c r="E1056" t="s">
        <v>79</v>
      </c>
      <c r="F1056" t="s">
        <v>1879</v>
      </c>
      <c r="G1056" t="s">
        <v>1880</v>
      </c>
      <c r="H1056" t="s">
        <v>79</v>
      </c>
      <c r="I1056" t="s">
        <v>82</v>
      </c>
    </row>
    <row r="1057" spans="1:10" x14ac:dyDescent="0.25">
      <c r="A1057" t="s">
        <v>75</v>
      </c>
      <c r="B1057" t="s">
        <v>90</v>
      </c>
      <c r="C1057">
        <v>3993566</v>
      </c>
      <c r="D1057" t="s">
        <v>78</v>
      </c>
      <c r="E1057" t="s">
        <v>79</v>
      </c>
      <c r="F1057" t="s">
        <v>1879</v>
      </c>
      <c r="G1057" t="s">
        <v>1880</v>
      </c>
      <c r="H1057" t="s">
        <v>79</v>
      </c>
      <c r="I1057" t="s">
        <v>82</v>
      </c>
    </row>
    <row r="1058" spans="1:10" x14ac:dyDescent="0.25">
      <c r="A1058" t="s">
        <v>75</v>
      </c>
      <c r="B1058" t="s">
        <v>90</v>
      </c>
      <c r="C1058">
        <v>3994076</v>
      </c>
      <c r="D1058" t="s">
        <v>225</v>
      </c>
      <c r="E1058" t="s">
        <v>8029</v>
      </c>
      <c r="F1058" t="s">
        <v>8030</v>
      </c>
      <c r="G1058" t="s">
        <v>8031</v>
      </c>
      <c r="H1058" t="s">
        <v>96</v>
      </c>
      <c r="I1058">
        <v>114</v>
      </c>
      <c r="J1058" t="s">
        <v>160</v>
      </c>
    </row>
    <row r="1059" spans="1:10" x14ac:dyDescent="0.25">
      <c r="A1059" t="s">
        <v>75</v>
      </c>
      <c r="B1059" t="s">
        <v>90</v>
      </c>
      <c r="C1059">
        <v>3994247</v>
      </c>
      <c r="D1059" t="s">
        <v>225</v>
      </c>
      <c r="E1059" t="s">
        <v>8032</v>
      </c>
      <c r="F1059" t="s">
        <v>8030</v>
      </c>
      <c r="G1059" t="s">
        <v>8031</v>
      </c>
      <c r="H1059" t="s">
        <v>245</v>
      </c>
      <c r="I1059">
        <v>57</v>
      </c>
      <c r="J1059" t="s">
        <v>105</v>
      </c>
    </row>
    <row r="1060" spans="1:10" x14ac:dyDescent="0.25">
      <c r="A1060" t="s">
        <v>75</v>
      </c>
      <c r="B1060" t="s">
        <v>90</v>
      </c>
      <c r="C1060">
        <v>3996346</v>
      </c>
      <c r="D1060" t="s">
        <v>92</v>
      </c>
      <c r="E1060" t="s">
        <v>8033</v>
      </c>
      <c r="F1060" t="s">
        <v>8034</v>
      </c>
      <c r="G1060" t="s">
        <v>8035</v>
      </c>
      <c r="H1060" t="s">
        <v>172</v>
      </c>
      <c r="I1060">
        <v>70</v>
      </c>
      <c r="J1060" t="s">
        <v>253</v>
      </c>
    </row>
    <row r="1061" spans="1:10" x14ac:dyDescent="0.25">
      <c r="A1061" t="s">
        <v>75</v>
      </c>
      <c r="B1061" t="s">
        <v>90</v>
      </c>
      <c r="C1061">
        <v>4009705</v>
      </c>
      <c r="D1061" t="s">
        <v>151</v>
      </c>
      <c r="E1061" t="s">
        <v>79</v>
      </c>
      <c r="F1061" t="s">
        <v>8037</v>
      </c>
      <c r="G1061" t="s">
        <v>8038</v>
      </c>
      <c r="H1061" t="s">
        <v>79</v>
      </c>
      <c r="I1061" t="s">
        <v>82</v>
      </c>
    </row>
    <row r="1062" spans="1:10" x14ac:dyDescent="0.25">
      <c r="A1062" t="s">
        <v>75</v>
      </c>
      <c r="B1062" t="s">
        <v>90</v>
      </c>
      <c r="C1062">
        <v>4020049</v>
      </c>
      <c r="D1062" t="s">
        <v>1885</v>
      </c>
      <c r="E1062" t="s">
        <v>1886</v>
      </c>
      <c r="F1062" t="s">
        <v>1887</v>
      </c>
      <c r="G1062" t="s">
        <v>1888</v>
      </c>
      <c r="H1062" t="s">
        <v>131</v>
      </c>
      <c r="I1062">
        <v>55</v>
      </c>
      <c r="J1062" t="s">
        <v>204</v>
      </c>
    </row>
    <row r="1063" spans="1:10" x14ac:dyDescent="0.25">
      <c r="A1063" t="s">
        <v>75</v>
      </c>
      <c r="B1063" t="s">
        <v>90</v>
      </c>
      <c r="C1063">
        <v>4024827</v>
      </c>
      <c r="D1063" t="s">
        <v>120</v>
      </c>
      <c r="E1063" t="s">
        <v>6084</v>
      </c>
      <c r="F1063" t="s">
        <v>4384</v>
      </c>
      <c r="G1063" t="s">
        <v>4385</v>
      </c>
      <c r="H1063" t="s">
        <v>85</v>
      </c>
      <c r="I1063">
        <v>103</v>
      </c>
      <c r="J1063" t="s">
        <v>277</v>
      </c>
    </row>
    <row r="1064" spans="1:10" x14ac:dyDescent="0.25">
      <c r="A1064" t="s">
        <v>75</v>
      </c>
      <c r="B1064" t="s">
        <v>90</v>
      </c>
      <c r="C1064">
        <v>4034118</v>
      </c>
      <c r="D1064" t="s">
        <v>120</v>
      </c>
      <c r="E1064" t="s">
        <v>79</v>
      </c>
      <c r="F1064" t="s">
        <v>1892</v>
      </c>
      <c r="G1064" t="s">
        <v>1893</v>
      </c>
      <c r="H1064" t="s">
        <v>79</v>
      </c>
      <c r="I1064" t="s">
        <v>82</v>
      </c>
    </row>
    <row r="1065" spans="1:10" x14ac:dyDescent="0.25">
      <c r="A1065" t="s">
        <v>75</v>
      </c>
      <c r="B1065" t="s">
        <v>90</v>
      </c>
      <c r="C1065">
        <v>4035421</v>
      </c>
      <c r="D1065" t="s">
        <v>120</v>
      </c>
      <c r="E1065" t="s">
        <v>79</v>
      </c>
      <c r="F1065" t="s">
        <v>8039</v>
      </c>
      <c r="G1065" t="s">
        <v>8040</v>
      </c>
      <c r="H1065" t="s">
        <v>79</v>
      </c>
      <c r="I1065" t="s">
        <v>82</v>
      </c>
    </row>
    <row r="1066" spans="1:10" x14ac:dyDescent="0.25">
      <c r="A1066" t="s">
        <v>75</v>
      </c>
      <c r="B1066" t="s">
        <v>90</v>
      </c>
      <c r="C1066">
        <v>4036012</v>
      </c>
      <c r="D1066" t="s">
        <v>120</v>
      </c>
      <c r="E1066" t="s">
        <v>1896</v>
      </c>
      <c r="F1066" t="s">
        <v>1897</v>
      </c>
      <c r="G1066" t="s">
        <v>1898</v>
      </c>
      <c r="H1066" t="s">
        <v>85</v>
      </c>
      <c r="I1066">
        <v>80</v>
      </c>
      <c r="J1066" t="s">
        <v>277</v>
      </c>
    </row>
    <row r="1067" spans="1:10" x14ac:dyDescent="0.25">
      <c r="A1067" t="s">
        <v>75</v>
      </c>
      <c r="B1067" t="s">
        <v>90</v>
      </c>
      <c r="C1067">
        <v>4037484</v>
      </c>
      <c r="D1067" t="s">
        <v>92</v>
      </c>
      <c r="E1067" t="s">
        <v>79</v>
      </c>
      <c r="F1067" t="s">
        <v>4389</v>
      </c>
      <c r="G1067" t="s">
        <v>4390</v>
      </c>
      <c r="H1067" t="s">
        <v>79</v>
      </c>
      <c r="I1067" t="s">
        <v>82</v>
      </c>
    </row>
    <row r="1068" spans="1:10" x14ac:dyDescent="0.25">
      <c r="A1068" t="s">
        <v>75</v>
      </c>
      <c r="B1068" t="s">
        <v>90</v>
      </c>
      <c r="C1068">
        <v>4040044</v>
      </c>
      <c r="D1068" t="s">
        <v>101</v>
      </c>
      <c r="E1068" t="s">
        <v>79</v>
      </c>
      <c r="F1068" t="s">
        <v>1901</v>
      </c>
      <c r="G1068" t="s">
        <v>1902</v>
      </c>
      <c r="H1068" t="s">
        <v>79</v>
      </c>
      <c r="I1068" t="s">
        <v>82</v>
      </c>
    </row>
    <row r="1069" spans="1:10" x14ac:dyDescent="0.25">
      <c r="A1069" t="s">
        <v>75</v>
      </c>
      <c r="B1069" t="s">
        <v>90</v>
      </c>
      <c r="C1069">
        <v>4045302</v>
      </c>
      <c r="D1069" t="s">
        <v>120</v>
      </c>
      <c r="E1069" t="s">
        <v>79</v>
      </c>
      <c r="F1069" t="s">
        <v>1905</v>
      </c>
      <c r="G1069" t="s">
        <v>1906</v>
      </c>
      <c r="H1069" t="s">
        <v>79</v>
      </c>
      <c r="I1069" t="s">
        <v>82</v>
      </c>
    </row>
    <row r="1070" spans="1:10" x14ac:dyDescent="0.25">
      <c r="A1070" t="s">
        <v>75</v>
      </c>
      <c r="B1070" t="s">
        <v>90</v>
      </c>
      <c r="C1070">
        <v>4045386</v>
      </c>
      <c r="D1070" t="s">
        <v>120</v>
      </c>
      <c r="E1070" t="s">
        <v>79</v>
      </c>
      <c r="F1070" t="s">
        <v>1905</v>
      </c>
      <c r="G1070" t="s">
        <v>1906</v>
      </c>
      <c r="H1070" t="s">
        <v>79</v>
      </c>
      <c r="I1070" t="s">
        <v>82</v>
      </c>
    </row>
    <row r="1071" spans="1:10" x14ac:dyDescent="0.25">
      <c r="A1071" t="s">
        <v>75</v>
      </c>
      <c r="B1071" t="s">
        <v>90</v>
      </c>
      <c r="C1071">
        <v>4046172</v>
      </c>
      <c r="D1071" t="s">
        <v>225</v>
      </c>
      <c r="E1071" t="s">
        <v>8041</v>
      </c>
      <c r="F1071" t="s">
        <v>4394</v>
      </c>
      <c r="G1071" t="s">
        <v>4395</v>
      </c>
      <c r="H1071" t="s">
        <v>428</v>
      </c>
      <c r="I1071">
        <v>256</v>
      </c>
      <c r="J1071" t="s">
        <v>400</v>
      </c>
    </row>
    <row r="1072" spans="1:10" x14ac:dyDescent="0.25">
      <c r="A1072" t="s">
        <v>75</v>
      </c>
      <c r="B1072" t="s">
        <v>90</v>
      </c>
      <c r="C1072">
        <v>4053774</v>
      </c>
      <c r="D1072" t="s">
        <v>120</v>
      </c>
      <c r="E1072" t="s">
        <v>79</v>
      </c>
      <c r="F1072" t="s">
        <v>1909</v>
      </c>
      <c r="G1072" t="s">
        <v>1910</v>
      </c>
      <c r="H1072" t="s">
        <v>79</v>
      </c>
      <c r="I1072" t="s">
        <v>82</v>
      </c>
    </row>
    <row r="1073" spans="1:10" x14ac:dyDescent="0.25">
      <c r="A1073" t="s">
        <v>75</v>
      </c>
      <c r="B1073" t="s">
        <v>90</v>
      </c>
      <c r="C1073">
        <v>4056018</v>
      </c>
      <c r="D1073" t="s">
        <v>92</v>
      </c>
      <c r="E1073" t="s">
        <v>8042</v>
      </c>
      <c r="F1073" t="s">
        <v>3092</v>
      </c>
      <c r="G1073" t="s">
        <v>3093</v>
      </c>
      <c r="H1073" t="s">
        <v>253</v>
      </c>
      <c r="I1073">
        <v>138</v>
      </c>
      <c r="J1073" t="s">
        <v>172</v>
      </c>
    </row>
    <row r="1074" spans="1:10" x14ac:dyDescent="0.25">
      <c r="A1074" t="s">
        <v>75</v>
      </c>
      <c r="B1074" t="s">
        <v>90</v>
      </c>
      <c r="C1074">
        <v>4057396</v>
      </c>
      <c r="D1074" t="s">
        <v>225</v>
      </c>
      <c r="E1074" t="s">
        <v>10393</v>
      </c>
      <c r="F1074" t="s">
        <v>5722</v>
      </c>
      <c r="G1074" t="s">
        <v>5723</v>
      </c>
      <c r="H1074" t="s">
        <v>96</v>
      </c>
      <c r="I1074">
        <v>87</v>
      </c>
      <c r="J1074" t="s">
        <v>160</v>
      </c>
    </row>
    <row r="1075" spans="1:10" x14ac:dyDescent="0.25">
      <c r="A1075" t="s">
        <v>75</v>
      </c>
      <c r="B1075" t="s">
        <v>90</v>
      </c>
      <c r="C1075">
        <v>4058809</v>
      </c>
      <c r="D1075" t="s">
        <v>120</v>
      </c>
      <c r="E1075" t="s">
        <v>8043</v>
      </c>
      <c r="F1075" t="s">
        <v>5728</v>
      </c>
      <c r="G1075" t="s">
        <v>554</v>
      </c>
      <c r="H1075" t="s">
        <v>172</v>
      </c>
      <c r="I1075">
        <v>106</v>
      </c>
      <c r="J1075" t="s">
        <v>172</v>
      </c>
    </row>
    <row r="1076" spans="1:10" x14ac:dyDescent="0.25">
      <c r="A1076" t="s">
        <v>75</v>
      </c>
      <c r="B1076" t="s">
        <v>90</v>
      </c>
      <c r="C1076">
        <v>4059896</v>
      </c>
      <c r="D1076" t="s">
        <v>120</v>
      </c>
      <c r="E1076" t="s">
        <v>10394</v>
      </c>
      <c r="F1076" t="s">
        <v>10395</v>
      </c>
      <c r="G1076" t="s">
        <v>554</v>
      </c>
      <c r="H1076" t="s">
        <v>174</v>
      </c>
      <c r="I1076">
        <v>220</v>
      </c>
      <c r="J1076" t="s">
        <v>400</v>
      </c>
    </row>
    <row r="1077" spans="1:10" x14ac:dyDescent="0.25">
      <c r="A1077" t="s">
        <v>75</v>
      </c>
      <c r="B1077" t="s">
        <v>90</v>
      </c>
      <c r="C1077">
        <v>4062424</v>
      </c>
      <c r="D1077" t="s">
        <v>120</v>
      </c>
      <c r="E1077" t="s">
        <v>8044</v>
      </c>
      <c r="F1077" t="s">
        <v>8045</v>
      </c>
      <c r="G1077" t="s">
        <v>4216</v>
      </c>
      <c r="H1077" t="s">
        <v>172</v>
      </c>
      <c r="I1077">
        <v>71</v>
      </c>
      <c r="J1077" t="s">
        <v>172</v>
      </c>
    </row>
    <row r="1078" spans="1:10" x14ac:dyDescent="0.25">
      <c r="A1078" t="s">
        <v>75</v>
      </c>
      <c r="B1078" t="s">
        <v>90</v>
      </c>
      <c r="C1078">
        <v>4063127</v>
      </c>
      <c r="D1078" t="s">
        <v>92</v>
      </c>
      <c r="E1078" t="s">
        <v>1919</v>
      </c>
      <c r="F1078" t="s">
        <v>1920</v>
      </c>
      <c r="G1078" t="s">
        <v>1921</v>
      </c>
      <c r="H1078" t="s">
        <v>400</v>
      </c>
      <c r="I1078">
        <v>212</v>
      </c>
      <c r="J1078" t="s">
        <v>172</v>
      </c>
    </row>
    <row r="1079" spans="1:10" x14ac:dyDescent="0.25">
      <c r="A1079" t="s">
        <v>75</v>
      </c>
      <c r="B1079" t="s">
        <v>90</v>
      </c>
      <c r="C1079">
        <v>4066133</v>
      </c>
      <c r="D1079" t="s">
        <v>297</v>
      </c>
      <c r="E1079" t="s">
        <v>8046</v>
      </c>
      <c r="F1079" t="s">
        <v>8047</v>
      </c>
      <c r="G1079" t="s">
        <v>8048</v>
      </c>
      <c r="H1079" t="s">
        <v>140</v>
      </c>
      <c r="I1079">
        <v>267</v>
      </c>
      <c r="J1079" t="s">
        <v>124</v>
      </c>
    </row>
    <row r="1080" spans="1:10" x14ac:dyDescent="0.25">
      <c r="A1080" t="s">
        <v>75</v>
      </c>
      <c r="B1080" t="s">
        <v>90</v>
      </c>
      <c r="C1080">
        <v>4068208</v>
      </c>
      <c r="D1080" t="s">
        <v>135</v>
      </c>
      <c r="E1080" t="s">
        <v>8049</v>
      </c>
      <c r="F1080" t="s">
        <v>8050</v>
      </c>
      <c r="G1080" t="s">
        <v>8051</v>
      </c>
      <c r="H1080" t="s">
        <v>146</v>
      </c>
      <c r="I1080">
        <v>60</v>
      </c>
      <c r="J1080" t="s">
        <v>146</v>
      </c>
    </row>
    <row r="1081" spans="1:10" x14ac:dyDescent="0.25">
      <c r="A1081" t="s">
        <v>75</v>
      </c>
      <c r="B1081" t="s">
        <v>90</v>
      </c>
      <c r="C1081">
        <v>4070543</v>
      </c>
      <c r="D1081" t="s">
        <v>120</v>
      </c>
      <c r="E1081" t="s">
        <v>2176</v>
      </c>
      <c r="F1081" t="s">
        <v>8052</v>
      </c>
      <c r="G1081" t="s">
        <v>8053</v>
      </c>
      <c r="H1081" t="s">
        <v>85</v>
      </c>
      <c r="I1081">
        <v>57</v>
      </c>
      <c r="J1081" t="s">
        <v>277</v>
      </c>
    </row>
    <row r="1082" spans="1:10" x14ac:dyDescent="0.25">
      <c r="A1082" t="s">
        <v>75</v>
      </c>
      <c r="B1082" t="s">
        <v>90</v>
      </c>
      <c r="C1082">
        <v>4074579</v>
      </c>
      <c r="D1082" t="s">
        <v>120</v>
      </c>
      <c r="E1082" t="s">
        <v>5172</v>
      </c>
      <c r="F1082" t="s">
        <v>8054</v>
      </c>
      <c r="G1082" t="s">
        <v>8055</v>
      </c>
      <c r="H1082" t="s">
        <v>124</v>
      </c>
      <c r="I1082">
        <v>4</v>
      </c>
      <c r="J1082" t="s">
        <v>140</v>
      </c>
    </row>
    <row r="1083" spans="1:10" x14ac:dyDescent="0.25">
      <c r="A1083" t="s">
        <v>75</v>
      </c>
      <c r="B1083" t="s">
        <v>90</v>
      </c>
      <c r="C1083">
        <v>4075234</v>
      </c>
      <c r="D1083" t="s">
        <v>135</v>
      </c>
      <c r="E1083" t="s">
        <v>8056</v>
      </c>
      <c r="F1083" t="s">
        <v>8057</v>
      </c>
      <c r="G1083" t="s">
        <v>8058</v>
      </c>
      <c r="H1083" t="s">
        <v>85</v>
      </c>
      <c r="I1083">
        <v>296</v>
      </c>
      <c r="J1083" t="s">
        <v>277</v>
      </c>
    </row>
    <row r="1084" spans="1:10" x14ac:dyDescent="0.25">
      <c r="A1084" t="s">
        <v>75</v>
      </c>
      <c r="B1084" t="s">
        <v>90</v>
      </c>
      <c r="C1084">
        <v>4088850</v>
      </c>
      <c r="D1084" t="s">
        <v>135</v>
      </c>
      <c r="E1084" t="s">
        <v>8061</v>
      </c>
      <c r="F1084" t="s">
        <v>8062</v>
      </c>
      <c r="G1084" t="s">
        <v>8063</v>
      </c>
      <c r="H1084" t="s">
        <v>124</v>
      </c>
      <c r="I1084">
        <v>93</v>
      </c>
      <c r="J1084" t="s">
        <v>140</v>
      </c>
    </row>
    <row r="1085" spans="1:10" x14ac:dyDescent="0.25">
      <c r="A1085" t="s">
        <v>75</v>
      </c>
      <c r="B1085" t="s">
        <v>90</v>
      </c>
      <c r="C1085">
        <v>4094362</v>
      </c>
      <c r="D1085" t="s">
        <v>135</v>
      </c>
      <c r="E1085" t="s">
        <v>8064</v>
      </c>
      <c r="F1085" t="s">
        <v>3103</v>
      </c>
      <c r="G1085" t="s">
        <v>3104</v>
      </c>
      <c r="H1085" t="s">
        <v>565</v>
      </c>
      <c r="I1085">
        <v>181</v>
      </c>
      <c r="J1085" t="s">
        <v>96</v>
      </c>
    </row>
    <row r="1086" spans="1:10" x14ac:dyDescent="0.25">
      <c r="A1086" t="s">
        <v>75</v>
      </c>
      <c r="B1086" t="s">
        <v>90</v>
      </c>
      <c r="C1086">
        <v>4097822</v>
      </c>
      <c r="D1086" t="s">
        <v>120</v>
      </c>
      <c r="E1086" t="s">
        <v>8067</v>
      </c>
      <c r="F1086" t="s">
        <v>4412</v>
      </c>
      <c r="G1086" t="s">
        <v>4413</v>
      </c>
      <c r="H1086" t="s">
        <v>105</v>
      </c>
      <c r="I1086">
        <v>115</v>
      </c>
      <c r="J1086" t="s">
        <v>160</v>
      </c>
    </row>
    <row r="1087" spans="1:10" x14ac:dyDescent="0.25">
      <c r="A1087" t="s">
        <v>75</v>
      </c>
      <c r="B1087" t="s">
        <v>90</v>
      </c>
      <c r="C1087">
        <v>4108175</v>
      </c>
      <c r="D1087" t="s">
        <v>88</v>
      </c>
      <c r="E1087" t="s">
        <v>79</v>
      </c>
      <c r="F1087" t="s">
        <v>8068</v>
      </c>
      <c r="G1087" t="s">
        <v>8069</v>
      </c>
      <c r="H1087" t="s">
        <v>79</v>
      </c>
      <c r="I1087" t="s">
        <v>82</v>
      </c>
    </row>
    <row r="1088" spans="1:10" x14ac:dyDescent="0.25">
      <c r="A1088" t="s">
        <v>75</v>
      </c>
      <c r="B1088" t="s">
        <v>90</v>
      </c>
      <c r="C1088">
        <v>4109064</v>
      </c>
      <c r="D1088" t="s">
        <v>120</v>
      </c>
      <c r="E1088" t="s">
        <v>10396</v>
      </c>
      <c r="F1088" t="s">
        <v>10397</v>
      </c>
      <c r="G1088" t="s">
        <v>10398</v>
      </c>
      <c r="H1088" t="s">
        <v>146</v>
      </c>
      <c r="I1088">
        <v>65</v>
      </c>
      <c r="J1088" t="s">
        <v>146</v>
      </c>
    </row>
    <row r="1089" spans="1:10" x14ac:dyDescent="0.25">
      <c r="A1089" t="s">
        <v>75</v>
      </c>
      <c r="B1089" t="s">
        <v>90</v>
      </c>
      <c r="C1089">
        <v>4117673</v>
      </c>
      <c r="D1089" t="s">
        <v>120</v>
      </c>
      <c r="E1089" t="s">
        <v>7099</v>
      </c>
      <c r="F1089" t="s">
        <v>8070</v>
      </c>
      <c r="G1089" t="s">
        <v>8071</v>
      </c>
      <c r="H1089" t="s">
        <v>174</v>
      </c>
      <c r="I1089">
        <v>50</v>
      </c>
      <c r="J1089" t="s">
        <v>174</v>
      </c>
    </row>
    <row r="1090" spans="1:10" x14ac:dyDescent="0.25">
      <c r="A1090" t="s">
        <v>75</v>
      </c>
      <c r="B1090" t="s">
        <v>90</v>
      </c>
      <c r="C1090">
        <v>4122248</v>
      </c>
      <c r="D1090" t="s">
        <v>225</v>
      </c>
      <c r="E1090" t="s">
        <v>79</v>
      </c>
      <c r="F1090" t="s">
        <v>8072</v>
      </c>
      <c r="G1090" t="s">
        <v>8073</v>
      </c>
      <c r="H1090" t="s">
        <v>79</v>
      </c>
      <c r="I1090" t="s">
        <v>82</v>
      </c>
    </row>
    <row r="1091" spans="1:10" x14ac:dyDescent="0.25">
      <c r="A1091" t="s">
        <v>75</v>
      </c>
      <c r="B1091" t="s">
        <v>90</v>
      </c>
      <c r="C1091">
        <v>4124384</v>
      </c>
      <c r="D1091" t="s">
        <v>135</v>
      </c>
      <c r="E1091" t="s">
        <v>8074</v>
      </c>
      <c r="F1091" t="s">
        <v>1930</v>
      </c>
      <c r="G1091" t="s">
        <v>1931</v>
      </c>
      <c r="H1091" t="s">
        <v>511</v>
      </c>
      <c r="I1091">
        <v>208</v>
      </c>
      <c r="J1091" t="s">
        <v>400</v>
      </c>
    </row>
    <row r="1092" spans="1:10" x14ac:dyDescent="0.25">
      <c r="A1092" t="s">
        <v>75</v>
      </c>
      <c r="B1092" t="s">
        <v>90</v>
      </c>
      <c r="C1092">
        <v>4125407</v>
      </c>
      <c r="D1092" t="s">
        <v>135</v>
      </c>
      <c r="E1092" t="s">
        <v>8075</v>
      </c>
      <c r="F1092" t="s">
        <v>1930</v>
      </c>
      <c r="G1092" t="s">
        <v>1931</v>
      </c>
      <c r="H1092" t="s">
        <v>511</v>
      </c>
      <c r="I1092">
        <v>549</v>
      </c>
      <c r="J1092" t="s">
        <v>400</v>
      </c>
    </row>
    <row r="1093" spans="1:10" x14ac:dyDescent="0.25">
      <c r="A1093" t="s">
        <v>75</v>
      </c>
      <c r="B1093" t="s">
        <v>90</v>
      </c>
      <c r="C1093">
        <v>4127022</v>
      </c>
      <c r="D1093" t="s">
        <v>297</v>
      </c>
      <c r="E1093" t="s">
        <v>8077</v>
      </c>
      <c r="F1093" t="s">
        <v>8078</v>
      </c>
      <c r="G1093" t="s">
        <v>8079</v>
      </c>
      <c r="H1093" t="s">
        <v>105</v>
      </c>
      <c r="I1093">
        <v>188</v>
      </c>
      <c r="J1093" t="s">
        <v>85</v>
      </c>
    </row>
    <row r="1094" spans="1:10" x14ac:dyDescent="0.25">
      <c r="A1094" t="s">
        <v>75</v>
      </c>
      <c r="B1094" t="s">
        <v>90</v>
      </c>
      <c r="C1094">
        <v>4135168</v>
      </c>
      <c r="D1094" t="s">
        <v>120</v>
      </c>
      <c r="E1094" t="s">
        <v>8080</v>
      </c>
      <c r="F1094" t="s">
        <v>8081</v>
      </c>
      <c r="G1094" t="s">
        <v>8082</v>
      </c>
      <c r="H1094" t="s">
        <v>245</v>
      </c>
      <c r="I1094">
        <v>416</v>
      </c>
      <c r="J1094" t="s">
        <v>96</v>
      </c>
    </row>
    <row r="1095" spans="1:10" x14ac:dyDescent="0.25">
      <c r="A1095" t="s">
        <v>75</v>
      </c>
      <c r="B1095" t="s">
        <v>90</v>
      </c>
      <c r="C1095">
        <v>4150054</v>
      </c>
      <c r="D1095" t="s">
        <v>120</v>
      </c>
      <c r="E1095" t="s">
        <v>8083</v>
      </c>
      <c r="F1095" t="s">
        <v>8084</v>
      </c>
      <c r="G1095" t="s">
        <v>8085</v>
      </c>
      <c r="H1095" t="s">
        <v>140</v>
      </c>
      <c r="I1095">
        <v>222</v>
      </c>
      <c r="J1095" t="s">
        <v>277</v>
      </c>
    </row>
    <row r="1096" spans="1:10" x14ac:dyDescent="0.25">
      <c r="A1096" t="s">
        <v>75</v>
      </c>
      <c r="B1096" t="s">
        <v>90</v>
      </c>
      <c r="C1096">
        <v>4161564</v>
      </c>
      <c r="D1096" t="s">
        <v>297</v>
      </c>
      <c r="E1096" t="s">
        <v>79</v>
      </c>
      <c r="F1096" t="s">
        <v>1941</v>
      </c>
      <c r="G1096" t="s">
        <v>1942</v>
      </c>
      <c r="H1096" t="s">
        <v>79</v>
      </c>
      <c r="I1096" t="s">
        <v>82</v>
      </c>
    </row>
    <row r="1097" spans="1:10" x14ac:dyDescent="0.25">
      <c r="A1097" t="s">
        <v>75</v>
      </c>
      <c r="B1097" t="s">
        <v>90</v>
      </c>
      <c r="C1097">
        <v>4172507</v>
      </c>
      <c r="D1097" t="s">
        <v>135</v>
      </c>
      <c r="E1097" t="s">
        <v>8086</v>
      </c>
      <c r="F1097" t="s">
        <v>8087</v>
      </c>
      <c r="G1097" t="s">
        <v>8088</v>
      </c>
      <c r="H1097" t="s">
        <v>172</v>
      </c>
      <c r="I1097">
        <v>445</v>
      </c>
      <c r="J1097" t="s">
        <v>172</v>
      </c>
    </row>
    <row r="1098" spans="1:10" x14ac:dyDescent="0.25">
      <c r="A1098" t="s">
        <v>75</v>
      </c>
      <c r="B1098" t="s">
        <v>90</v>
      </c>
      <c r="C1098">
        <v>4173145</v>
      </c>
      <c r="D1098" t="s">
        <v>225</v>
      </c>
      <c r="E1098" t="s">
        <v>8089</v>
      </c>
      <c r="F1098" t="s">
        <v>8087</v>
      </c>
      <c r="G1098" t="s">
        <v>8088</v>
      </c>
      <c r="H1098" t="s">
        <v>98</v>
      </c>
      <c r="I1098">
        <v>658</v>
      </c>
      <c r="J1098" t="s">
        <v>96</v>
      </c>
    </row>
    <row r="1099" spans="1:10" x14ac:dyDescent="0.25">
      <c r="A1099" t="s">
        <v>75</v>
      </c>
      <c r="B1099" t="s">
        <v>90</v>
      </c>
      <c r="C1099">
        <v>4173179</v>
      </c>
      <c r="D1099" t="s">
        <v>120</v>
      </c>
      <c r="E1099" t="s">
        <v>8091</v>
      </c>
      <c r="F1099" t="s">
        <v>8087</v>
      </c>
      <c r="G1099" t="s">
        <v>8088</v>
      </c>
      <c r="H1099" t="s">
        <v>131</v>
      </c>
      <c r="I1099">
        <v>669</v>
      </c>
      <c r="J1099" t="s">
        <v>131</v>
      </c>
    </row>
    <row r="1100" spans="1:10" x14ac:dyDescent="0.25">
      <c r="A1100" t="s">
        <v>75</v>
      </c>
      <c r="B1100" t="s">
        <v>90</v>
      </c>
      <c r="C1100">
        <v>4176823</v>
      </c>
      <c r="D1100" t="s">
        <v>120</v>
      </c>
      <c r="E1100" t="s">
        <v>8093</v>
      </c>
      <c r="F1100" t="s">
        <v>8094</v>
      </c>
      <c r="G1100" t="s">
        <v>8095</v>
      </c>
      <c r="H1100" t="s">
        <v>85</v>
      </c>
      <c r="I1100">
        <v>516</v>
      </c>
      <c r="J1100" t="s">
        <v>277</v>
      </c>
    </row>
    <row r="1101" spans="1:10" x14ac:dyDescent="0.25">
      <c r="A1101" t="s">
        <v>75</v>
      </c>
      <c r="B1101" t="s">
        <v>90</v>
      </c>
      <c r="C1101">
        <v>4178969</v>
      </c>
      <c r="D1101" t="s">
        <v>120</v>
      </c>
      <c r="E1101" t="s">
        <v>8097</v>
      </c>
      <c r="F1101" t="s">
        <v>8094</v>
      </c>
      <c r="G1101" t="s">
        <v>8095</v>
      </c>
      <c r="H1101" t="s">
        <v>124</v>
      </c>
      <c r="I1101">
        <v>1231</v>
      </c>
      <c r="J1101" t="s">
        <v>96</v>
      </c>
    </row>
    <row r="1102" spans="1:10" x14ac:dyDescent="0.25">
      <c r="A1102" t="s">
        <v>75</v>
      </c>
      <c r="B1102" t="s">
        <v>90</v>
      </c>
      <c r="C1102">
        <v>4185155</v>
      </c>
      <c r="D1102" t="s">
        <v>120</v>
      </c>
      <c r="E1102" t="s">
        <v>8099</v>
      </c>
      <c r="F1102" t="s">
        <v>8100</v>
      </c>
      <c r="G1102" t="s">
        <v>8101</v>
      </c>
      <c r="H1102" t="s">
        <v>172</v>
      </c>
      <c r="I1102">
        <v>291</v>
      </c>
      <c r="J1102" t="s">
        <v>172</v>
      </c>
    </row>
    <row r="1103" spans="1:10" x14ac:dyDescent="0.25">
      <c r="A1103" t="s">
        <v>75</v>
      </c>
      <c r="B1103" t="s">
        <v>90</v>
      </c>
      <c r="C1103">
        <v>4193578</v>
      </c>
      <c r="D1103" t="s">
        <v>120</v>
      </c>
      <c r="E1103" t="s">
        <v>8105</v>
      </c>
      <c r="F1103" t="s">
        <v>8106</v>
      </c>
      <c r="G1103" t="s">
        <v>8107</v>
      </c>
      <c r="H1103" t="s">
        <v>85</v>
      </c>
      <c r="I1103">
        <v>111</v>
      </c>
      <c r="J1103" t="s">
        <v>277</v>
      </c>
    </row>
    <row r="1104" spans="1:10" x14ac:dyDescent="0.25">
      <c r="A1104" t="s">
        <v>75</v>
      </c>
      <c r="B1104" t="s">
        <v>90</v>
      </c>
      <c r="C1104">
        <v>4207552</v>
      </c>
      <c r="D1104" t="s">
        <v>120</v>
      </c>
      <c r="E1104" t="s">
        <v>8108</v>
      </c>
      <c r="F1104" t="s">
        <v>8109</v>
      </c>
      <c r="G1104" t="s">
        <v>8110</v>
      </c>
      <c r="H1104" t="s">
        <v>197</v>
      </c>
      <c r="I1104">
        <v>172</v>
      </c>
      <c r="J1104" t="s">
        <v>172</v>
      </c>
    </row>
    <row r="1105" spans="1:10" x14ac:dyDescent="0.25">
      <c r="A1105" t="s">
        <v>75</v>
      </c>
      <c r="B1105" t="s">
        <v>90</v>
      </c>
      <c r="C1105">
        <v>4210753</v>
      </c>
      <c r="D1105" t="s">
        <v>135</v>
      </c>
      <c r="E1105" t="s">
        <v>8111</v>
      </c>
      <c r="F1105" t="s">
        <v>8112</v>
      </c>
      <c r="G1105" t="s">
        <v>8113</v>
      </c>
      <c r="H1105" t="s">
        <v>105</v>
      </c>
      <c r="I1105">
        <v>555</v>
      </c>
      <c r="J1105" t="s">
        <v>160</v>
      </c>
    </row>
    <row r="1106" spans="1:10" x14ac:dyDescent="0.25">
      <c r="A1106" t="s">
        <v>75</v>
      </c>
      <c r="B1106" t="s">
        <v>90</v>
      </c>
      <c r="C1106">
        <v>4211576</v>
      </c>
      <c r="D1106" t="s">
        <v>120</v>
      </c>
      <c r="E1106" t="s">
        <v>8115</v>
      </c>
      <c r="F1106" t="s">
        <v>8112</v>
      </c>
      <c r="G1106" t="s">
        <v>8113</v>
      </c>
      <c r="H1106" t="s">
        <v>140</v>
      </c>
      <c r="I1106">
        <v>280</v>
      </c>
      <c r="J1106" t="s">
        <v>124</v>
      </c>
    </row>
    <row r="1107" spans="1:10" x14ac:dyDescent="0.25">
      <c r="A1107" t="s">
        <v>75</v>
      </c>
      <c r="B1107" t="s">
        <v>90</v>
      </c>
      <c r="C1107">
        <v>4211803</v>
      </c>
      <c r="D1107" t="s">
        <v>151</v>
      </c>
      <c r="E1107" t="s">
        <v>8116</v>
      </c>
      <c r="F1107" t="s">
        <v>8112</v>
      </c>
      <c r="G1107" t="s">
        <v>8113</v>
      </c>
      <c r="H1107" t="s">
        <v>131</v>
      </c>
      <c r="I1107">
        <v>205</v>
      </c>
      <c r="J1107" t="s">
        <v>140</v>
      </c>
    </row>
    <row r="1108" spans="1:10" x14ac:dyDescent="0.25">
      <c r="A1108" t="s">
        <v>75</v>
      </c>
      <c r="B1108" t="s">
        <v>90</v>
      </c>
      <c r="C1108">
        <v>4213578</v>
      </c>
      <c r="D1108" t="s">
        <v>135</v>
      </c>
      <c r="E1108" t="s">
        <v>79</v>
      </c>
      <c r="F1108" t="s">
        <v>1949</v>
      </c>
      <c r="G1108" t="s">
        <v>1950</v>
      </c>
      <c r="H1108" t="s">
        <v>79</v>
      </c>
      <c r="I1108" t="s">
        <v>82</v>
      </c>
    </row>
    <row r="1109" spans="1:10" x14ac:dyDescent="0.25">
      <c r="A1109" t="s">
        <v>75</v>
      </c>
      <c r="B1109" t="s">
        <v>90</v>
      </c>
      <c r="C1109">
        <v>4214563</v>
      </c>
      <c r="D1109" t="s">
        <v>225</v>
      </c>
      <c r="E1109" t="s">
        <v>8117</v>
      </c>
      <c r="F1109" t="s">
        <v>8118</v>
      </c>
      <c r="G1109" t="s">
        <v>8119</v>
      </c>
      <c r="H1109" t="s">
        <v>174</v>
      </c>
      <c r="I1109">
        <v>270</v>
      </c>
      <c r="J1109" t="s">
        <v>140</v>
      </c>
    </row>
    <row r="1110" spans="1:10" x14ac:dyDescent="0.25">
      <c r="A1110" t="s">
        <v>75</v>
      </c>
      <c r="B1110" t="s">
        <v>90</v>
      </c>
      <c r="C1110">
        <v>4214809</v>
      </c>
      <c r="D1110" t="s">
        <v>120</v>
      </c>
      <c r="E1110" t="s">
        <v>8120</v>
      </c>
      <c r="F1110" t="s">
        <v>8118</v>
      </c>
      <c r="G1110" t="s">
        <v>8119</v>
      </c>
      <c r="H1110" t="s">
        <v>105</v>
      </c>
      <c r="I1110">
        <v>352</v>
      </c>
      <c r="J1110" t="s">
        <v>160</v>
      </c>
    </row>
    <row r="1111" spans="1:10" x14ac:dyDescent="0.25">
      <c r="A1111" t="s">
        <v>75</v>
      </c>
      <c r="B1111" t="s">
        <v>90</v>
      </c>
      <c r="C1111">
        <v>4224685</v>
      </c>
      <c r="D1111" t="s">
        <v>120</v>
      </c>
      <c r="E1111" t="s">
        <v>1953</v>
      </c>
      <c r="F1111" t="s">
        <v>1954</v>
      </c>
      <c r="G1111" t="s">
        <v>1955</v>
      </c>
      <c r="H1111" t="s">
        <v>204</v>
      </c>
      <c r="I1111">
        <v>334</v>
      </c>
      <c r="J1111" t="s">
        <v>140</v>
      </c>
    </row>
    <row r="1112" spans="1:10" x14ac:dyDescent="0.25">
      <c r="A1112" t="s">
        <v>75</v>
      </c>
      <c r="B1112" t="s">
        <v>90</v>
      </c>
      <c r="C1112">
        <v>4225741</v>
      </c>
      <c r="D1112" t="s">
        <v>120</v>
      </c>
      <c r="E1112" t="s">
        <v>79</v>
      </c>
      <c r="F1112" t="s">
        <v>1954</v>
      </c>
      <c r="G1112" t="s">
        <v>8121</v>
      </c>
      <c r="H1112" t="s">
        <v>79</v>
      </c>
      <c r="I1112" t="s">
        <v>82</v>
      </c>
    </row>
    <row r="1113" spans="1:10" x14ac:dyDescent="0.25">
      <c r="A1113" t="s">
        <v>75</v>
      </c>
      <c r="B1113" t="s">
        <v>90</v>
      </c>
      <c r="C1113">
        <v>4225841</v>
      </c>
      <c r="D1113" t="s">
        <v>101</v>
      </c>
      <c r="E1113" t="s">
        <v>8122</v>
      </c>
      <c r="F1113" t="s">
        <v>8123</v>
      </c>
      <c r="G1113" t="s">
        <v>8124</v>
      </c>
      <c r="H1113" t="s">
        <v>428</v>
      </c>
      <c r="I1113">
        <v>3</v>
      </c>
      <c r="J1113" t="s">
        <v>174</v>
      </c>
    </row>
    <row r="1114" spans="1:10" x14ac:dyDescent="0.25">
      <c r="A1114" t="s">
        <v>75</v>
      </c>
      <c r="B1114" t="s">
        <v>90</v>
      </c>
      <c r="C1114">
        <v>4230049</v>
      </c>
      <c r="D1114" t="s">
        <v>120</v>
      </c>
      <c r="E1114" t="s">
        <v>79</v>
      </c>
      <c r="F1114" t="s">
        <v>1959</v>
      </c>
      <c r="G1114" t="s">
        <v>1960</v>
      </c>
      <c r="H1114" t="s">
        <v>79</v>
      </c>
      <c r="I1114" t="s">
        <v>82</v>
      </c>
    </row>
    <row r="1115" spans="1:10" x14ac:dyDescent="0.25">
      <c r="A1115" t="s">
        <v>75</v>
      </c>
      <c r="B1115" t="s">
        <v>90</v>
      </c>
      <c r="C1115">
        <v>4230913</v>
      </c>
      <c r="D1115" t="s">
        <v>225</v>
      </c>
      <c r="E1115" t="s">
        <v>8125</v>
      </c>
      <c r="F1115" t="s">
        <v>8126</v>
      </c>
      <c r="G1115" t="s">
        <v>8127</v>
      </c>
      <c r="H1115" t="s">
        <v>565</v>
      </c>
      <c r="I1115">
        <v>424</v>
      </c>
      <c r="J1115" t="s">
        <v>124</v>
      </c>
    </row>
    <row r="1116" spans="1:10" x14ac:dyDescent="0.25">
      <c r="A1116" t="s">
        <v>75</v>
      </c>
      <c r="B1116" t="s">
        <v>90</v>
      </c>
      <c r="C1116">
        <v>4235869</v>
      </c>
      <c r="D1116" t="s">
        <v>120</v>
      </c>
      <c r="E1116" t="s">
        <v>8128</v>
      </c>
      <c r="F1116" t="s">
        <v>8129</v>
      </c>
      <c r="G1116" t="s">
        <v>8130</v>
      </c>
      <c r="H1116" t="s">
        <v>204</v>
      </c>
      <c r="I1116">
        <v>160</v>
      </c>
      <c r="J1116" t="s">
        <v>105</v>
      </c>
    </row>
    <row r="1117" spans="1:10" x14ac:dyDescent="0.25">
      <c r="A1117" t="s">
        <v>75</v>
      </c>
      <c r="B1117" t="s">
        <v>90</v>
      </c>
      <c r="C1117">
        <v>4235916</v>
      </c>
      <c r="D1117" t="s">
        <v>120</v>
      </c>
      <c r="E1117" t="s">
        <v>8131</v>
      </c>
      <c r="F1117" t="s">
        <v>8129</v>
      </c>
      <c r="G1117" t="s">
        <v>8130</v>
      </c>
      <c r="H1117" t="s">
        <v>400</v>
      </c>
      <c r="I1117">
        <v>144</v>
      </c>
      <c r="J1117" t="s">
        <v>428</v>
      </c>
    </row>
    <row r="1118" spans="1:10" x14ac:dyDescent="0.25">
      <c r="A1118" t="s">
        <v>75</v>
      </c>
      <c r="B1118" t="s">
        <v>90</v>
      </c>
      <c r="C1118">
        <v>4236666</v>
      </c>
      <c r="D1118" t="s">
        <v>135</v>
      </c>
      <c r="E1118" t="s">
        <v>79</v>
      </c>
      <c r="F1118" t="s">
        <v>8129</v>
      </c>
      <c r="G1118" t="s">
        <v>8132</v>
      </c>
      <c r="H1118" t="s">
        <v>79</v>
      </c>
      <c r="I1118" t="s">
        <v>82</v>
      </c>
    </row>
    <row r="1119" spans="1:10" x14ac:dyDescent="0.25">
      <c r="A1119" t="s">
        <v>75</v>
      </c>
      <c r="B1119" t="s">
        <v>90</v>
      </c>
      <c r="C1119">
        <v>4241153</v>
      </c>
      <c r="D1119" t="s">
        <v>120</v>
      </c>
      <c r="E1119" t="s">
        <v>212</v>
      </c>
      <c r="F1119" t="s">
        <v>10239</v>
      </c>
      <c r="G1119" t="s">
        <v>10240</v>
      </c>
      <c r="H1119" t="s">
        <v>212</v>
      </c>
      <c r="I1119" t="s">
        <v>82</v>
      </c>
    </row>
    <row r="1120" spans="1:10" x14ac:dyDescent="0.25">
      <c r="A1120" t="s">
        <v>75</v>
      </c>
      <c r="B1120" t="s">
        <v>90</v>
      </c>
      <c r="C1120">
        <v>4242509</v>
      </c>
      <c r="D1120" t="s">
        <v>88</v>
      </c>
      <c r="E1120" t="s">
        <v>8133</v>
      </c>
      <c r="F1120" t="s">
        <v>8134</v>
      </c>
      <c r="G1120" t="s">
        <v>8135</v>
      </c>
      <c r="H1120" t="s">
        <v>96</v>
      </c>
      <c r="I1120">
        <v>26</v>
      </c>
      <c r="J1120" t="s">
        <v>253</v>
      </c>
    </row>
    <row r="1121" spans="1:10" x14ac:dyDescent="0.25">
      <c r="A1121" t="s">
        <v>75</v>
      </c>
      <c r="B1121" t="s">
        <v>90</v>
      </c>
      <c r="C1121">
        <v>4245537</v>
      </c>
      <c r="D1121" t="s">
        <v>120</v>
      </c>
      <c r="E1121" t="s">
        <v>8136</v>
      </c>
      <c r="F1121" t="s">
        <v>8137</v>
      </c>
      <c r="G1121" t="s">
        <v>8138</v>
      </c>
      <c r="H1121" t="s">
        <v>400</v>
      </c>
      <c r="I1121">
        <v>286</v>
      </c>
      <c r="J1121" t="s">
        <v>428</v>
      </c>
    </row>
    <row r="1122" spans="1:10" x14ac:dyDescent="0.25">
      <c r="A1122" t="s">
        <v>75</v>
      </c>
      <c r="B1122" t="s">
        <v>90</v>
      </c>
      <c r="C1122">
        <v>4247370</v>
      </c>
      <c r="D1122" t="s">
        <v>120</v>
      </c>
      <c r="E1122" t="s">
        <v>1963</v>
      </c>
      <c r="F1122" t="s">
        <v>1964</v>
      </c>
      <c r="G1122" t="s">
        <v>1965</v>
      </c>
      <c r="H1122" t="s">
        <v>85</v>
      </c>
      <c r="I1122">
        <v>110</v>
      </c>
      <c r="J1122" t="s">
        <v>277</v>
      </c>
    </row>
    <row r="1123" spans="1:10" x14ac:dyDescent="0.25">
      <c r="A1123" t="s">
        <v>75</v>
      </c>
      <c r="B1123" t="s">
        <v>90</v>
      </c>
      <c r="C1123">
        <v>4249117</v>
      </c>
      <c r="D1123" t="s">
        <v>120</v>
      </c>
      <c r="E1123" t="s">
        <v>79</v>
      </c>
      <c r="F1123" t="s">
        <v>8140</v>
      </c>
      <c r="G1123" t="s">
        <v>8142</v>
      </c>
      <c r="H1123" t="s">
        <v>79</v>
      </c>
      <c r="I1123" t="s">
        <v>82</v>
      </c>
    </row>
    <row r="1124" spans="1:10" x14ac:dyDescent="0.25">
      <c r="A1124" t="s">
        <v>75</v>
      </c>
      <c r="B1124" t="s">
        <v>90</v>
      </c>
      <c r="C1124">
        <v>4255009</v>
      </c>
      <c r="D1124" t="s">
        <v>225</v>
      </c>
      <c r="E1124" t="s">
        <v>8143</v>
      </c>
      <c r="F1124" t="s">
        <v>8144</v>
      </c>
      <c r="G1124" t="s">
        <v>8145</v>
      </c>
      <c r="H1124" t="s">
        <v>245</v>
      </c>
      <c r="I1124">
        <v>256</v>
      </c>
      <c r="J1124" t="s">
        <v>245</v>
      </c>
    </row>
    <row r="1125" spans="1:10" x14ac:dyDescent="0.25">
      <c r="A1125" t="s">
        <v>75</v>
      </c>
      <c r="B1125" t="s">
        <v>90</v>
      </c>
      <c r="C1125">
        <v>4258754</v>
      </c>
      <c r="D1125" t="s">
        <v>92</v>
      </c>
      <c r="E1125" t="s">
        <v>1192</v>
      </c>
      <c r="F1125" t="s">
        <v>1968</v>
      </c>
      <c r="G1125" t="s">
        <v>687</v>
      </c>
      <c r="H1125" t="s">
        <v>174</v>
      </c>
      <c r="I1125">
        <v>63</v>
      </c>
      <c r="J1125" t="s">
        <v>140</v>
      </c>
    </row>
    <row r="1126" spans="1:10" x14ac:dyDescent="0.25">
      <c r="A1126" t="s">
        <v>75</v>
      </c>
      <c r="B1126" t="s">
        <v>90</v>
      </c>
      <c r="C1126">
        <v>4265064</v>
      </c>
      <c r="D1126" t="s">
        <v>135</v>
      </c>
      <c r="E1126" t="s">
        <v>79</v>
      </c>
      <c r="F1126" t="s">
        <v>8148</v>
      </c>
      <c r="G1126" t="s">
        <v>8149</v>
      </c>
      <c r="H1126" t="s">
        <v>79</v>
      </c>
      <c r="I1126" t="s">
        <v>82</v>
      </c>
    </row>
    <row r="1127" spans="1:10" x14ac:dyDescent="0.25">
      <c r="A1127" t="s">
        <v>75</v>
      </c>
      <c r="B1127" t="s">
        <v>90</v>
      </c>
      <c r="C1127">
        <v>4265089</v>
      </c>
      <c r="D1127" t="s">
        <v>92</v>
      </c>
      <c r="E1127" t="s">
        <v>79</v>
      </c>
      <c r="F1127" t="s">
        <v>8148</v>
      </c>
      <c r="G1127" t="s">
        <v>8149</v>
      </c>
      <c r="H1127" t="s">
        <v>79</v>
      </c>
      <c r="I1127" t="s">
        <v>82</v>
      </c>
    </row>
    <row r="1128" spans="1:10" x14ac:dyDescent="0.25">
      <c r="A1128" t="s">
        <v>75</v>
      </c>
      <c r="B1128" t="s">
        <v>90</v>
      </c>
      <c r="C1128">
        <v>4266208</v>
      </c>
      <c r="D1128" t="s">
        <v>92</v>
      </c>
      <c r="E1128" t="s">
        <v>8150</v>
      </c>
      <c r="F1128" t="s">
        <v>8151</v>
      </c>
      <c r="G1128" t="s">
        <v>2295</v>
      </c>
      <c r="H1128" t="s">
        <v>140</v>
      </c>
      <c r="I1128">
        <v>270</v>
      </c>
      <c r="J1128" t="s">
        <v>140</v>
      </c>
    </row>
    <row r="1129" spans="1:10" x14ac:dyDescent="0.25">
      <c r="A1129" t="s">
        <v>75</v>
      </c>
      <c r="B1129" t="s">
        <v>90</v>
      </c>
      <c r="C1129">
        <v>4266318</v>
      </c>
      <c r="D1129" t="s">
        <v>120</v>
      </c>
      <c r="E1129" t="s">
        <v>8152</v>
      </c>
      <c r="F1129" t="s">
        <v>8151</v>
      </c>
      <c r="G1129" t="s">
        <v>2295</v>
      </c>
      <c r="H1129" t="s">
        <v>124</v>
      </c>
      <c r="I1129">
        <v>307</v>
      </c>
      <c r="J1129" t="s">
        <v>96</v>
      </c>
    </row>
    <row r="1130" spans="1:10" x14ac:dyDescent="0.25">
      <c r="A1130" t="s">
        <v>75</v>
      </c>
      <c r="B1130" t="s">
        <v>90</v>
      </c>
      <c r="C1130">
        <v>4269869</v>
      </c>
      <c r="D1130" t="s">
        <v>135</v>
      </c>
      <c r="E1130" t="s">
        <v>79</v>
      </c>
      <c r="F1130" t="s">
        <v>1975</v>
      </c>
      <c r="G1130" t="s">
        <v>1976</v>
      </c>
      <c r="H1130" t="s">
        <v>79</v>
      </c>
      <c r="I1130" t="s">
        <v>82</v>
      </c>
    </row>
    <row r="1131" spans="1:10" x14ac:dyDescent="0.25">
      <c r="A1131" t="s">
        <v>75</v>
      </c>
      <c r="B1131" t="s">
        <v>90</v>
      </c>
      <c r="C1131">
        <v>4274926</v>
      </c>
      <c r="D1131" t="s">
        <v>101</v>
      </c>
      <c r="E1131" t="s">
        <v>8153</v>
      </c>
      <c r="F1131" t="s">
        <v>8154</v>
      </c>
      <c r="G1131" t="s">
        <v>8155</v>
      </c>
      <c r="H1131" t="s">
        <v>172</v>
      </c>
      <c r="I1131">
        <v>72</v>
      </c>
      <c r="J1131" t="s">
        <v>197</v>
      </c>
    </row>
    <row r="1132" spans="1:10" x14ac:dyDescent="0.25">
      <c r="A1132" t="s">
        <v>75</v>
      </c>
      <c r="B1132" t="s">
        <v>90</v>
      </c>
      <c r="C1132">
        <v>4275142</v>
      </c>
      <c r="D1132" t="s">
        <v>135</v>
      </c>
      <c r="E1132" t="s">
        <v>79</v>
      </c>
      <c r="F1132" t="s">
        <v>8154</v>
      </c>
      <c r="G1132" t="s">
        <v>8156</v>
      </c>
      <c r="H1132" t="s">
        <v>79</v>
      </c>
      <c r="I1132" t="s">
        <v>82</v>
      </c>
    </row>
    <row r="1133" spans="1:10" x14ac:dyDescent="0.25">
      <c r="A1133" t="s">
        <v>75</v>
      </c>
      <c r="B1133" t="s">
        <v>90</v>
      </c>
      <c r="C1133">
        <v>4275862</v>
      </c>
      <c r="D1133" t="s">
        <v>135</v>
      </c>
      <c r="E1133" t="s">
        <v>2769</v>
      </c>
      <c r="F1133" t="s">
        <v>8157</v>
      </c>
      <c r="G1133" t="s">
        <v>8158</v>
      </c>
      <c r="H1133" t="s">
        <v>85</v>
      </c>
      <c r="I1133">
        <v>480</v>
      </c>
      <c r="J1133" t="s">
        <v>277</v>
      </c>
    </row>
    <row r="1134" spans="1:10" x14ac:dyDescent="0.25">
      <c r="A1134" t="s">
        <v>75</v>
      </c>
      <c r="B1134" t="s">
        <v>90</v>
      </c>
      <c r="C1134">
        <v>4288086</v>
      </c>
      <c r="D1134" t="s">
        <v>120</v>
      </c>
      <c r="E1134" t="s">
        <v>8160</v>
      </c>
      <c r="F1134" t="s">
        <v>8161</v>
      </c>
      <c r="G1134" t="s">
        <v>8162</v>
      </c>
      <c r="H1134" t="s">
        <v>253</v>
      </c>
      <c r="I1134">
        <v>366</v>
      </c>
      <c r="J1134" t="s">
        <v>96</v>
      </c>
    </row>
    <row r="1135" spans="1:10" x14ac:dyDescent="0.25">
      <c r="A1135" t="s">
        <v>75</v>
      </c>
      <c r="B1135" t="s">
        <v>90</v>
      </c>
      <c r="C1135">
        <v>4290080</v>
      </c>
      <c r="D1135" t="s">
        <v>120</v>
      </c>
      <c r="E1135" t="s">
        <v>6965</v>
      </c>
      <c r="F1135" t="s">
        <v>8163</v>
      </c>
      <c r="G1135" t="s">
        <v>8164</v>
      </c>
      <c r="H1135" t="s">
        <v>172</v>
      </c>
      <c r="I1135">
        <v>256</v>
      </c>
      <c r="J1135" t="s">
        <v>172</v>
      </c>
    </row>
    <row r="1136" spans="1:10" x14ac:dyDescent="0.25">
      <c r="A1136" t="s">
        <v>75</v>
      </c>
      <c r="B1136" t="s">
        <v>90</v>
      </c>
      <c r="C1136">
        <v>4297485</v>
      </c>
      <c r="D1136" t="s">
        <v>1798</v>
      </c>
      <c r="E1136" t="s">
        <v>8165</v>
      </c>
      <c r="F1136" t="s">
        <v>8166</v>
      </c>
      <c r="G1136" t="s">
        <v>8167</v>
      </c>
      <c r="H1136" t="s">
        <v>146</v>
      </c>
      <c r="I1136">
        <v>44</v>
      </c>
      <c r="J1136" t="s">
        <v>146</v>
      </c>
    </row>
    <row r="1137" spans="1:10" x14ac:dyDescent="0.25">
      <c r="A1137" t="s">
        <v>75</v>
      </c>
      <c r="B1137" t="s">
        <v>90</v>
      </c>
      <c r="C1137">
        <v>4297846</v>
      </c>
      <c r="D1137" t="s">
        <v>135</v>
      </c>
      <c r="E1137" t="s">
        <v>8168</v>
      </c>
      <c r="F1137" t="s">
        <v>8169</v>
      </c>
      <c r="G1137" t="s">
        <v>8170</v>
      </c>
      <c r="H1137" t="s">
        <v>197</v>
      </c>
      <c r="I1137">
        <v>150</v>
      </c>
      <c r="J1137" t="s">
        <v>172</v>
      </c>
    </row>
    <row r="1138" spans="1:10" x14ac:dyDescent="0.25">
      <c r="A1138" t="s">
        <v>75</v>
      </c>
      <c r="B1138" t="s">
        <v>90</v>
      </c>
      <c r="C1138">
        <v>4303614</v>
      </c>
      <c r="D1138" t="s">
        <v>92</v>
      </c>
      <c r="E1138" t="s">
        <v>8171</v>
      </c>
      <c r="F1138" t="s">
        <v>8172</v>
      </c>
      <c r="G1138" t="s">
        <v>8173</v>
      </c>
      <c r="H1138" t="s">
        <v>160</v>
      </c>
      <c r="I1138">
        <v>150</v>
      </c>
      <c r="J1138" t="s">
        <v>124</v>
      </c>
    </row>
    <row r="1139" spans="1:10" x14ac:dyDescent="0.25">
      <c r="A1139" t="s">
        <v>75</v>
      </c>
      <c r="B1139" t="s">
        <v>90</v>
      </c>
      <c r="C1139">
        <v>4318517</v>
      </c>
      <c r="D1139" t="s">
        <v>225</v>
      </c>
      <c r="E1139" t="s">
        <v>8174</v>
      </c>
      <c r="F1139" t="s">
        <v>8175</v>
      </c>
      <c r="G1139" t="s">
        <v>8176</v>
      </c>
      <c r="H1139" t="s">
        <v>174</v>
      </c>
      <c r="I1139">
        <v>522</v>
      </c>
      <c r="J1139" t="s">
        <v>174</v>
      </c>
    </row>
    <row r="1140" spans="1:10" x14ac:dyDescent="0.25">
      <c r="A1140" t="s">
        <v>75</v>
      </c>
      <c r="B1140" t="s">
        <v>90</v>
      </c>
      <c r="C1140">
        <v>4321863</v>
      </c>
      <c r="D1140" t="s">
        <v>225</v>
      </c>
      <c r="E1140" t="s">
        <v>79</v>
      </c>
      <c r="F1140" t="s">
        <v>1979</v>
      </c>
      <c r="G1140" t="s">
        <v>1980</v>
      </c>
      <c r="H1140" t="s">
        <v>79</v>
      </c>
      <c r="I1140" t="s">
        <v>82</v>
      </c>
    </row>
    <row r="1141" spans="1:10" x14ac:dyDescent="0.25">
      <c r="A1141" t="s">
        <v>75</v>
      </c>
      <c r="B1141" t="s">
        <v>90</v>
      </c>
      <c r="C1141">
        <v>4329774</v>
      </c>
      <c r="D1141" t="s">
        <v>135</v>
      </c>
      <c r="E1141" t="s">
        <v>8177</v>
      </c>
      <c r="F1141" t="s">
        <v>8178</v>
      </c>
      <c r="G1141" t="s">
        <v>8179</v>
      </c>
      <c r="H1141" t="s">
        <v>85</v>
      </c>
      <c r="I1141">
        <v>189</v>
      </c>
      <c r="J1141" t="s">
        <v>277</v>
      </c>
    </row>
    <row r="1142" spans="1:10" x14ac:dyDescent="0.25">
      <c r="A1142" t="s">
        <v>75</v>
      </c>
      <c r="B1142" t="s">
        <v>90</v>
      </c>
      <c r="C1142">
        <v>4330430</v>
      </c>
      <c r="D1142" t="s">
        <v>8180</v>
      </c>
      <c r="E1142" t="s">
        <v>79</v>
      </c>
      <c r="F1142" t="s">
        <v>8178</v>
      </c>
      <c r="G1142" t="s">
        <v>8181</v>
      </c>
      <c r="H1142" t="s">
        <v>79</v>
      </c>
      <c r="I1142" t="s">
        <v>82</v>
      </c>
    </row>
    <row r="1143" spans="1:10" x14ac:dyDescent="0.25">
      <c r="A1143" t="s">
        <v>75</v>
      </c>
      <c r="B1143" t="s">
        <v>90</v>
      </c>
      <c r="C1143">
        <v>4337551</v>
      </c>
      <c r="D1143" t="s">
        <v>135</v>
      </c>
      <c r="E1143" t="s">
        <v>8182</v>
      </c>
      <c r="F1143" t="s">
        <v>5798</v>
      </c>
      <c r="G1143" t="s">
        <v>8183</v>
      </c>
      <c r="H1143" t="s">
        <v>245</v>
      </c>
      <c r="I1143">
        <v>337</v>
      </c>
      <c r="J1143" t="s">
        <v>245</v>
      </c>
    </row>
    <row r="1144" spans="1:10" x14ac:dyDescent="0.25">
      <c r="A1144" t="s">
        <v>75</v>
      </c>
      <c r="B1144" t="s">
        <v>90</v>
      </c>
      <c r="C1144">
        <v>4341023</v>
      </c>
      <c r="D1144" t="s">
        <v>225</v>
      </c>
      <c r="E1144" t="s">
        <v>8184</v>
      </c>
      <c r="F1144" t="s">
        <v>8185</v>
      </c>
      <c r="G1144" t="s">
        <v>8186</v>
      </c>
      <c r="H1144" t="s">
        <v>277</v>
      </c>
      <c r="I1144">
        <v>153</v>
      </c>
      <c r="J1144" t="s">
        <v>400</v>
      </c>
    </row>
    <row r="1145" spans="1:10" x14ac:dyDescent="0.25">
      <c r="A1145" t="s">
        <v>75</v>
      </c>
      <c r="B1145" t="s">
        <v>90</v>
      </c>
      <c r="C1145">
        <v>4350223</v>
      </c>
      <c r="D1145" t="s">
        <v>151</v>
      </c>
      <c r="E1145" t="s">
        <v>8187</v>
      </c>
      <c r="F1145" t="s">
        <v>8188</v>
      </c>
      <c r="G1145" t="s">
        <v>8189</v>
      </c>
      <c r="H1145" t="s">
        <v>204</v>
      </c>
      <c r="I1145">
        <v>510</v>
      </c>
      <c r="J1145" t="s">
        <v>245</v>
      </c>
    </row>
    <row r="1146" spans="1:10" x14ac:dyDescent="0.25">
      <c r="A1146" t="s">
        <v>75</v>
      </c>
      <c r="B1146" t="s">
        <v>90</v>
      </c>
      <c r="C1146">
        <v>4352529</v>
      </c>
      <c r="D1146" t="s">
        <v>135</v>
      </c>
      <c r="E1146" t="s">
        <v>79</v>
      </c>
      <c r="F1146" t="s">
        <v>1983</v>
      </c>
      <c r="G1146" t="s">
        <v>1984</v>
      </c>
      <c r="H1146" t="s">
        <v>79</v>
      </c>
      <c r="I1146" t="s">
        <v>82</v>
      </c>
    </row>
    <row r="1147" spans="1:10" x14ac:dyDescent="0.25">
      <c r="A1147" t="s">
        <v>75</v>
      </c>
      <c r="B1147" t="s">
        <v>90</v>
      </c>
      <c r="C1147">
        <v>4358390</v>
      </c>
      <c r="D1147" t="s">
        <v>101</v>
      </c>
      <c r="E1147" t="s">
        <v>79</v>
      </c>
      <c r="F1147" t="s">
        <v>8190</v>
      </c>
      <c r="G1147" t="s">
        <v>8191</v>
      </c>
      <c r="H1147" t="s">
        <v>79</v>
      </c>
      <c r="I1147" t="s">
        <v>82</v>
      </c>
    </row>
    <row r="1148" spans="1:10" x14ac:dyDescent="0.25">
      <c r="A1148" t="s">
        <v>75</v>
      </c>
      <c r="B1148" t="s">
        <v>90</v>
      </c>
      <c r="C1148">
        <v>4358920</v>
      </c>
      <c r="D1148" t="s">
        <v>120</v>
      </c>
      <c r="E1148" t="s">
        <v>8192</v>
      </c>
      <c r="F1148" t="s">
        <v>8193</v>
      </c>
      <c r="G1148" t="s">
        <v>8194</v>
      </c>
      <c r="H1148" t="s">
        <v>124</v>
      </c>
      <c r="I1148">
        <v>147</v>
      </c>
      <c r="J1148" t="s">
        <v>96</v>
      </c>
    </row>
    <row r="1149" spans="1:10" x14ac:dyDescent="0.25">
      <c r="A1149" t="s">
        <v>75</v>
      </c>
      <c r="B1149" t="s">
        <v>90</v>
      </c>
      <c r="C1149">
        <v>4366322</v>
      </c>
      <c r="D1149" t="s">
        <v>101</v>
      </c>
      <c r="E1149" t="s">
        <v>79</v>
      </c>
      <c r="F1149" t="s">
        <v>8198</v>
      </c>
      <c r="G1149" t="s">
        <v>8199</v>
      </c>
      <c r="H1149" t="s">
        <v>79</v>
      </c>
      <c r="I1149" t="s">
        <v>82</v>
      </c>
    </row>
    <row r="1150" spans="1:10" x14ac:dyDescent="0.25">
      <c r="A1150" t="s">
        <v>75</v>
      </c>
      <c r="B1150" t="s">
        <v>90</v>
      </c>
      <c r="C1150">
        <v>4376178</v>
      </c>
      <c r="D1150" t="s">
        <v>135</v>
      </c>
      <c r="E1150" t="s">
        <v>8200</v>
      </c>
      <c r="F1150" t="s">
        <v>3157</v>
      </c>
      <c r="G1150" t="s">
        <v>3158</v>
      </c>
      <c r="H1150" t="s">
        <v>105</v>
      </c>
      <c r="I1150">
        <v>1004</v>
      </c>
      <c r="J1150" t="s">
        <v>160</v>
      </c>
    </row>
    <row r="1151" spans="1:10" x14ac:dyDescent="0.25">
      <c r="A1151" t="s">
        <v>75</v>
      </c>
      <c r="B1151" t="s">
        <v>90</v>
      </c>
      <c r="C1151">
        <v>4378778</v>
      </c>
      <c r="D1151" t="s">
        <v>120</v>
      </c>
      <c r="E1151" t="s">
        <v>8202</v>
      </c>
      <c r="F1151" t="s">
        <v>3157</v>
      </c>
      <c r="G1151" t="s">
        <v>3158</v>
      </c>
      <c r="H1151" t="s">
        <v>140</v>
      </c>
      <c r="I1151">
        <v>137</v>
      </c>
      <c r="J1151" t="s">
        <v>160</v>
      </c>
    </row>
    <row r="1152" spans="1:10" x14ac:dyDescent="0.25">
      <c r="A1152" t="s">
        <v>75</v>
      </c>
      <c r="B1152" t="s">
        <v>90</v>
      </c>
      <c r="C1152">
        <v>4380610</v>
      </c>
      <c r="D1152" t="s">
        <v>120</v>
      </c>
      <c r="E1152" t="s">
        <v>10399</v>
      </c>
      <c r="F1152" t="s">
        <v>3162</v>
      </c>
      <c r="G1152" t="s">
        <v>3163</v>
      </c>
      <c r="H1152" t="s">
        <v>172</v>
      </c>
      <c r="I1152">
        <v>239</v>
      </c>
      <c r="J1152" t="s">
        <v>172</v>
      </c>
    </row>
    <row r="1153" spans="1:10" x14ac:dyDescent="0.25">
      <c r="A1153" t="s">
        <v>75</v>
      </c>
      <c r="B1153" t="s">
        <v>90</v>
      </c>
      <c r="C1153">
        <v>4381504</v>
      </c>
      <c r="D1153" t="s">
        <v>92</v>
      </c>
      <c r="E1153" t="s">
        <v>7834</v>
      </c>
      <c r="F1153" t="s">
        <v>8203</v>
      </c>
      <c r="G1153" t="s">
        <v>8204</v>
      </c>
      <c r="H1153" t="s">
        <v>172</v>
      </c>
      <c r="I1153">
        <v>28</v>
      </c>
      <c r="J1153" t="s">
        <v>172</v>
      </c>
    </row>
    <row r="1154" spans="1:10" x14ac:dyDescent="0.25">
      <c r="A1154" t="s">
        <v>75</v>
      </c>
      <c r="B1154" t="s">
        <v>90</v>
      </c>
      <c r="C1154">
        <v>4382218</v>
      </c>
      <c r="D1154" t="s">
        <v>135</v>
      </c>
      <c r="E1154" t="s">
        <v>189</v>
      </c>
      <c r="F1154" t="s">
        <v>8205</v>
      </c>
      <c r="G1154" t="s">
        <v>8206</v>
      </c>
      <c r="H1154" t="s">
        <v>189</v>
      </c>
      <c r="I1154" t="s">
        <v>82</v>
      </c>
    </row>
    <row r="1155" spans="1:10" x14ac:dyDescent="0.25">
      <c r="A1155" t="s">
        <v>75</v>
      </c>
      <c r="B1155" t="s">
        <v>90</v>
      </c>
      <c r="C1155">
        <v>4384268</v>
      </c>
      <c r="D1155" t="s">
        <v>135</v>
      </c>
      <c r="E1155" t="s">
        <v>10400</v>
      </c>
      <c r="F1155" t="s">
        <v>5817</v>
      </c>
      <c r="G1155" t="s">
        <v>5818</v>
      </c>
      <c r="H1155" t="s">
        <v>140</v>
      </c>
      <c r="I1155">
        <v>129</v>
      </c>
      <c r="J1155" t="s">
        <v>160</v>
      </c>
    </row>
    <row r="1156" spans="1:10" x14ac:dyDescent="0.25">
      <c r="A1156" t="s">
        <v>75</v>
      </c>
      <c r="B1156" t="s">
        <v>90</v>
      </c>
      <c r="C1156">
        <v>4388902</v>
      </c>
      <c r="D1156" t="s">
        <v>120</v>
      </c>
      <c r="E1156" t="s">
        <v>8207</v>
      </c>
      <c r="F1156" t="s">
        <v>8208</v>
      </c>
      <c r="G1156" t="s">
        <v>7434</v>
      </c>
      <c r="H1156" t="s">
        <v>204</v>
      </c>
      <c r="I1156">
        <v>558</v>
      </c>
      <c r="J1156" t="s">
        <v>204</v>
      </c>
    </row>
    <row r="1157" spans="1:10" x14ac:dyDescent="0.25">
      <c r="A1157" t="s">
        <v>75</v>
      </c>
      <c r="B1157" t="s">
        <v>90</v>
      </c>
      <c r="C1157">
        <v>4394875</v>
      </c>
      <c r="D1157" t="s">
        <v>120</v>
      </c>
      <c r="E1157" t="s">
        <v>8210</v>
      </c>
      <c r="F1157" t="s">
        <v>8211</v>
      </c>
      <c r="G1157" t="s">
        <v>8212</v>
      </c>
      <c r="H1157" t="s">
        <v>204</v>
      </c>
      <c r="I1157">
        <v>124</v>
      </c>
      <c r="J1157" t="s">
        <v>204</v>
      </c>
    </row>
    <row r="1158" spans="1:10" x14ac:dyDescent="0.25">
      <c r="A1158" t="s">
        <v>75</v>
      </c>
      <c r="B1158" t="s">
        <v>90</v>
      </c>
      <c r="C1158">
        <v>4396598</v>
      </c>
      <c r="D1158" t="s">
        <v>225</v>
      </c>
      <c r="E1158" t="s">
        <v>8213</v>
      </c>
      <c r="F1158" t="s">
        <v>8214</v>
      </c>
      <c r="G1158" t="s">
        <v>8215</v>
      </c>
      <c r="H1158" t="s">
        <v>105</v>
      </c>
      <c r="I1158">
        <v>43</v>
      </c>
      <c r="J1158" t="s">
        <v>245</v>
      </c>
    </row>
    <row r="1159" spans="1:10" x14ac:dyDescent="0.25">
      <c r="A1159" t="s">
        <v>75</v>
      </c>
      <c r="B1159" t="s">
        <v>90</v>
      </c>
      <c r="C1159">
        <v>4402850</v>
      </c>
      <c r="D1159" t="s">
        <v>120</v>
      </c>
      <c r="E1159" t="s">
        <v>8216</v>
      </c>
      <c r="F1159" t="s">
        <v>8217</v>
      </c>
      <c r="G1159" t="s">
        <v>8218</v>
      </c>
      <c r="H1159" t="s">
        <v>96</v>
      </c>
      <c r="I1159">
        <v>2</v>
      </c>
      <c r="J1159" t="s">
        <v>96</v>
      </c>
    </row>
    <row r="1160" spans="1:10" x14ac:dyDescent="0.25">
      <c r="A1160" t="s">
        <v>75</v>
      </c>
      <c r="B1160" t="s">
        <v>90</v>
      </c>
      <c r="C1160">
        <v>4404169</v>
      </c>
      <c r="D1160" t="s">
        <v>120</v>
      </c>
      <c r="E1160" t="s">
        <v>8018</v>
      </c>
      <c r="F1160" t="s">
        <v>4457</v>
      </c>
      <c r="G1160" t="s">
        <v>4458</v>
      </c>
      <c r="H1160" t="s">
        <v>204</v>
      </c>
      <c r="I1160">
        <v>26</v>
      </c>
      <c r="J1160" t="s">
        <v>204</v>
      </c>
    </row>
    <row r="1161" spans="1:10" x14ac:dyDescent="0.25">
      <c r="A1161" t="s">
        <v>75</v>
      </c>
      <c r="B1161" t="s">
        <v>90</v>
      </c>
      <c r="C1161">
        <v>4405730</v>
      </c>
      <c r="D1161" t="s">
        <v>120</v>
      </c>
      <c r="E1161" t="s">
        <v>79</v>
      </c>
      <c r="F1161" t="s">
        <v>4457</v>
      </c>
      <c r="G1161" t="s">
        <v>8219</v>
      </c>
      <c r="H1161" t="s">
        <v>79</v>
      </c>
      <c r="I1161" t="s">
        <v>82</v>
      </c>
    </row>
    <row r="1162" spans="1:10" x14ac:dyDescent="0.25">
      <c r="A1162" t="s">
        <v>75</v>
      </c>
      <c r="B1162" t="s">
        <v>90</v>
      </c>
      <c r="C1162">
        <v>4406553</v>
      </c>
      <c r="D1162" t="s">
        <v>135</v>
      </c>
      <c r="E1162" t="s">
        <v>8220</v>
      </c>
      <c r="F1162" t="s">
        <v>8221</v>
      </c>
      <c r="G1162" t="s">
        <v>8222</v>
      </c>
      <c r="H1162" t="s">
        <v>124</v>
      </c>
      <c r="I1162">
        <v>12</v>
      </c>
      <c r="J1162" t="s">
        <v>96</v>
      </c>
    </row>
    <row r="1163" spans="1:10" x14ac:dyDescent="0.25">
      <c r="A1163" t="s">
        <v>75</v>
      </c>
      <c r="B1163" t="s">
        <v>90</v>
      </c>
      <c r="C1163">
        <v>4410964</v>
      </c>
      <c r="D1163" t="s">
        <v>101</v>
      </c>
      <c r="E1163" t="s">
        <v>8225</v>
      </c>
      <c r="F1163" t="s">
        <v>5822</v>
      </c>
      <c r="G1163" t="s">
        <v>5823</v>
      </c>
      <c r="H1163" t="s">
        <v>172</v>
      </c>
      <c r="I1163">
        <v>390</v>
      </c>
      <c r="J1163" t="s">
        <v>96</v>
      </c>
    </row>
    <row r="1164" spans="1:10" x14ac:dyDescent="0.25">
      <c r="A1164" t="s">
        <v>75</v>
      </c>
      <c r="B1164" t="s">
        <v>90</v>
      </c>
      <c r="C1164">
        <v>4412786</v>
      </c>
      <c r="D1164" t="s">
        <v>120</v>
      </c>
      <c r="E1164" t="s">
        <v>2059</v>
      </c>
      <c r="F1164" t="s">
        <v>8226</v>
      </c>
      <c r="G1164" t="s">
        <v>8227</v>
      </c>
      <c r="H1164" t="s">
        <v>105</v>
      </c>
      <c r="I1164">
        <v>42</v>
      </c>
      <c r="J1164" t="s">
        <v>160</v>
      </c>
    </row>
    <row r="1165" spans="1:10" x14ac:dyDescent="0.25">
      <c r="A1165" t="s">
        <v>75</v>
      </c>
      <c r="B1165" t="s">
        <v>90</v>
      </c>
      <c r="C1165">
        <v>4417122</v>
      </c>
      <c r="D1165" t="s">
        <v>120</v>
      </c>
      <c r="E1165" t="s">
        <v>8228</v>
      </c>
      <c r="F1165" t="s">
        <v>8229</v>
      </c>
      <c r="G1165" t="s">
        <v>687</v>
      </c>
      <c r="H1165" t="s">
        <v>124</v>
      </c>
      <c r="I1165">
        <v>40</v>
      </c>
      <c r="J1165" t="s">
        <v>140</v>
      </c>
    </row>
    <row r="1166" spans="1:10" x14ac:dyDescent="0.25">
      <c r="A1166" t="s">
        <v>75</v>
      </c>
      <c r="B1166" t="s">
        <v>90</v>
      </c>
      <c r="C1166">
        <v>4417551</v>
      </c>
      <c r="D1166" t="s">
        <v>101</v>
      </c>
      <c r="E1166" t="s">
        <v>212</v>
      </c>
      <c r="F1166" t="s">
        <v>4467</v>
      </c>
      <c r="G1166" t="s">
        <v>4468</v>
      </c>
      <c r="H1166" t="s">
        <v>212</v>
      </c>
      <c r="I1166" t="s">
        <v>82</v>
      </c>
    </row>
    <row r="1167" spans="1:10" x14ac:dyDescent="0.25">
      <c r="A1167" t="s">
        <v>75</v>
      </c>
      <c r="B1167" t="s">
        <v>90</v>
      </c>
      <c r="C1167">
        <v>4427647</v>
      </c>
      <c r="D1167" t="s">
        <v>151</v>
      </c>
      <c r="E1167" t="s">
        <v>8230</v>
      </c>
      <c r="F1167" t="s">
        <v>8231</v>
      </c>
      <c r="G1167" t="s">
        <v>687</v>
      </c>
      <c r="H1167" t="s">
        <v>85</v>
      </c>
      <c r="I1167">
        <v>42</v>
      </c>
      <c r="J1167" t="s">
        <v>400</v>
      </c>
    </row>
    <row r="1168" spans="1:10" x14ac:dyDescent="0.25">
      <c r="A1168" t="s">
        <v>75</v>
      </c>
      <c r="B1168" t="s">
        <v>90</v>
      </c>
      <c r="C1168">
        <v>4428092</v>
      </c>
      <c r="D1168" t="s">
        <v>120</v>
      </c>
      <c r="E1168" t="s">
        <v>8232</v>
      </c>
      <c r="F1168" t="s">
        <v>8231</v>
      </c>
      <c r="G1168" t="s">
        <v>687</v>
      </c>
      <c r="H1168" t="s">
        <v>146</v>
      </c>
      <c r="I1168">
        <v>190</v>
      </c>
      <c r="J1168" t="s">
        <v>245</v>
      </c>
    </row>
    <row r="1169" spans="1:10" x14ac:dyDescent="0.25">
      <c r="A1169" t="s">
        <v>75</v>
      </c>
      <c r="B1169" t="s">
        <v>90</v>
      </c>
      <c r="C1169">
        <v>4432031</v>
      </c>
      <c r="D1169" t="s">
        <v>151</v>
      </c>
      <c r="E1169" t="s">
        <v>79</v>
      </c>
      <c r="F1169" t="s">
        <v>3171</v>
      </c>
      <c r="G1169" t="s">
        <v>3172</v>
      </c>
      <c r="H1169" t="s">
        <v>79</v>
      </c>
      <c r="I1169" t="s">
        <v>82</v>
      </c>
    </row>
    <row r="1170" spans="1:10" x14ac:dyDescent="0.25">
      <c r="A1170" t="s">
        <v>75</v>
      </c>
      <c r="B1170" t="s">
        <v>90</v>
      </c>
      <c r="C1170">
        <v>4434260</v>
      </c>
      <c r="D1170" t="s">
        <v>135</v>
      </c>
      <c r="E1170" t="s">
        <v>8233</v>
      </c>
      <c r="F1170" t="s">
        <v>2005</v>
      </c>
      <c r="G1170" t="s">
        <v>2006</v>
      </c>
      <c r="H1170" t="s">
        <v>131</v>
      </c>
      <c r="I1170">
        <v>111</v>
      </c>
      <c r="J1170" t="s">
        <v>511</v>
      </c>
    </row>
    <row r="1171" spans="1:10" x14ac:dyDescent="0.25">
      <c r="A1171" t="s">
        <v>75</v>
      </c>
      <c r="B1171" t="s">
        <v>90</v>
      </c>
      <c r="C1171">
        <v>4436662</v>
      </c>
      <c r="D1171" t="s">
        <v>120</v>
      </c>
      <c r="E1171" t="s">
        <v>2004</v>
      </c>
      <c r="F1171" t="s">
        <v>2005</v>
      </c>
      <c r="G1171" t="s">
        <v>2006</v>
      </c>
      <c r="H1171" t="s">
        <v>146</v>
      </c>
      <c r="I1171">
        <v>912</v>
      </c>
      <c r="J1171" t="s">
        <v>148</v>
      </c>
    </row>
    <row r="1172" spans="1:10" x14ac:dyDescent="0.25">
      <c r="A1172" t="s">
        <v>75</v>
      </c>
      <c r="B1172" t="s">
        <v>90</v>
      </c>
      <c r="C1172">
        <v>4445719</v>
      </c>
      <c r="D1172" t="s">
        <v>225</v>
      </c>
      <c r="E1172" t="s">
        <v>8234</v>
      </c>
      <c r="F1172" t="s">
        <v>8235</v>
      </c>
      <c r="G1172" t="s">
        <v>8236</v>
      </c>
      <c r="H1172" t="s">
        <v>174</v>
      </c>
      <c r="I1172">
        <v>40</v>
      </c>
      <c r="J1172" t="s">
        <v>140</v>
      </c>
    </row>
    <row r="1173" spans="1:10" x14ac:dyDescent="0.25">
      <c r="A1173" t="s">
        <v>75</v>
      </c>
      <c r="B1173" t="s">
        <v>90</v>
      </c>
      <c r="C1173">
        <v>4452700</v>
      </c>
      <c r="D1173" t="s">
        <v>120</v>
      </c>
      <c r="E1173" t="s">
        <v>79</v>
      </c>
      <c r="F1173" t="s">
        <v>2016</v>
      </c>
      <c r="G1173" t="s">
        <v>2017</v>
      </c>
      <c r="H1173" t="s">
        <v>79</v>
      </c>
      <c r="I1173" t="s">
        <v>82</v>
      </c>
    </row>
    <row r="1174" spans="1:10" x14ac:dyDescent="0.25">
      <c r="A1174" t="s">
        <v>75</v>
      </c>
      <c r="B1174" t="s">
        <v>90</v>
      </c>
      <c r="C1174">
        <v>4456233</v>
      </c>
      <c r="D1174" t="s">
        <v>120</v>
      </c>
      <c r="E1174" t="s">
        <v>8237</v>
      </c>
      <c r="F1174" t="s">
        <v>8238</v>
      </c>
      <c r="G1174" t="s">
        <v>8239</v>
      </c>
      <c r="H1174" t="s">
        <v>172</v>
      </c>
      <c r="I1174">
        <v>277</v>
      </c>
      <c r="J1174" t="s">
        <v>172</v>
      </c>
    </row>
    <row r="1175" spans="1:10" x14ac:dyDescent="0.25">
      <c r="A1175" t="s">
        <v>75</v>
      </c>
      <c r="B1175" t="s">
        <v>90</v>
      </c>
      <c r="C1175">
        <v>4457282</v>
      </c>
      <c r="D1175" t="s">
        <v>120</v>
      </c>
      <c r="E1175" t="s">
        <v>2020</v>
      </c>
      <c r="F1175" t="s">
        <v>2021</v>
      </c>
      <c r="G1175" t="s">
        <v>2022</v>
      </c>
      <c r="H1175" t="s">
        <v>124</v>
      </c>
      <c r="I1175">
        <v>12</v>
      </c>
      <c r="J1175" t="s">
        <v>172</v>
      </c>
    </row>
    <row r="1176" spans="1:10" x14ac:dyDescent="0.25">
      <c r="A1176" t="s">
        <v>75</v>
      </c>
      <c r="B1176" t="s">
        <v>90</v>
      </c>
      <c r="C1176">
        <v>4457499</v>
      </c>
      <c r="D1176" t="s">
        <v>135</v>
      </c>
      <c r="E1176" t="s">
        <v>8240</v>
      </c>
      <c r="F1176" t="s">
        <v>8241</v>
      </c>
      <c r="G1176" t="s">
        <v>8242</v>
      </c>
      <c r="H1176" t="s">
        <v>124</v>
      </c>
      <c r="I1176">
        <v>20</v>
      </c>
      <c r="J1176" t="s">
        <v>140</v>
      </c>
    </row>
    <row r="1177" spans="1:10" x14ac:dyDescent="0.25">
      <c r="A1177" t="s">
        <v>75</v>
      </c>
      <c r="B1177" t="s">
        <v>90</v>
      </c>
      <c r="C1177">
        <v>4458254</v>
      </c>
      <c r="D1177" t="s">
        <v>92</v>
      </c>
      <c r="E1177" t="s">
        <v>8243</v>
      </c>
      <c r="F1177" t="s">
        <v>8241</v>
      </c>
      <c r="G1177" t="s">
        <v>8242</v>
      </c>
      <c r="H1177" t="s">
        <v>245</v>
      </c>
      <c r="I1177">
        <v>271</v>
      </c>
      <c r="J1177" t="s">
        <v>245</v>
      </c>
    </row>
    <row r="1178" spans="1:10" x14ac:dyDescent="0.25">
      <c r="A1178" t="s">
        <v>75</v>
      </c>
      <c r="B1178" t="s">
        <v>90</v>
      </c>
      <c r="C1178">
        <v>4458609</v>
      </c>
      <c r="D1178" t="s">
        <v>120</v>
      </c>
      <c r="E1178" t="s">
        <v>8244</v>
      </c>
      <c r="F1178" t="s">
        <v>8241</v>
      </c>
      <c r="G1178" t="s">
        <v>8242</v>
      </c>
      <c r="H1178" t="s">
        <v>85</v>
      </c>
      <c r="I1178">
        <v>390</v>
      </c>
      <c r="J1178" t="s">
        <v>277</v>
      </c>
    </row>
    <row r="1179" spans="1:10" x14ac:dyDescent="0.25">
      <c r="A1179" t="s">
        <v>75</v>
      </c>
      <c r="B1179" t="s">
        <v>90</v>
      </c>
      <c r="C1179">
        <v>4458948</v>
      </c>
      <c r="D1179" t="s">
        <v>120</v>
      </c>
      <c r="E1179" t="s">
        <v>8245</v>
      </c>
      <c r="F1179" t="s">
        <v>8241</v>
      </c>
      <c r="G1179" t="s">
        <v>8242</v>
      </c>
      <c r="H1179" t="s">
        <v>85</v>
      </c>
      <c r="I1179">
        <v>503</v>
      </c>
      <c r="J1179" t="s">
        <v>277</v>
      </c>
    </row>
    <row r="1180" spans="1:10" x14ac:dyDescent="0.25">
      <c r="A1180" t="s">
        <v>75</v>
      </c>
      <c r="B1180" t="s">
        <v>90</v>
      </c>
      <c r="C1180">
        <v>4465936</v>
      </c>
      <c r="D1180" t="s">
        <v>92</v>
      </c>
      <c r="E1180" t="s">
        <v>8247</v>
      </c>
      <c r="F1180" t="s">
        <v>5836</v>
      </c>
      <c r="G1180" t="s">
        <v>687</v>
      </c>
      <c r="H1180" t="s">
        <v>96</v>
      </c>
      <c r="I1180">
        <v>228</v>
      </c>
      <c r="J1180" t="s">
        <v>160</v>
      </c>
    </row>
    <row r="1181" spans="1:10" x14ac:dyDescent="0.25">
      <c r="A1181" t="s">
        <v>75</v>
      </c>
      <c r="B1181" t="s">
        <v>90</v>
      </c>
      <c r="C1181">
        <v>4468165</v>
      </c>
      <c r="D1181" t="s">
        <v>78</v>
      </c>
      <c r="E1181" t="s">
        <v>79</v>
      </c>
      <c r="F1181" t="s">
        <v>8248</v>
      </c>
      <c r="G1181" t="s">
        <v>8249</v>
      </c>
      <c r="H1181" t="s">
        <v>79</v>
      </c>
      <c r="I1181" t="s">
        <v>82</v>
      </c>
    </row>
    <row r="1182" spans="1:10" x14ac:dyDescent="0.25">
      <c r="A1182" t="s">
        <v>75</v>
      </c>
      <c r="B1182" t="s">
        <v>90</v>
      </c>
      <c r="C1182">
        <v>4469550</v>
      </c>
      <c r="D1182" t="s">
        <v>151</v>
      </c>
      <c r="E1182" t="s">
        <v>8250</v>
      </c>
      <c r="F1182" t="s">
        <v>3183</v>
      </c>
      <c r="G1182" t="s">
        <v>3184</v>
      </c>
      <c r="H1182" t="s">
        <v>204</v>
      </c>
      <c r="I1182">
        <v>2</v>
      </c>
      <c r="J1182" t="s">
        <v>174</v>
      </c>
    </row>
    <row r="1183" spans="1:10" x14ac:dyDescent="0.25">
      <c r="A1183" t="s">
        <v>75</v>
      </c>
      <c r="B1183" t="s">
        <v>90</v>
      </c>
      <c r="C1183">
        <v>4470017</v>
      </c>
      <c r="D1183" t="s">
        <v>151</v>
      </c>
      <c r="E1183" t="s">
        <v>8251</v>
      </c>
      <c r="F1183" t="s">
        <v>3183</v>
      </c>
      <c r="G1183" t="s">
        <v>3184</v>
      </c>
      <c r="H1183" t="s">
        <v>197</v>
      </c>
      <c r="I1183">
        <v>157</v>
      </c>
      <c r="J1183" t="s">
        <v>172</v>
      </c>
    </row>
    <row r="1184" spans="1:10" x14ac:dyDescent="0.25">
      <c r="A1184" t="s">
        <v>75</v>
      </c>
      <c r="B1184" t="s">
        <v>90</v>
      </c>
      <c r="C1184">
        <v>4470873</v>
      </c>
      <c r="D1184" t="s">
        <v>120</v>
      </c>
      <c r="E1184" t="s">
        <v>8252</v>
      </c>
      <c r="F1184" t="s">
        <v>3188</v>
      </c>
      <c r="G1184" t="s">
        <v>3189</v>
      </c>
      <c r="H1184" t="s">
        <v>124</v>
      </c>
      <c r="I1184">
        <v>928</v>
      </c>
      <c r="J1184" t="s">
        <v>140</v>
      </c>
    </row>
    <row r="1185" spans="1:10" x14ac:dyDescent="0.25">
      <c r="A1185" t="s">
        <v>75</v>
      </c>
      <c r="B1185" t="s">
        <v>90</v>
      </c>
      <c r="C1185">
        <v>4471930</v>
      </c>
      <c r="D1185" t="s">
        <v>92</v>
      </c>
      <c r="E1185" t="s">
        <v>8254</v>
      </c>
      <c r="F1185" t="s">
        <v>3188</v>
      </c>
      <c r="G1185" t="s">
        <v>3189</v>
      </c>
      <c r="H1185" t="s">
        <v>131</v>
      </c>
      <c r="I1185">
        <v>575</v>
      </c>
      <c r="J1185" t="s">
        <v>131</v>
      </c>
    </row>
    <row r="1186" spans="1:10" x14ac:dyDescent="0.25">
      <c r="A1186" t="s">
        <v>75</v>
      </c>
      <c r="B1186" t="s">
        <v>90</v>
      </c>
      <c r="C1186">
        <v>4480139</v>
      </c>
      <c r="D1186" t="s">
        <v>120</v>
      </c>
      <c r="E1186" t="s">
        <v>8256</v>
      </c>
      <c r="F1186" t="s">
        <v>8257</v>
      </c>
      <c r="G1186" t="s">
        <v>8258</v>
      </c>
      <c r="H1186" t="s">
        <v>204</v>
      </c>
      <c r="I1186">
        <v>273</v>
      </c>
      <c r="J1186" t="s">
        <v>105</v>
      </c>
    </row>
    <row r="1187" spans="1:10" x14ac:dyDescent="0.25">
      <c r="A1187" t="s">
        <v>75</v>
      </c>
      <c r="B1187" t="s">
        <v>90</v>
      </c>
      <c r="C1187">
        <v>4493435</v>
      </c>
      <c r="D1187" t="s">
        <v>115</v>
      </c>
      <c r="E1187" t="s">
        <v>79</v>
      </c>
      <c r="F1187" t="s">
        <v>5847</v>
      </c>
      <c r="G1187" t="s">
        <v>8259</v>
      </c>
      <c r="H1187" t="s">
        <v>79</v>
      </c>
      <c r="I1187" t="s">
        <v>82</v>
      </c>
    </row>
    <row r="1188" spans="1:10" x14ac:dyDescent="0.25">
      <c r="A1188" t="s">
        <v>75</v>
      </c>
      <c r="B1188" t="s">
        <v>90</v>
      </c>
      <c r="C1188">
        <v>4494721</v>
      </c>
      <c r="D1188" t="s">
        <v>151</v>
      </c>
      <c r="E1188" t="s">
        <v>8260</v>
      </c>
      <c r="F1188" t="s">
        <v>8261</v>
      </c>
      <c r="G1188" t="s">
        <v>554</v>
      </c>
      <c r="H1188" t="s">
        <v>204</v>
      </c>
      <c r="I1188">
        <v>283</v>
      </c>
      <c r="J1188" t="s">
        <v>174</v>
      </c>
    </row>
    <row r="1189" spans="1:10" x14ac:dyDescent="0.25">
      <c r="A1189" t="s">
        <v>75</v>
      </c>
      <c r="B1189" t="s">
        <v>90</v>
      </c>
      <c r="C1189">
        <v>4495859</v>
      </c>
      <c r="D1189" t="s">
        <v>297</v>
      </c>
      <c r="E1189" t="s">
        <v>8262</v>
      </c>
      <c r="F1189" t="s">
        <v>5852</v>
      </c>
      <c r="G1189" t="s">
        <v>123</v>
      </c>
      <c r="H1189" t="s">
        <v>85</v>
      </c>
      <c r="I1189">
        <v>252</v>
      </c>
      <c r="J1189" t="s">
        <v>105</v>
      </c>
    </row>
    <row r="1190" spans="1:10" x14ac:dyDescent="0.25">
      <c r="A1190" t="s">
        <v>75</v>
      </c>
      <c r="B1190" t="s">
        <v>90</v>
      </c>
      <c r="C1190">
        <v>4499530</v>
      </c>
      <c r="D1190" t="s">
        <v>120</v>
      </c>
      <c r="E1190" t="s">
        <v>212</v>
      </c>
      <c r="F1190" t="s">
        <v>2025</v>
      </c>
      <c r="G1190" t="s">
        <v>2026</v>
      </c>
      <c r="H1190" t="s">
        <v>212</v>
      </c>
      <c r="I1190" t="s">
        <v>82</v>
      </c>
    </row>
    <row r="1191" spans="1:10" x14ac:dyDescent="0.25">
      <c r="A1191" t="s">
        <v>75</v>
      </c>
      <c r="B1191" t="s">
        <v>90</v>
      </c>
      <c r="C1191">
        <v>4505141</v>
      </c>
      <c r="D1191" t="s">
        <v>120</v>
      </c>
      <c r="E1191" t="s">
        <v>8263</v>
      </c>
      <c r="F1191" t="s">
        <v>5858</v>
      </c>
      <c r="G1191" t="s">
        <v>5859</v>
      </c>
      <c r="H1191" t="s">
        <v>124</v>
      </c>
      <c r="I1191">
        <v>452</v>
      </c>
      <c r="J1191" t="s">
        <v>140</v>
      </c>
    </row>
    <row r="1192" spans="1:10" x14ac:dyDescent="0.25">
      <c r="A1192" t="s">
        <v>75</v>
      </c>
      <c r="B1192" t="s">
        <v>90</v>
      </c>
      <c r="C1192">
        <v>4512693</v>
      </c>
      <c r="D1192" t="s">
        <v>92</v>
      </c>
      <c r="E1192" t="s">
        <v>8264</v>
      </c>
      <c r="F1192" t="s">
        <v>8265</v>
      </c>
      <c r="G1192" t="s">
        <v>8266</v>
      </c>
      <c r="H1192" t="s">
        <v>428</v>
      </c>
      <c r="I1192">
        <v>407</v>
      </c>
      <c r="J1192" t="s">
        <v>160</v>
      </c>
    </row>
    <row r="1193" spans="1:10" x14ac:dyDescent="0.25">
      <c r="A1193" t="s">
        <v>75</v>
      </c>
      <c r="B1193" t="s">
        <v>90</v>
      </c>
      <c r="C1193">
        <v>4520701</v>
      </c>
      <c r="D1193" t="s">
        <v>120</v>
      </c>
      <c r="E1193" t="s">
        <v>8267</v>
      </c>
      <c r="F1193" t="s">
        <v>8268</v>
      </c>
      <c r="G1193" t="s">
        <v>8269</v>
      </c>
      <c r="H1193" t="s">
        <v>146</v>
      </c>
      <c r="I1193">
        <v>256</v>
      </c>
      <c r="J1193" t="s">
        <v>146</v>
      </c>
    </row>
    <row r="1194" spans="1:10" x14ac:dyDescent="0.25">
      <c r="A1194" t="s">
        <v>75</v>
      </c>
      <c r="B1194" t="s">
        <v>90</v>
      </c>
      <c r="C1194">
        <v>4523001</v>
      </c>
      <c r="D1194" t="s">
        <v>92</v>
      </c>
      <c r="E1194" t="s">
        <v>79</v>
      </c>
      <c r="F1194" t="s">
        <v>8270</v>
      </c>
      <c r="G1194" t="s">
        <v>8271</v>
      </c>
      <c r="H1194" t="s">
        <v>79</v>
      </c>
      <c r="I1194" t="s">
        <v>82</v>
      </c>
    </row>
    <row r="1195" spans="1:10" x14ac:dyDescent="0.25">
      <c r="A1195" t="s">
        <v>75</v>
      </c>
      <c r="B1195" t="s">
        <v>90</v>
      </c>
      <c r="C1195">
        <v>4525234</v>
      </c>
      <c r="D1195" t="s">
        <v>151</v>
      </c>
      <c r="E1195" t="s">
        <v>212</v>
      </c>
      <c r="F1195" t="s">
        <v>5870</v>
      </c>
      <c r="G1195" t="s">
        <v>8272</v>
      </c>
      <c r="H1195" t="s">
        <v>212</v>
      </c>
      <c r="I1195" t="s">
        <v>82</v>
      </c>
    </row>
    <row r="1196" spans="1:10" x14ac:dyDescent="0.25">
      <c r="A1196" t="s">
        <v>75</v>
      </c>
      <c r="B1196" t="s">
        <v>90</v>
      </c>
      <c r="C1196">
        <v>4531143</v>
      </c>
      <c r="D1196" t="s">
        <v>225</v>
      </c>
      <c r="E1196" t="s">
        <v>8273</v>
      </c>
      <c r="F1196" t="s">
        <v>4477</v>
      </c>
      <c r="G1196" t="s">
        <v>4478</v>
      </c>
      <c r="H1196" t="s">
        <v>172</v>
      </c>
      <c r="I1196">
        <v>124</v>
      </c>
      <c r="J1196" t="s">
        <v>253</v>
      </c>
    </row>
    <row r="1197" spans="1:10" x14ac:dyDescent="0.25">
      <c r="A1197" t="s">
        <v>75</v>
      </c>
      <c r="B1197" t="s">
        <v>90</v>
      </c>
      <c r="C1197">
        <v>4533538</v>
      </c>
      <c r="D1197" t="s">
        <v>225</v>
      </c>
      <c r="E1197" t="s">
        <v>79</v>
      </c>
      <c r="F1197" t="s">
        <v>2033</v>
      </c>
      <c r="G1197" t="s">
        <v>2034</v>
      </c>
      <c r="H1197" t="s">
        <v>79</v>
      </c>
      <c r="I1197" t="s">
        <v>82</v>
      </c>
    </row>
    <row r="1198" spans="1:10" x14ac:dyDescent="0.25">
      <c r="A1198" t="s">
        <v>75</v>
      </c>
      <c r="B1198" t="s">
        <v>90</v>
      </c>
      <c r="C1198">
        <v>4536446</v>
      </c>
      <c r="D1198" t="s">
        <v>225</v>
      </c>
      <c r="E1198" t="s">
        <v>2037</v>
      </c>
      <c r="F1198" t="s">
        <v>2038</v>
      </c>
      <c r="G1198" t="s">
        <v>2039</v>
      </c>
      <c r="H1198" t="s">
        <v>428</v>
      </c>
      <c r="I1198">
        <v>512</v>
      </c>
      <c r="J1198" t="s">
        <v>160</v>
      </c>
    </row>
    <row r="1199" spans="1:10" x14ac:dyDescent="0.25">
      <c r="A1199" t="s">
        <v>75</v>
      </c>
      <c r="B1199" t="s">
        <v>90</v>
      </c>
      <c r="C1199">
        <v>4541306</v>
      </c>
      <c r="D1199" t="s">
        <v>88</v>
      </c>
      <c r="E1199" t="s">
        <v>79</v>
      </c>
      <c r="F1199" t="s">
        <v>2043</v>
      </c>
      <c r="G1199" t="s">
        <v>2044</v>
      </c>
      <c r="H1199" t="s">
        <v>79</v>
      </c>
      <c r="I1199" t="s">
        <v>82</v>
      </c>
    </row>
    <row r="1200" spans="1:10" x14ac:dyDescent="0.25">
      <c r="A1200" t="s">
        <v>75</v>
      </c>
      <c r="B1200" t="s">
        <v>90</v>
      </c>
      <c r="C1200">
        <v>4541449</v>
      </c>
      <c r="D1200" t="s">
        <v>225</v>
      </c>
      <c r="E1200" t="s">
        <v>79</v>
      </c>
      <c r="F1200" t="s">
        <v>2043</v>
      </c>
      <c r="G1200" t="s">
        <v>2044</v>
      </c>
      <c r="H1200" t="s">
        <v>79</v>
      </c>
      <c r="I1200" t="s">
        <v>82</v>
      </c>
    </row>
    <row r="1201" spans="1:10" x14ac:dyDescent="0.25">
      <c r="A1201" t="s">
        <v>75</v>
      </c>
      <c r="B1201" t="s">
        <v>90</v>
      </c>
      <c r="C1201">
        <v>4545107</v>
      </c>
      <c r="D1201" t="s">
        <v>120</v>
      </c>
      <c r="E1201" t="s">
        <v>630</v>
      </c>
      <c r="F1201" t="s">
        <v>2047</v>
      </c>
      <c r="G1201" t="s">
        <v>2048</v>
      </c>
      <c r="H1201" t="s">
        <v>85</v>
      </c>
      <c r="I1201">
        <v>239</v>
      </c>
      <c r="J1201" t="s">
        <v>277</v>
      </c>
    </row>
    <row r="1202" spans="1:10" x14ac:dyDescent="0.25">
      <c r="A1202" t="s">
        <v>75</v>
      </c>
      <c r="B1202" t="s">
        <v>90</v>
      </c>
      <c r="C1202">
        <v>4545608</v>
      </c>
      <c r="D1202" t="s">
        <v>135</v>
      </c>
      <c r="E1202" t="s">
        <v>8274</v>
      </c>
      <c r="F1202" t="s">
        <v>2051</v>
      </c>
      <c r="G1202" t="s">
        <v>687</v>
      </c>
      <c r="H1202" t="s">
        <v>124</v>
      </c>
      <c r="I1202">
        <v>177</v>
      </c>
      <c r="J1202" t="s">
        <v>172</v>
      </c>
    </row>
    <row r="1203" spans="1:10" x14ac:dyDescent="0.25">
      <c r="A1203" t="s">
        <v>75</v>
      </c>
      <c r="B1203" t="s">
        <v>90</v>
      </c>
      <c r="C1203">
        <v>4546672</v>
      </c>
      <c r="D1203" t="s">
        <v>120</v>
      </c>
      <c r="E1203" t="s">
        <v>79</v>
      </c>
      <c r="F1203" t="s">
        <v>2051</v>
      </c>
      <c r="G1203" t="s">
        <v>2052</v>
      </c>
      <c r="H1203" t="s">
        <v>79</v>
      </c>
      <c r="I1203" t="s">
        <v>82</v>
      </c>
    </row>
    <row r="1204" spans="1:10" x14ac:dyDescent="0.25">
      <c r="A1204" t="s">
        <v>75</v>
      </c>
      <c r="B1204" t="s">
        <v>90</v>
      </c>
      <c r="C1204">
        <v>4547818</v>
      </c>
      <c r="D1204" t="s">
        <v>135</v>
      </c>
      <c r="E1204" t="s">
        <v>8276</v>
      </c>
      <c r="F1204" t="s">
        <v>8277</v>
      </c>
      <c r="G1204" t="s">
        <v>8278</v>
      </c>
      <c r="H1204" t="s">
        <v>85</v>
      </c>
      <c r="I1204">
        <v>97</v>
      </c>
      <c r="J1204" t="s">
        <v>277</v>
      </c>
    </row>
    <row r="1205" spans="1:10" x14ac:dyDescent="0.25">
      <c r="A1205" t="s">
        <v>75</v>
      </c>
      <c r="B1205" t="s">
        <v>90</v>
      </c>
      <c r="C1205">
        <v>4555156</v>
      </c>
      <c r="D1205" t="s">
        <v>120</v>
      </c>
      <c r="E1205" t="s">
        <v>8279</v>
      </c>
      <c r="F1205" t="s">
        <v>8280</v>
      </c>
      <c r="G1205" t="s">
        <v>8281</v>
      </c>
      <c r="H1205" t="s">
        <v>204</v>
      </c>
      <c r="I1205">
        <v>171</v>
      </c>
      <c r="J1205" t="s">
        <v>105</v>
      </c>
    </row>
    <row r="1206" spans="1:10" x14ac:dyDescent="0.25">
      <c r="A1206" t="s">
        <v>75</v>
      </c>
      <c r="B1206" t="s">
        <v>90</v>
      </c>
      <c r="C1206">
        <v>4562043</v>
      </c>
      <c r="D1206" t="s">
        <v>135</v>
      </c>
      <c r="E1206" t="s">
        <v>79</v>
      </c>
      <c r="F1206" t="s">
        <v>8282</v>
      </c>
      <c r="G1206" t="s">
        <v>8283</v>
      </c>
      <c r="H1206" t="s">
        <v>79</v>
      </c>
      <c r="I1206" t="s">
        <v>82</v>
      </c>
    </row>
    <row r="1207" spans="1:10" x14ac:dyDescent="0.25">
      <c r="A1207" t="s">
        <v>75</v>
      </c>
      <c r="B1207" t="s">
        <v>90</v>
      </c>
      <c r="C1207">
        <v>4567278</v>
      </c>
      <c r="D1207" t="s">
        <v>120</v>
      </c>
      <c r="E1207" t="s">
        <v>8284</v>
      </c>
      <c r="F1207" t="s">
        <v>3203</v>
      </c>
      <c r="G1207" t="s">
        <v>3204</v>
      </c>
      <c r="H1207" t="s">
        <v>172</v>
      </c>
      <c r="I1207">
        <v>166</v>
      </c>
      <c r="J1207" t="s">
        <v>172</v>
      </c>
    </row>
    <row r="1208" spans="1:10" x14ac:dyDescent="0.25">
      <c r="A1208" t="s">
        <v>75</v>
      </c>
      <c r="B1208" t="s">
        <v>90</v>
      </c>
      <c r="C1208">
        <v>4571233</v>
      </c>
      <c r="D1208" t="s">
        <v>151</v>
      </c>
      <c r="E1208" t="s">
        <v>8288</v>
      </c>
      <c r="F1208" t="s">
        <v>8286</v>
      </c>
      <c r="G1208" t="s">
        <v>8287</v>
      </c>
      <c r="H1208" t="s">
        <v>140</v>
      </c>
      <c r="I1208">
        <v>16</v>
      </c>
      <c r="J1208" t="s">
        <v>253</v>
      </c>
    </row>
    <row r="1209" spans="1:10" x14ac:dyDescent="0.25">
      <c r="A1209" t="s">
        <v>75</v>
      </c>
      <c r="B1209" t="s">
        <v>90</v>
      </c>
      <c r="C1209">
        <v>4572520</v>
      </c>
      <c r="D1209" t="s">
        <v>225</v>
      </c>
      <c r="E1209" t="s">
        <v>8289</v>
      </c>
      <c r="F1209" t="s">
        <v>8290</v>
      </c>
      <c r="G1209" t="s">
        <v>8291</v>
      </c>
      <c r="H1209" t="s">
        <v>277</v>
      </c>
      <c r="I1209">
        <v>116</v>
      </c>
      <c r="J1209" t="s">
        <v>400</v>
      </c>
    </row>
    <row r="1210" spans="1:10" x14ac:dyDescent="0.25">
      <c r="A1210" t="s">
        <v>75</v>
      </c>
      <c r="B1210" t="s">
        <v>90</v>
      </c>
      <c r="C1210">
        <v>4584255</v>
      </c>
      <c r="D1210" t="s">
        <v>101</v>
      </c>
      <c r="E1210" t="s">
        <v>8292</v>
      </c>
      <c r="F1210" t="s">
        <v>8293</v>
      </c>
      <c r="G1210" t="s">
        <v>8294</v>
      </c>
      <c r="H1210" t="s">
        <v>96</v>
      </c>
      <c r="I1210">
        <v>95</v>
      </c>
      <c r="J1210" t="s">
        <v>96</v>
      </c>
    </row>
    <row r="1211" spans="1:10" x14ac:dyDescent="0.25">
      <c r="A1211" t="s">
        <v>75</v>
      </c>
      <c r="B1211" t="s">
        <v>90</v>
      </c>
      <c r="C1211">
        <v>4584381</v>
      </c>
      <c r="D1211" t="s">
        <v>120</v>
      </c>
      <c r="E1211" t="s">
        <v>8295</v>
      </c>
      <c r="F1211" t="s">
        <v>8293</v>
      </c>
      <c r="G1211" t="s">
        <v>8294</v>
      </c>
      <c r="H1211" t="s">
        <v>172</v>
      </c>
      <c r="I1211">
        <v>53</v>
      </c>
      <c r="J1211" t="s">
        <v>172</v>
      </c>
    </row>
    <row r="1212" spans="1:10" x14ac:dyDescent="0.25">
      <c r="A1212" t="s">
        <v>75</v>
      </c>
      <c r="B1212" t="s">
        <v>90</v>
      </c>
      <c r="C1212">
        <v>4584756</v>
      </c>
      <c r="D1212" t="s">
        <v>225</v>
      </c>
      <c r="E1212" t="s">
        <v>8296</v>
      </c>
      <c r="F1212" t="s">
        <v>8297</v>
      </c>
      <c r="G1212" t="s">
        <v>8298</v>
      </c>
      <c r="H1212" t="s">
        <v>160</v>
      </c>
      <c r="I1212">
        <v>305</v>
      </c>
      <c r="J1212" t="s">
        <v>428</v>
      </c>
    </row>
    <row r="1213" spans="1:10" x14ac:dyDescent="0.25">
      <c r="A1213" t="s">
        <v>75</v>
      </c>
      <c r="B1213" t="s">
        <v>90</v>
      </c>
      <c r="C1213">
        <v>4584775</v>
      </c>
      <c r="D1213" t="s">
        <v>135</v>
      </c>
      <c r="E1213" t="s">
        <v>6760</v>
      </c>
      <c r="F1213" t="s">
        <v>8297</v>
      </c>
      <c r="G1213" t="s">
        <v>8298</v>
      </c>
      <c r="H1213" t="s">
        <v>105</v>
      </c>
      <c r="I1213">
        <v>298</v>
      </c>
      <c r="J1213" t="s">
        <v>85</v>
      </c>
    </row>
    <row r="1214" spans="1:10" x14ac:dyDescent="0.25">
      <c r="A1214" t="s">
        <v>75</v>
      </c>
      <c r="B1214" t="s">
        <v>90</v>
      </c>
      <c r="C1214">
        <v>4585338</v>
      </c>
      <c r="D1214" t="s">
        <v>225</v>
      </c>
      <c r="E1214" t="s">
        <v>8300</v>
      </c>
      <c r="F1214" t="s">
        <v>8297</v>
      </c>
      <c r="G1214" t="s">
        <v>8298</v>
      </c>
      <c r="H1214" t="s">
        <v>140</v>
      </c>
      <c r="I1214">
        <v>111</v>
      </c>
      <c r="J1214" t="s">
        <v>174</v>
      </c>
    </row>
    <row r="1215" spans="1:10" x14ac:dyDescent="0.25">
      <c r="A1215" t="s">
        <v>75</v>
      </c>
      <c r="B1215" t="s">
        <v>90</v>
      </c>
      <c r="C1215">
        <v>4588180</v>
      </c>
      <c r="D1215" t="s">
        <v>120</v>
      </c>
      <c r="E1215" t="s">
        <v>8305</v>
      </c>
      <c r="F1215" t="s">
        <v>8306</v>
      </c>
      <c r="G1215" t="s">
        <v>8307</v>
      </c>
      <c r="H1215" t="s">
        <v>140</v>
      </c>
      <c r="I1215">
        <v>360</v>
      </c>
      <c r="J1215" t="s">
        <v>160</v>
      </c>
    </row>
    <row r="1216" spans="1:10" x14ac:dyDescent="0.25">
      <c r="A1216" t="s">
        <v>75</v>
      </c>
      <c r="B1216" t="s">
        <v>90</v>
      </c>
      <c r="C1216">
        <v>4589130</v>
      </c>
      <c r="D1216" t="s">
        <v>120</v>
      </c>
      <c r="E1216" t="s">
        <v>8308</v>
      </c>
      <c r="F1216" t="s">
        <v>8306</v>
      </c>
      <c r="G1216" t="s">
        <v>8307</v>
      </c>
      <c r="H1216" t="s">
        <v>172</v>
      </c>
      <c r="I1216">
        <v>43</v>
      </c>
      <c r="J1216" t="s">
        <v>172</v>
      </c>
    </row>
    <row r="1217" spans="1:10" x14ac:dyDescent="0.25">
      <c r="A1217" t="s">
        <v>75</v>
      </c>
      <c r="B1217" t="s">
        <v>90</v>
      </c>
      <c r="C1217">
        <v>4591139</v>
      </c>
      <c r="D1217" t="s">
        <v>135</v>
      </c>
      <c r="E1217" t="s">
        <v>2683</v>
      </c>
      <c r="F1217" t="s">
        <v>8309</v>
      </c>
      <c r="G1217" t="s">
        <v>8310</v>
      </c>
      <c r="H1217" t="s">
        <v>85</v>
      </c>
      <c r="I1217">
        <v>66</v>
      </c>
      <c r="J1217" t="s">
        <v>277</v>
      </c>
    </row>
    <row r="1218" spans="1:10" x14ac:dyDescent="0.25">
      <c r="A1218" t="s">
        <v>75</v>
      </c>
      <c r="B1218" t="s">
        <v>90</v>
      </c>
      <c r="C1218">
        <v>4596243</v>
      </c>
      <c r="D1218" t="s">
        <v>92</v>
      </c>
      <c r="E1218" t="s">
        <v>79</v>
      </c>
      <c r="F1218" t="s">
        <v>8313</v>
      </c>
      <c r="G1218" t="s">
        <v>8314</v>
      </c>
      <c r="H1218" t="s">
        <v>79</v>
      </c>
      <c r="I1218" t="s">
        <v>82</v>
      </c>
    </row>
    <row r="1219" spans="1:10" x14ac:dyDescent="0.25">
      <c r="A1219" t="s">
        <v>75</v>
      </c>
      <c r="B1219" t="s">
        <v>90</v>
      </c>
      <c r="C1219">
        <v>4600972</v>
      </c>
      <c r="D1219" t="s">
        <v>120</v>
      </c>
      <c r="E1219" t="s">
        <v>79</v>
      </c>
      <c r="F1219" t="s">
        <v>4522</v>
      </c>
      <c r="G1219" t="s">
        <v>4523</v>
      </c>
      <c r="H1219" t="s">
        <v>79</v>
      </c>
      <c r="I1219" t="s">
        <v>82</v>
      </c>
    </row>
    <row r="1220" spans="1:10" x14ac:dyDescent="0.25">
      <c r="A1220" t="s">
        <v>75</v>
      </c>
      <c r="B1220" t="s">
        <v>90</v>
      </c>
      <c r="C1220">
        <v>4609543</v>
      </c>
      <c r="D1220" t="s">
        <v>120</v>
      </c>
      <c r="E1220" t="s">
        <v>2059</v>
      </c>
      <c r="F1220" t="s">
        <v>2060</v>
      </c>
      <c r="G1220" t="s">
        <v>2061</v>
      </c>
      <c r="H1220" t="s">
        <v>105</v>
      </c>
      <c r="I1220">
        <v>42</v>
      </c>
      <c r="J1220" t="s">
        <v>160</v>
      </c>
    </row>
    <row r="1221" spans="1:10" x14ac:dyDescent="0.25">
      <c r="A1221" t="s">
        <v>75</v>
      </c>
      <c r="B1221" t="s">
        <v>90</v>
      </c>
      <c r="C1221">
        <v>4615947</v>
      </c>
      <c r="D1221" t="s">
        <v>120</v>
      </c>
      <c r="E1221" t="s">
        <v>8315</v>
      </c>
      <c r="F1221" t="s">
        <v>8316</v>
      </c>
      <c r="G1221" t="s">
        <v>8317</v>
      </c>
      <c r="H1221" t="s">
        <v>105</v>
      </c>
      <c r="I1221">
        <v>73</v>
      </c>
      <c r="J1221" t="s">
        <v>85</v>
      </c>
    </row>
    <row r="1222" spans="1:10" x14ac:dyDescent="0.25">
      <c r="A1222" t="s">
        <v>75</v>
      </c>
      <c r="B1222" t="s">
        <v>90</v>
      </c>
      <c r="C1222">
        <v>4617341</v>
      </c>
      <c r="D1222" t="s">
        <v>135</v>
      </c>
      <c r="E1222" t="s">
        <v>8318</v>
      </c>
      <c r="F1222" t="s">
        <v>3215</v>
      </c>
      <c r="G1222" t="s">
        <v>3216</v>
      </c>
      <c r="H1222" t="s">
        <v>253</v>
      </c>
      <c r="I1222">
        <v>70</v>
      </c>
      <c r="J1222" t="s">
        <v>96</v>
      </c>
    </row>
    <row r="1223" spans="1:10" x14ac:dyDescent="0.25">
      <c r="A1223" t="s">
        <v>75</v>
      </c>
      <c r="B1223" t="s">
        <v>90</v>
      </c>
      <c r="C1223">
        <v>4625288</v>
      </c>
      <c r="D1223" t="s">
        <v>115</v>
      </c>
      <c r="E1223" t="s">
        <v>79</v>
      </c>
      <c r="F1223" t="s">
        <v>2065</v>
      </c>
      <c r="G1223" t="s">
        <v>8319</v>
      </c>
      <c r="H1223" t="s">
        <v>79</v>
      </c>
      <c r="I1223" t="s">
        <v>82</v>
      </c>
    </row>
    <row r="1224" spans="1:10" x14ac:dyDescent="0.25">
      <c r="A1224" t="s">
        <v>75</v>
      </c>
      <c r="B1224" t="s">
        <v>90</v>
      </c>
      <c r="C1224">
        <v>4630770</v>
      </c>
      <c r="D1224" t="s">
        <v>120</v>
      </c>
      <c r="E1224" t="s">
        <v>8320</v>
      </c>
      <c r="F1224" t="s">
        <v>8321</v>
      </c>
      <c r="G1224" t="s">
        <v>7371</v>
      </c>
      <c r="H1224" t="s">
        <v>174</v>
      </c>
      <c r="I1224">
        <v>4</v>
      </c>
      <c r="J1224" t="s">
        <v>174</v>
      </c>
    </row>
    <row r="1225" spans="1:10" x14ac:dyDescent="0.25">
      <c r="A1225" t="s">
        <v>75</v>
      </c>
      <c r="B1225" t="s">
        <v>2069</v>
      </c>
      <c r="C1225">
        <v>1132</v>
      </c>
      <c r="D1225" t="s">
        <v>8322</v>
      </c>
      <c r="E1225" t="s">
        <v>79</v>
      </c>
      <c r="F1225" t="s">
        <v>2071</v>
      </c>
      <c r="G1225" t="s">
        <v>81</v>
      </c>
      <c r="H1225" t="s">
        <v>79</v>
      </c>
      <c r="I1225" t="s">
        <v>82</v>
      </c>
    </row>
    <row r="1226" spans="1:10" x14ac:dyDescent="0.25">
      <c r="A1226" t="s">
        <v>75</v>
      </c>
      <c r="B1226" t="s">
        <v>2069</v>
      </c>
      <c r="C1226">
        <v>2970</v>
      </c>
      <c r="D1226" t="e" cm="1">
        <f t="array" ref="D1226">+A</f>
        <v>#NAME?</v>
      </c>
      <c r="E1226" t="s">
        <v>79</v>
      </c>
      <c r="F1226" t="s">
        <v>2071</v>
      </c>
      <c r="G1226" t="s">
        <v>81</v>
      </c>
      <c r="H1226" t="s">
        <v>79</v>
      </c>
      <c r="I1226" t="s">
        <v>82</v>
      </c>
    </row>
    <row r="1227" spans="1:10" x14ac:dyDescent="0.25">
      <c r="A1227" t="s">
        <v>75</v>
      </c>
      <c r="B1227" t="s">
        <v>2069</v>
      </c>
      <c r="C1227">
        <v>2972</v>
      </c>
      <c r="D1227" t="s">
        <v>8323</v>
      </c>
      <c r="E1227" t="s">
        <v>79</v>
      </c>
      <c r="F1227" t="s">
        <v>2071</v>
      </c>
      <c r="G1227" t="s">
        <v>81</v>
      </c>
      <c r="H1227" t="s">
        <v>79</v>
      </c>
      <c r="I1227" t="s">
        <v>82</v>
      </c>
    </row>
    <row r="1228" spans="1:10" x14ac:dyDescent="0.25">
      <c r="A1228" t="s">
        <v>75</v>
      </c>
      <c r="B1228" t="s">
        <v>2069</v>
      </c>
      <c r="C1228">
        <v>5105</v>
      </c>
      <c r="D1228" t="s">
        <v>120</v>
      </c>
      <c r="E1228" t="s">
        <v>79</v>
      </c>
      <c r="F1228" t="s">
        <v>2071</v>
      </c>
      <c r="G1228" t="s">
        <v>81</v>
      </c>
      <c r="H1228" t="s">
        <v>79</v>
      </c>
      <c r="I1228" t="s">
        <v>82</v>
      </c>
    </row>
    <row r="1229" spans="1:10" x14ac:dyDescent="0.25">
      <c r="A1229" t="s">
        <v>75</v>
      </c>
      <c r="B1229" t="s">
        <v>2069</v>
      </c>
      <c r="C1229">
        <v>5185</v>
      </c>
      <c r="D1229" t="s">
        <v>88</v>
      </c>
      <c r="E1229" t="s">
        <v>79</v>
      </c>
      <c r="F1229" t="s">
        <v>2071</v>
      </c>
      <c r="G1229" t="s">
        <v>81</v>
      </c>
      <c r="H1229" t="s">
        <v>79</v>
      </c>
      <c r="I1229" t="s">
        <v>82</v>
      </c>
    </row>
    <row r="1230" spans="1:10" x14ac:dyDescent="0.25">
      <c r="A1230" t="s">
        <v>75</v>
      </c>
      <c r="B1230" t="s">
        <v>2069</v>
      </c>
      <c r="C1230">
        <v>5746</v>
      </c>
      <c r="D1230" t="s">
        <v>135</v>
      </c>
      <c r="E1230" t="s">
        <v>8324</v>
      </c>
      <c r="F1230" t="s">
        <v>2079</v>
      </c>
      <c r="H1230" t="s">
        <v>511</v>
      </c>
      <c r="I1230">
        <v>165</v>
      </c>
      <c r="J1230" t="s">
        <v>400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22"/>
  <sheetViews>
    <sheetView workbookViewId="0">
      <selection activeCell="C23" sqref="C23"/>
    </sheetView>
  </sheetViews>
  <sheetFormatPr defaultRowHeight="15" x14ac:dyDescent="0.25"/>
  <cols>
    <col min="1" max="1" width="20.85546875" customWidth="1"/>
    <col min="2" max="2" width="37.140625" customWidth="1"/>
    <col min="3" max="3" width="66.28515625" customWidth="1"/>
  </cols>
  <sheetData>
    <row r="1" spans="1:3" ht="15.75" thickBot="1" x14ac:dyDescent="0.3">
      <c r="A1" s="72" t="s">
        <v>10401</v>
      </c>
      <c r="B1" s="73" t="s">
        <v>10402</v>
      </c>
      <c r="C1" s="73" t="s">
        <v>10403</v>
      </c>
    </row>
    <row r="2" spans="1:3" ht="15.75" thickBot="1" x14ac:dyDescent="0.3">
      <c r="A2" s="74" t="s">
        <v>9039</v>
      </c>
      <c r="B2" s="75" t="s">
        <v>10404</v>
      </c>
      <c r="C2" s="76" t="s">
        <v>10405</v>
      </c>
    </row>
    <row r="3" spans="1:3" ht="15.75" thickBot="1" x14ac:dyDescent="0.3">
      <c r="A3" s="74" t="s">
        <v>9042</v>
      </c>
      <c r="B3" s="75" t="s">
        <v>10406</v>
      </c>
      <c r="C3" s="76" t="s">
        <v>10407</v>
      </c>
    </row>
    <row r="4" spans="1:3" ht="15.75" thickBot="1" x14ac:dyDescent="0.3">
      <c r="A4" s="74" t="s">
        <v>10408</v>
      </c>
      <c r="B4" s="75" t="s">
        <v>10408</v>
      </c>
      <c r="C4" s="76" t="s">
        <v>10409</v>
      </c>
    </row>
    <row r="5" spans="1:3" ht="15.75" thickBot="1" x14ac:dyDescent="0.3">
      <c r="A5" s="74" t="s">
        <v>9048</v>
      </c>
      <c r="B5" s="75" t="s">
        <v>10410</v>
      </c>
      <c r="C5" s="76" t="s">
        <v>10411</v>
      </c>
    </row>
    <row r="6" spans="1:3" ht="15.75" thickBot="1" x14ac:dyDescent="0.3">
      <c r="A6" s="74" t="s">
        <v>9051</v>
      </c>
      <c r="B6" s="75" t="s">
        <v>10412</v>
      </c>
      <c r="C6" s="76" t="s">
        <v>10413</v>
      </c>
    </row>
    <row r="7" spans="1:3" ht="15.75" thickBot="1" x14ac:dyDescent="0.3">
      <c r="A7" s="74" t="s">
        <v>9054</v>
      </c>
      <c r="B7" s="75" t="s">
        <v>10414</v>
      </c>
      <c r="C7" s="76" t="s">
        <v>10415</v>
      </c>
    </row>
    <row r="8" spans="1:3" ht="15.75" thickBot="1" x14ac:dyDescent="0.3">
      <c r="A8" s="74" t="s">
        <v>9021</v>
      </c>
      <c r="B8" s="75" t="s">
        <v>10416</v>
      </c>
      <c r="C8" s="77" t="s">
        <v>10417</v>
      </c>
    </row>
    <row r="9" spans="1:3" ht="15.75" thickBot="1" x14ac:dyDescent="0.3">
      <c r="A9" s="74" t="s">
        <v>9024</v>
      </c>
      <c r="B9" s="75" t="s">
        <v>10418</v>
      </c>
      <c r="C9" s="77" t="s">
        <v>10419</v>
      </c>
    </row>
    <row r="10" spans="1:3" ht="15.75" thickBot="1" x14ac:dyDescent="0.3">
      <c r="A10" s="74" t="s">
        <v>9027</v>
      </c>
      <c r="B10" s="75" t="s">
        <v>10420</v>
      </c>
      <c r="C10" s="77" t="s">
        <v>10421</v>
      </c>
    </row>
    <row r="11" spans="1:3" ht="15.75" thickBot="1" x14ac:dyDescent="0.3">
      <c r="A11" s="74" t="s">
        <v>10422</v>
      </c>
      <c r="B11" s="75" t="s">
        <v>10423</v>
      </c>
      <c r="C11" s="77" t="s">
        <v>10424</v>
      </c>
    </row>
    <row r="12" spans="1:3" ht="15.75" thickBot="1" x14ac:dyDescent="0.3">
      <c r="A12" s="74" t="s">
        <v>9033</v>
      </c>
      <c r="B12" s="75" t="s">
        <v>10425</v>
      </c>
      <c r="C12" s="77" t="s">
        <v>10426</v>
      </c>
    </row>
    <row r="13" spans="1:3" ht="15.75" thickBot="1" x14ac:dyDescent="0.3">
      <c r="A13" s="74" t="s">
        <v>9036</v>
      </c>
      <c r="B13" s="75" t="s">
        <v>10427</v>
      </c>
      <c r="C13" s="77" t="s">
        <v>10428</v>
      </c>
    </row>
    <row r="14" spans="1:3" ht="15.75" customHeight="1" thickBot="1" x14ac:dyDescent="0.3">
      <c r="A14" s="74" t="s">
        <v>8991</v>
      </c>
      <c r="B14" s="75" t="s">
        <v>10429</v>
      </c>
      <c r="C14" s="76" t="s">
        <v>10430</v>
      </c>
    </row>
    <row r="15" spans="1:3" ht="15.75" thickBot="1" x14ac:dyDescent="0.3">
      <c r="A15" s="74" t="s">
        <v>8994</v>
      </c>
      <c r="B15" s="76" t="s">
        <v>10431</v>
      </c>
      <c r="C15" s="76" t="s">
        <v>10432</v>
      </c>
    </row>
    <row r="16" spans="1:3" ht="15.75" thickBot="1" x14ac:dyDescent="0.3">
      <c r="A16" s="74" t="s">
        <v>8997</v>
      </c>
      <c r="B16" s="76" t="s">
        <v>10433</v>
      </c>
      <c r="C16" s="76" t="s">
        <v>10434</v>
      </c>
    </row>
    <row r="17" spans="1:3" ht="15.75" thickBot="1" x14ac:dyDescent="0.3">
      <c r="A17" s="74" t="s">
        <v>9000</v>
      </c>
      <c r="B17" s="76" t="s">
        <v>10435</v>
      </c>
      <c r="C17" s="76" t="s">
        <v>10436</v>
      </c>
    </row>
    <row r="18" spans="1:3" ht="15.75" thickBot="1" x14ac:dyDescent="0.3">
      <c r="A18" s="74" t="s">
        <v>9003</v>
      </c>
      <c r="B18" s="76" t="s">
        <v>10437</v>
      </c>
      <c r="C18" s="76" t="s">
        <v>10438</v>
      </c>
    </row>
    <row r="19" spans="1:3" ht="15.75" thickBot="1" x14ac:dyDescent="0.3">
      <c r="A19" s="74" t="s">
        <v>9006</v>
      </c>
      <c r="B19" s="76" t="s">
        <v>10439</v>
      </c>
      <c r="C19" s="76" t="s">
        <v>10440</v>
      </c>
    </row>
    <row r="20" spans="1:3" ht="15.75" thickBot="1" x14ac:dyDescent="0.3">
      <c r="A20" s="74" t="s">
        <v>9009</v>
      </c>
      <c r="B20" s="76" t="s">
        <v>10441</v>
      </c>
      <c r="C20" s="76" t="s">
        <v>10442</v>
      </c>
    </row>
    <row r="21" spans="1:3" ht="15.75" thickBot="1" x14ac:dyDescent="0.3">
      <c r="A21" s="74" t="s">
        <v>9012</v>
      </c>
      <c r="B21" s="76" t="s">
        <v>10443</v>
      </c>
      <c r="C21" s="76" t="s">
        <v>10444</v>
      </c>
    </row>
    <row r="22" spans="1:3" ht="15.75" thickBot="1" x14ac:dyDescent="0.3">
      <c r="A22" s="74" t="s">
        <v>9018</v>
      </c>
      <c r="B22" s="76" t="s">
        <v>10445</v>
      </c>
      <c r="C22" s="76" t="s">
        <v>10446</v>
      </c>
    </row>
  </sheetData>
  <pageMargins left="0.75" right="0.75" top="1" bottom="1" header="0.5" footer="0.5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18"/>
  <sheetViews>
    <sheetView workbookViewId="0">
      <selection activeCell="F5" sqref="F5"/>
    </sheetView>
  </sheetViews>
  <sheetFormatPr defaultColWidth="9.140625" defaultRowHeight="12.75" x14ac:dyDescent="0.2"/>
  <cols>
    <col min="1" max="1" width="9.140625" style="66"/>
    <col min="2" max="2" width="6.7109375" style="66" bestFit="1" customWidth="1"/>
    <col min="3" max="3" width="28" style="66" bestFit="1" customWidth="1"/>
    <col min="4" max="4" width="28" style="64" customWidth="1"/>
    <col min="5" max="5" width="23.85546875" style="66" customWidth="1"/>
    <col min="6" max="6" width="41.140625" style="66" bestFit="1" customWidth="1"/>
    <col min="7" max="7" width="9.7109375" style="66" bestFit="1" customWidth="1"/>
    <col min="8" max="10" width="9.140625" style="66"/>
    <col min="11" max="11" width="14.5703125" style="66" customWidth="1"/>
    <col min="12" max="12" width="9.140625" style="66"/>
    <col min="13" max="13" width="11.140625" style="66" customWidth="1"/>
    <col min="14" max="16384" width="9.140625" style="66"/>
  </cols>
  <sheetData>
    <row r="1" spans="1:13" ht="14.25" x14ac:dyDescent="0.25">
      <c r="A1" s="64" t="s">
        <v>10556</v>
      </c>
      <c r="B1" s="64" t="s">
        <v>10557</v>
      </c>
      <c r="C1" s="64" t="s">
        <v>10558</v>
      </c>
      <c r="D1" s="64" t="s">
        <v>10559</v>
      </c>
      <c r="E1" s="64" t="s">
        <v>10560</v>
      </c>
      <c r="F1" s="64" t="s">
        <v>10561</v>
      </c>
      <c r="G1" s="64" t="s">
        <v>10562</v>
      </c>
      <c r="I1" s="64"/>
      <c r="J1" s="64"/>
      <c r="K1" s="64"/>
      <c r="L1" s="64"/>
      <c r="M1" s="64"/>
    </row>
    <row r="2" spans="1:13" ht="75.75" x14ac:dyDescent="0.2">
      <c r="A2" s="79">
        <v>0</v>
      </c>
      <c r="B2" s="66">
        <v>0.92700000000000005</v>
      </c>
      <c r="C2" s="66">
        <v>640.64469999999994</v>
      </c>
      <c r="D2" s="66">
        <f>32.04*C2/1000</f>
        <v>20.526256187999998</v>
      </c>
      <c r="E2" s="80" t="s">
        <v>10563</v>
      </c>
      <c r="G2" s="81"/>
    </row>
    <row r="3" spans="1:13" x14ac:dyDescent="0.2">
      <c r="A3" s="79">
        <v>3.9999999999417923</v>
      </c>
      <c r="B3" s="66">
        <v>1.708</v>
      </c>
      <c r="C3" s="66">
        <v>640.45150000000001</v>
      </c>
      <c r="D3" s="66">
        <f t="shared" ref="D3:D18" si="0">32.04*C3/1000</f>
        <v>20.520066060000001</v>
      </c>
    </row>
    <row r="4" spans="1:13" x14ac:dyDescent="0.2">
      <c r="A4" s="79">
        <v>7.0666666666511446</v>
      </c>
      <c r="B4" s="66">
        <f>AVERAGE(2.772,2.809,2.877,2.757)</f>
        <v>2.8037499999999995</v>
      </c>
      <c r="C4" s="66">
        <v>624.81679999999994</v>
      </c>
      <c r="D4" s="66">
        <f t="shared" si="0"/>
        <v>20.019130271999998</v>
      </c>
    </row>
    <row r="5" spans="1:13" ht="217.5" x14ac:dyDescent="0.3">
      <c r="A5" s="82">
        <v>7.6833333332324401</v>
      </c>
      <c r="D5" s="66"/>
      <c r="E5" s="80" t="s">
        <v>10564</v>
      </c>
      <c r="G5" s="81"/>
    </row>
    <row r="6" spans="1:13" x14ac:dyDescent="0.2">
      <c r="A6" s="79">
        <v>8.2666666667209938</v>
      </c>
      <c r="B6" s="66">
        <f>AVERAGE(3.612,3.68,3.587,3.628)</f>
        <v>3.6267499999999999</v>
      </c>
      <c r="C6" s="66">
        <v>606.77009999999996</v>
      </c>
      <c r="D6" s="66">
        <f t="shared" si="0"/>
        <v>19.440914004</v>
      </c>
    </row>
    <row r="7" spans="1:13" ht="31.5" x14ac:dyDescent="0.3">
      <c r="A7" s="79">
        <v>22.333333333313931</v>
      </c>
      <c r="B7" s="66">
        <f>AVERAGE(24.757,27.095,27.772,26.623)</f>
        <v>26.56175</v>
      </c>
      <c r="C7" s="66">
        <v>419.62200000000001</v>
      </c>
      <c r="D7" s="66">
        <f t="shared" si="0"/>
        <v>13.444688879999999</v>
      </c>
      <c r="E7" s="69" t="s">
        <v>10565</v>
      </c>
    </row>
    <row r="8" spans="1:13" x14ac:dyDescent="0.2">
      <c r="A8" s="79">
        <v>24.366666666639503</v>
      </c>
      <c r="B8" s="66">
        <f>AVERAGE(39.257,38.275,38.67,38.605)</f>
        <v>38.701749999999997</v>
      </c>
      <c r="C8" s="66">
        <v>376.57</v>
      </c>
      <c r="D8" s="66">
        <f t="shared" si="0"/>
        <v>12.0653028</v>
      </c>
    </row>
    <row r="9" spans="1:13" x14ac:dyDescent="0.2">
      <c r="A9" s="79">
        <v>24.666666666569654</v>
      </c>
      <c r="B9" s="66">
        <f>AVERAGE(34.583,38.031,36.471,35.071,37.467,37.023)</f>
        <v>36.440999999999995</v>
      </c>
      <c r="D9" s="66"/>
    </row>
    <row r="10" spans="1:13" x14ac:dyDescent="0.2">
      <c r="A10" s="79">
        <v>25.78333333338378</v>
      </c>
      <c r="B10" s="66">
        <f>AVERAGE(42.512,44.447,45.045,44.492)</f>
        <v>44.124000000000002</v>
      </c>
      <c r="C10" s="66">
        <v>461.35109999999997</v>
      </c>
      <c r="D10" s="66">
        <f t="shared" si="0"/>
        <v>14.781689243999999</v>
      </c>
    </row>
    <row r="11" spans="1:13" ht="31.5" x14ac:dyDescent="0.3">
      <c r="A11" s="79">
        <v>26.866666666581295</v>
      </c>
      <c r="B11" s="66">
        <f>AVERAGE(49.851,48.817,49.047,49.18)</f>
        <v>49.223750000000003</v>
      </c>
      <c r="C11" s="66">
        <v>506.6712</v>
      </c>
      <c r="D11" s="66">
        <f t="shared" si="0"/>
        <v>16.233745247999998</v>
      </c>
      <c r="E11" s="69" t="s">
        <v>10565</v>
      </c>
    </row>
    <row r="12" spans="1:13" x14ac:dyDescent="0.2">
      <c r="A12" s="79">
        <v>27.833333333255723</v>
      </c>
      <c r="B12" s="66">
        <f>AVERAGE(56.441,60.338,57.776,57.945)</f>
        <v>58.125</v>
      </c>
      <c r="C12" s="66">
        <v>562.69119999999998</v>
      </c>
      <c r="D12" s="66">
        <f t="shared" si="0"/>
        <v>18.028626048</v>
      </c>
    </row>
    <row r="13" spans="1:13" ht="31.5" x14ac:dyDescent="0.3">
      <c r="A13" s="79">
        <v>29.216666666732635</v>
      </c>
      <c r="B13" s="66">
        <f>AVERAGE(69.774,68.095,67.322,67.89)</f>
        <v>68.270250000000004</v>
      </c>
      <c r="C13" s="66">
        <v>590.84389999999996</v>
      </c>
      <c r="D13" s="66">
        <f t="shared" si="0"/>
        <v>18.930638555999998</v>
      </c>
      <c r="E13" s="69" t="s">
        <v>10565</v>
      </c>
    </row>
    <row r="14" spans="1:13" x14ac:dyDescent="0.2">
      <c r="A14" s="79">
        <v>29.666666666627862</v>
      </c>
      <c r="B14" s="66">
        <f>AVERAGE(75.151,73.942,73.9,77.741)</f>
        <v>75.183499999999995</v>
      </c>
      <c r="C14" s="66">
        <v>609.48820000000001</v>
      </c>
      <c r="D14" s="66">
        <f t="shared" si="0"/>
        <v>19.528001927999998</v>
      </c>
    </row>
    <row r="15" spans="1:13" x14ac:dyDescent="0.2">
      <c r="A15" s="79">
        <v>30.93333333323244</v>
      </c>
      <c r="B15" s="66">
        <f>AVERAGE(77.738,86.195,90.027,85.76)</f>
        <v>84.929999999999993</v>
      </c>
      <c r="C15" s="66">
        <v>583.99419999999998</v>
      </c>
      <c r="D15" s="66">
        <f t="shared" si="0"/>
        <v>18.711174167999999</v>
      </c>
      <c r="G15" s="68" t="s">
        <v>10566</v>
      </c>
    </row>
    <row r="16" spans="1:13" ht="31.5" x14ac:dyDescent="0.3">
      <c r="A16" s="82">
        <v>31.333333333313931</v>
      </c>
      <c r="D16" s="66"/>
      <c r="E16" s="69" t="s">
        <v>10567</v>
      </c>
      <c r="G16" s="81"/>
    </row>
    <row r="17" spans="1:7" x14ac:dyDescent="0.2">
      <c r="A17" s="79">
        <v>32.383333333244082</v>
      </c>
      <c r="B17" s="66">
        <f>AVERAGE(93.402,98.46,98.628,99.712)</f>
        <v>97.5505</v>
      </c>
      <c r="C17" s="66">
        <v>565.06449999999995</v>
      </c>
      <c r="D17" s="66">
        <f t="shared" si="0"/>
        <v>18.104666579999996</v>
      </c>
    </row>
    <row r="18" spans="1:7" x14ac:dyDescent="0.2">
      <c r="A18" s="79">
        <v>33.133333333244082</v>
      </c>
      <c r="B18" s="66">
        <f>AVERAGE(95.072,99.315,101.72,104.83)</f>
        <v>100.23424999999999</v>
      </c>
      <c r="C18" s="66">
        <v>557.8066</v>
      </c>
      <c r="D18" s="66">
        <f t="shared" si="0"/>
        <v>17.872123464000001</v>
      </c>
      <c r="F18" s="68" t="s">
        <v>10568</v>
      </c>
      <c r="G18" s="8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00"/>
  <sheetViews>
    <sheetView zoomScale="80" zoomScaleNormal="80" workbookViewId="0">
      <selection activeCell="H11" sqref="H11"/>
    </sheetView>
  </sheetViews>
  <sheetFormatPr defaultRowHeight="15" x14ac:dyDescent="0.25"/>
  <cols>
    <col min="1" max="1" width="23.7109375" style="21" customWidth="1"/>
    <col min="2" max="2" width="12.28515625" style="22" bestFit="1" customWidth="1"/>
    <col min="3" max="3" width="9.140625" style="23"/>
    <col min="5" max="5" width="11.42578125" style="11" customWidth="1"/>
    <col min="6" max="6" width="99.28515625" style="24" customWidth="1"/>
    <col min="7" max="7" width="37.7109375" style="11" customWidth="1"/>
    <col min="8" max="8" width="38.28515625" customWidth="1"/>
  </cols>
  <sheetData>
    <row r="1" spans="1:13" x14ac:dyDescent="0.25">
      <c r="A1"/>
      <c r="B1"/>
      <c r="C1"/>
      <c r="D1" t="s">
        <v>0</v>
      </c>
      <c r="E1" t="s">
        <v>1</v>
      </c>
      <c r="F1"/>
      <c r="G1" s="26"/>
    </row>
    <row r="2" spans="1:13" ht="15.75" thickBot="1" x14ac:dyDescent="0.3">
      <c r="A2" s="27"/>
      <c r="B2" s="27"/>
      <c r="C2" s="27" t="s">
        <v>46</v>
      </c>
      <c r="D2" s="27">
        <v>1</v>
      </c>
      <c r="E2" s="27">
        <v>1</v>
      </c>
      <c r="F2" s="27" t="s">
        <v>3</v>
      </c>
      <c r="G2" s="27" t="s">
        <v>4</v>
      </c>
      <c r="H2" s="3" t="s">
        <v>5</v>
      </c>
      <c r="I2" s="3" t="s">
        <v>6</v>
      </c>
    </row>
    <row r="3" spans="1:13" x14ac:dyDescent="0.25">
      <c r="A3" t="s">
        <v>7</v>
      </c>
      <c r="B3" t="s">
        <v>47</v>
      </c>
      <c r="E3"/>
      <c r="F3"/>
      <c r="G3"/>
    </row>
    <row r="4" spans="1:13" ht="60" x14ac:dyDescent="0.25">
      <c r="A4" s="5">
        <v>44454.791666666664</v>
      </c>
      <c r="B4" s="6">
        <v>0</v>
      </c>
      <c r="C4" s="7">
        <v>1</v>
      </c>
      <c r="D4" s="6">
        <f>1.53/52</f>
        <v>2.9423076923076923E-2</v>
      </c>
      <c r="E4" s="8">
        <v>0</v>
      </c>
      <c r="F4" s="9" t="s">
        <v>48</v>
      </c>
      <c r="G4" s="9" t="s">
        <v>10</v>
      </c>
      <c r="I4">
        <v>284</v>
      </c>
      <c r="K4" t="b">
        <f>ISNUMBER(SEARCH("dilution",F4))</f>
        <v>1</v>
      </c>
      <c r="L4">
        <f>COUNTIF(K$4:K4,TRUE())</f>
        <v>1</v>
      </c>
      <c r="M4" t="b">
        <f>ISODD(L4)</f>
        <v>1</v>
      </c>
    </row>
    <row r="5" spans="1:13" x14ac:dyDescent="0.25">
      <c r="A5" s="5">
        <v>44455.625</v>
      </c>
      <c r="B5" s="10">
        <f>(A5-A4)</f>
        <v>0.83333333333575865</v>
      </c>
      <c r="C5" s="7"/>
      <c r="D5" s="6">
        <v>0.03</v>
      </c>
      <c r="E5" s="8">
        <f>IF(LOG(D5/D4)&gt;0, E4+LOG(D5/D4,2),E4)</f>
        <v>2.8014376169596476E-2</v>
      </c>
      <c r="F5" s="9"/>
      <c r="G5" s="6"/>
      <c r="H5">
        <f t="shared" ref="H5:H14" si="0">(A6-A5)*24/(E6-E5)</f>
        <v>32.113665622889812</v>
      </c>
      <c r="I5" s="11">
        <f>$I$4+E5</f>
        <v>284.02801437616961</v>
      </c>
      <c r="K5" t="b">
        <f t="shared" ref="K5:K68" si="1">ISNUMBER(SEARCH("dilution",F5))</f>
        <v>0</v>
      </c>
      <c r="L5">
        <f>COUNTIF(K$4:K5,TRUE())</f>
        <v>1</v>
      </c>
      <c r="M5" t="b">
        <f t="shared" ref="M5:M68" si="2">ISODD(L5)</f>
        <v>1</v>
      </c>
    </row>
    <row r="6" spans="1:13" x14ac:dyDescent="0.25">
      <c r="A6" s="5">
        <v>44456.611111111109</v>
      </c>
      <c r="B6" s="10">
        <f>(A6-A5) +B5</f>
        <v>1.8194444444452529</v>
      </c>
      <c r="C6" s="7"/>
      <c r="D6" s="6">
        <v>0.05</v>
      </c>
      <c r="E6" s="8">
        <f>IF(LOG(D6/D5)&gt;0, E5+LOG(D6/D5,2),E5)</f>
        <v>0.76497997033580267</v>
      </c>
      <c r="F6" s="9"/>
      <c r="G6" s="8"/>
      <c r="H6">
        <f t="shared" si="0"/>
        <v>24.414513379676244</v>
      </c>
      <c r="I6" s="11">
        <f t="shared" ref="I6:I69" si="3">$I$4+E6</f>
        <v>284.76497997033579</v>
      </c>
      <c r="K6" t="b">
        <f t="shared" si="1"/>
        <v>0</v>
      </c>
      <c r="L6">
        <f>COUNTIF(K$4:K6,TRUE())</f>
        <v>1</v>
      </c>
      <c r="M6" t="b">
        <f t="shared" si="2"/>
        <v>1</v>
      </c>
    </row>
    <row r="7" spans="1:13" x14ac:dyDescent="0.25">
      <c r="A7" s="5">
        <v>44457.979166666664</v>
      </c>
      <c r="B7" s="10">
        <f>(A7-A6) +B6</f>
        <v>3.1875</v>
      </c>
      <c r="C7" s="7"/>
      <c r="D7" s="6">
        <v>0.127</v>
      </c>
      <c r="E7" s="8">
        <f>IF(LOG(D7/D6)&gt;0, E6+LOG(D7/D6,2),E6)</f>
        <v>2.1098084673332442</v>
      </c>
      <c r="F7" s="9"/>
      <c r="G7" s="8"/>
      <c r="H7">
        <f t="shared" si="0"/>
        <v>34.579488756594294</v>
      </c>
      <c r="I7" s="11">
        <f t="shared" si="3"/>
        <v>286.10980846733327</v>
      </c>
      <c r="K7" t="b">
        <f t="shared" si="1"/>
        <v>0</v>
      </c>
      <c r="L7">
        <f>COUNTIF(K$4:K7,TRUE())</f>
        <v>1</v>
      </c>
      <c r="M7" t="b">
        <f t="shared" si="2"/>
        <v>1</v>
      </c>
    </row>
    <row r="8" spans="1:13" x14ac:dyDescent="0.25">
      <c r="A8" s="5">
        <v>44458.805555555555</v>
      </c>
      <c r="B8" s="10">
        <f t="shared" ref="B8:B71" si="4">(A8-A7) +B7</f>
        <v>4.0138888888905058</v>
      </c>
      <c r="C8" s="7"/>
      <c r="D8" s="6">
        <v>0.189</v>
      </c>
      <c r="E8" s="8">
        <f t="shared" ref="E8:E71" si="5">IF(LOG(D8/D7)&gt;0, E7+LOG(D8/D7,2),E7)</f>
        <v>2.6833662047821512</v>
      </c>
      <c r="F8" s="9"/>
      <c r="G8" s="8"/>
      <c r="H8">
        <f t="shared" si="0"/>
        <v>23.810362458955598</v>
      </c>
      <c r="I8" s="11">
        <f t="shared" si="3"/>
        <v>286.68336620478215</v>
      </c>
      <c r="K8" t="b">
        <f t="shared" si="1"/>
        <v>0</v>
      </c>
      <c r="L8">
        <f>COUNTIF(K$4:K8,TRUE())</f>
        <v>1</v>
      </c>
      <c r="M8" t="b">
        <f t="shared" si="2"/>
        <v>1</v>
      </c>
    </row>
    <row r="9" spans="1:13" x14ac:dyDescent="0.25">
      <c r="A9" s="5">
        <v>44459.6875</v>
      </c>
      <c r="B9" s="10">
        <f t="shared" si="4"/>
        <v>4.8958333333357587</v>
      </c>
      <c r="C9" s="7"/>
      <c r="D9" s="6">
        <v>0.35</v>
      </c>
      <c r="E9" s="8">
        <f t="shared" si="5"/>
        <v>3.5723348923934068</v>
      </c>
      <c r="F9" s="9"/>
      <c r="G9" s="8"/>
      <c r="H9">
        <f t="shared" si="0"/>
        <v>31.256880726261453</v>
      </c>
      <c r="I9" s="11">
        <f t="shared" si="3"/>
        <v>287.57233489239343</v>
      </c>
      <c r="K9" t="b">
        <f t="shared" si="1"/>
        <v>0</v>
      </c>
      <c r="L9">
        <f>COUNTIF(K$4:K9,TRUE())</f>
        <v>1</v>
      </c>
      <c r="M9" t="b">
        <f t="shared" si="2"/>
        <v>1</v>
      </c>
    </row>
    <row r="10" spans="1:13" x14ac:dyDescent="0.25">
      <c r="A10" s="5">
        <v>44461.583333333336</v>
      </c>
      <c r="B10" s="10">
        <f t="shared" si="4"/>
        <v>6.7916666666715173</v>
      </c>
      <c r="C10" s="7"/>
      <c r="D10" s="6">
        <v>0.96</v>
      </c>
      <c r="E10" s="8">
        <f t="shared" si="5"/>
        <v>5.0280143761695966</v>
      </c>
      <c r="F10" s="9"/>
      <c r="G10" s="8"/>
      <c r="H10">
        <f t="shared" si="0"/>
        <v>87.631009130643577</v>
      </c>
      <c r="I10" s="11">
        <f t="shared" si="3"/>
        <v>289.02801437616961</v>
      </c>
      <c r="K10" t="b">
        <f t="shared" si="1"/>
        <v>0</v>
      </c>
      <c r="L10">
        <f>COUNTIF(K$4:K10,TRUE())</f>
        <v>1</v>
      </c>
      <c r="M10" t="b">
        <f t="shared" si="2"/>
        <v>1</v>
      </c>
    </row>
    <row r="11" spans="1:13" x14ac:dyDescent="0.25">
      <c r="A11" s="5">
        <v>44462.75</v>
      </c>
      <c r="B11" s="10">
        <f t="shared" si="4"/>
        <v>7.9583333333357587</v>
      </c>
      <c r="C11" s="7"/>
      <c r="D11" s="10">
        <v>1.198</v>
      </c>
      <c r="E11" s="8">
        <f t="shared" si="5"/>
        <v>5.3475359733498635</v>
      </c>
      <c r="F11" s="9"/>
      <c r="G11" s="9"/>
      <c r="H11" t="e">
        <f t="shared" si="0"/>
        <v>#DIV/0!</v>
      </c>
      <c r="I11" s="11">
        <f t="shared" si="3"/>
        <v>289.34753597334986</v>
      </c>
      <c r="K11" t="b">
        <f t="shared" si="1"/>
        <v>0</v>
      </c>
      <c r="L11">
        <f>COUNTIF(K$4:K11,TRUE())</f>
        <v>1</v>
      </c>
      <c r="M11" t="b">
        <f t="shared" si="2"/>
        <v>1</v>
      </c>
    </row>
    <row r="12" spans="1:13" x14ac:dyDescent="0.25">
      <c r="A12" s="12">
        <v>44462.753472222219</v>
      </c>
      <c r="B12" s="13">
        <f t="shared" si="4"/>
        <v>7.9618055555547471</v>
      </c>
      <c r="C12" s="14"/>
      <c r="D12" s="15">
        <f>D11/100</f>
        <v>1.1979999999999999E-2</v>
      </c>
      <c r="E12" s="16">
        <f t="shared" si="5"/>
        <v>5.3475359733498635</v>
      </c>
      <c r="F12" s="17" t="s">
        <v>11</v>
      </c>
      <c r="G12" s="16" t="s">
        <v>10</v>
      </c>
      <c r="H12">
        <f t="shared" si="0"/>
        <v>19.35599107327587</v>
      </c>
      <c r="I12" s="11">
        <f t="shared" si="3"/>
        <v>289.34753597334986</v>
      </c>
      <c r="K12" t="b">
        <f t="shared" si="1"/>
        <v>1</v>
      </c>
      <c r="L12">
        <f>COUNTIF(K$4:K12,TRUE())</f>
        <v>2</v>
      </c>
      <c r="M12" t="b">
        <f t="shared" si="2"/>
        <v>0</v>
      </c>
    </row>
    <row r="13" spans="1:13" x14ac:dyDescent="0.25">
      <c r="A13" s="12">
        <v>44466.666666666664</v>
      </c>
      <c r="B13" s="13">
        <f t="shared" si="4"/>
        <v>11.875</v>
      </c>
      <c r="C13" s="14"/>
      <c r="D13" s="15">
        <v>0.34599999999999997</v>
      </c>
      <c r="E13" s="16">
        <f t="shared" si="5"/>
        <v>10.199608197972527</v>
      </c>
      <c r="F13" s="17"/>
      <c r="G13" s="16"/>
      <c r="H13">
        <f t="shared" si="0"/>
        <v>16.49866614420354</v>
      </c>
      <c r="I13" s="11">
        <f t="shared" si="3"/>
        <v>294.19960819797251</v>
      </c>
      <c r="K13" t="b">
        <f t="shared" si="1"/>
        <v>0</v>
      </c>
      <c r="L13">
        <f>COUNTIF(K$4:K13,TRUE())</f>
        <v>2</v>
      </c>
      <c r="M13" t="b">
        <f t="shared" si="2"/>
        <v>0</v>
      </c>
    </row>
    <row r="14" spans="1:13" x14ac:dyDescent="0.25">
      <c r="A14" s="12">
        <v>44467.722222222219</v>
      </c>
      <c r="B14" s="13">
        <f t="shared" si="4"/>
        <v>12.930555555554747</v>
      </c>
      <c r="C14" s="14"/>
      <c r="D14" s="15">
        <v>1.0029999999999999</v>
      </c>
      <c r="E14" s="16">
        <f t="shared" si="5"/>
        <v>11.735085860947983</v>
      </c>
      <c r="F14" s="17"/>
      <c r="G14" s="16"/>
      <c r="H14" t="e">
        <f t="shared" si="0"/>
        <v>#DIV/0!</v>
      </c>
      <c r="I14" s="11">
        <f t="shared" si="3"/>
        <v>295.735085860948</v>
      </c>
      <c r="K14" t="b">
        <f t="shared" si="1"/>
        <v>0</v>
      </c>
      <c r="L14">
        <f>COUNTIF(K$4:K14,TRUE())</f>
        <v>2</v>
      </c>
      <c r="M14" t="b">
        <f t="shared" si="2"/>
        <v>0</v>
      </c>
    </row>
    <row r="15" spans="1:13" x14ac:dyDescent="0.25">
      <c r="A15" s="5">
        <v>44467.725694444445</v>
      </c>
      <c r="B15" s="10">
        <f t="shared" si="4"/>
        <v>12.934027777781012</v>
      </c>
      <c r="C15" s="7"/>
      <c r="D15" s="6">
        <f>D14/100</f>
        <v>1.0029999999999999E-2</v>
      </c>
      <c r="E15" s="8">
        <f t="shared" si="5"/>
        <v>11.735085860947983</v>
      </c>
      <c r="F15" s="9" t="s">
        <v>11</v>
      </c>
      <c r="G15" s="8" t="s">
        <v>10</v>
      </c>
      <c r="H15">
        <f>(A16-A15)*24/(E16-E15)</f>
        <v>12.661875377742707</v>
      </c>
      <c r="I15" s="11">
        <f t="shared" si="3"/>
        <v>295.735085860948</v>
      </c>
      <c r="K15" t="b">
        <f t="shared" si="1"/>
        <v>1</v>
      </c>
      <c r="L15">
        <f>COUNTIF(K$4:K15,TRUE())</f>
        <v>3</v>
      </c>
      <c r="M15" t="b">
        <f t="shared" si="2"/>
        <v>1</v>
      </c>
    </row>
    <row r="16" spans="1:13" x14ac:dyDescent="0.25">
      <c r="A16" s="5">
        <v>44469.645833333336</v>
      </c>
      <c r="B16" s="10">
        <f t="shared" si="4"/>
        <v>14.854166666671517</v>
      </c>
      <c r="C16" s="7"/>
      <c r="D16" s="6">
        <v>0.125</v>
      </c>
      <c r="E16" s="8">
        <f t="shared" si="5"/>
        <v>15.374620444772614</v>
      </c>
      <c r="F16" s="9"/>
      <c r="G16" s="8"/>
      <c r="H16">
        <f t="shared" ref="H16:H79" si="6">(A17-A16)*24/(E17-E16)</f>
        <v>14.642255609304414</v>
      </c>
      <c r="I16" s="11">
        <f t="shared" si="3"/>
        <v>299.37462044477263</v>
      </c>
      <c r="K16" t="b">
        <f t="shared" si="1"/>
        <v>0</v>
      </c>
      <c r="L16">
        <f>COUNTIF(K$4:K16,TRUE())</f>
        <v>3</v>
      </c>
      <c r="M16" t="b">
        <f t="shared" si="2"/>
        <v>1</v>
      </c>
    </row>
    <row r="17" spans="1:13" x14ac:dyDescent="0.25">
      <c r="A17" s="5">
        <v>44470.729166666664</v>
      </c>
      <c r="B17" s="10">
        <f t="shared" si="4"/>
        <v>15.9375</v>
      </c>
      <c r="C17" s="7"/>
      <c r="D17" s="6">
        <v>0.42799999999999999</v>
      </c>
      <c r="E17" s="8">
        <f t="shared" si="5"/>
        <v>17.150303146511675</v>
      </c>
      <c r="F17" s="9"/>
      <c r="G17" s="8"/>
      <c r="H17" t="e">
        <f t="shared" si="6"/>
        <v>#DIV/0!</v>
      </c>
      <c r="I17" s="11">
        <f t="shared" si="3"/>
        <v>301.15030314651165</v>
      </c>
      <c r="K17" t="b">
        <f t="shared" si="1"/>
        <v>0</v>
      </c>
      <c r="L17">
        <f>COUNTIF(K$4:K17,TRUE())</f>
        <v>3</v>
      </c>
      <c r="M17" t="b">
        <f t="shared" si="2"/>
        <v>1</v>
      </c>
    </row>
    <row r="18" spans="1:13" x14ac:dyDescent="0.25">
      <c r="A18" s="12">
        <v>44470.732638888891</v>
      </c>
      <c r="B18" s="13">
        <f t="shared" si="4"/>
        <v>15.940972222226264</v>
      </c>
      <c r="C18" s="14"/>
      <c r="D18" s="15">
        <f>D17/100</f>
        <v>4.28E-3</v>
      </c>
      <c r="E18" s="16">
        <f t="shared" si="5"/>
        <v>17.150303146511675</v>
      </c>
      <c r="F18" s="17" t="s">
        <v>11</v>
      </c>
      <c r="G18" s="16" t="s">
        <v>10</v>
      </c>
      <c r="H18">
        <f t="shared" si="6"/>
        <v>12.704281506245398</v>
      </c>
      <c r="I18" s="11">
        <f t="shared" si="3"/>
        <v>301.15030314651165</v>
      </c>
      <c r="K18" t="b">
        <f t="shared" si="1"/>
        <v>1</v>
      </c>
      <c r="L18">
        <f>COUNTIF(K$4:K18,TRUE())</f>
        <v>4</v>
      </c>
      <c r="M18" t="b">
        <f t="shared" si="2"/>
        <v>0</v>
      </c>
    </row>
    <row r="19" spans="1:13" x14ac:dyDescent="0.25">
      <c r="A19" s="12">
        <v>44472.833333333336</v>
      </c>
      <c r="B19" s="13">
        <f t="shared" si="4"/>
        <v>18.041666666671517</v>
      </c>
      <c r="C19" s="14"/>
      <c r="D19" s="15">
        <v>6.7000000000000004E-2</v>
      </c>
      <c r="E19" s="16">
        <f t="shared" si="5"/>
        <v>21.118781540343026</v>
      </c>
      <c r="F19" s="17"/>
      <c r="G19" s="16"/>
      <c r="H19">
        <f t="shared" si="6"/>
        <v>14.240658591641722</v>
      </c>
      <c r="I19" s="11">
        <f t="shared" si="3"/>
        <v>305.11878154034304</v>
      </c>
      <c r="K19" t="b">
        <f t="shared" si="1"/>
        <v>0</v>
      </c>
      <c r="L19">
        <f>COUNTIF(K$4:K19,TRUE())</f>
        <v>4</v>
      </c>
      <c r="M19" t="b">
        <f t="shared" si="2"/>
        <v>0</v>
      </c>
    </row>
    <row r="20" spans="1:13" x14ac:dyDescent="0.25">
      <c r="A20" s="12">
        <v>44473.635416666664</v>
      </c>
      <c r="B20" s="13">
        <f t="shared" si="4"/>
        <v>18.84375</v>
      </c>
      <c r="C20" s="14"/>
      <c r="D20" s="15">
        <v>0.17100000000000001</v>
      </c>
      <c r="E20" s="16">
        <f t="shared" si="5"/>
        <v>22.470544864771153</v>
      </c>
      <c r="F20" s="17"/>
      <c r="G20" s="16"/>
      <c r="H20">
        <f t="shared" si="6"/>
        <v>17.212318651629857</v>
      </c>
      <c r="I20" s="11">
        <f t="shared" si="3"/>
        <v>306.47054486477117</v>
      </c>
      <c r="K20" t="b">
        <f t="shared" si="1"/>
        <v>0</v>
      </c>
      <c r="L20">
        <f>COUNTIF(K$4:K20,TRUE())</f>
        <v>4</v>
      </c>
      <c r="M20" t="b">
        <f t="shared" si="2"/>
        <v>0</v>
      </c>
    </row>
    <row r="21" spans="1:13" x14ac:dyDescent="0.25">
      <c r="A21" s="12">
        <v>44475.75</v>
      </c>
      <c r="B21" s="13">
        <f t="shared" si="4"/>
        <v>20.958333333335759</v>
      </c>
      <c r="C21" s="14"/>
      <c r="D21" s="15">
        <v>1.32</v>
      </c>
      <c r="E21" s="16">
        <f t="shared" si="5"/>
        <v>25.419014564131071</v>
      </c>
      <c r="F21" s="17"/>
      <c r="G21" s="16"/>
      <c r="H21" t="e">
        <f t="shared" si="6"/>
        <v>#DIV/0!</v>
      </c>
      <c r="I21" s="11">
        <f t="shared" si="3"/>
        <v>309.41901456413109</v>
      </c>
      <c r="K21" t="b">
        <f t="shared" si="1"/>
        <v>0</v>
      </c>
      <c r="L21">
        <f>COUNTIF(K$4:K21,TRUE())</f>
        <v>4</v>
      </c>
      <c r="M21" t="b">
        <f t="shared" si="2"/>
        <v>0</v>
      </c>
    </row>
    <row r="22" spans="1:13" ht="60" x14ac:dyDescent="0.25">
      <c r="A22" s="5">
        <v>44475.753472222219</v>
      </c>
      <c r="B22" s="10">
        <f t="shared" si="4"/>
        <v>20.961805555554747</v>
      </c>
      <c r="C22" s="7"/>
      <c r="D22" s="6">
        <f>D21/100</f>
        <v>1.32E-2</v>
      </c>
      <c r="E22" s="8">
        <f t="shared" si="5"/>
        <v>25.419014564131071</v>
      </c>
      <c r="F22" s="9" t="s">
        <v>12</v>
      </c>
      <c r="G22" s="8" t="s">
        <v>10</v>
      </c>
      <c r="H22">
        <f t="shared" si="6"/>
        <v>12.317592095327752</v>
      </c>
      <c r="I22" s="11">
        <f t="shared" si="3"/>
        <v>309.41901456413109</v>
      </c>
      <c r="K22" t="b">
        <f t="shared" si="1"/>
        <v>1</v>
      </c>
      <c r="L22">
        <f>COUNTIF(K$4:K22,TRUE())</f>
        <v>5</v>
      </c>
      <c r="M22" t="b">
        <f t="shared" si="2"/>
        <v>1</v>
      </c>
    </row>
    <row r="23" spans="1:13" x14ac:dyDescent="0.25">
      <c r="A23" s="5">
        <v>44477.708333333336</v>
      </c>
      <c r="B23" s="10">
        <f t="shared" si="4"/>
        <v>22.916666666671517</v>
      </c>
      <c r="C23" s="7"/>
      <c r="D23" s="6">
        <v>0.185</v>
      </c>
      <c r="E23" s="8">
        <f t="shared" si="5"/>
        <v>29.227930000176293</v>
      </c>
      <c r="F23" s="9"/>
      <c r="G23" s="8"/>
      <c r="H23" t="e">
        <f t="shared" si="6"/>
        <v>#DIV/0!</v>
      </c>
      <c r="I23" s="11">
        <f t="shared" si="3"/>
        <v>313.22793000017629</v>
      </c>
      <c r="K23" t="b">
        <f t="shared" si="1"/>
        <v>0</v>
      </c>
      <c r="L23">
        <f>COUNTIF(K$4:K23,TRUE())</f>
        <v>5</v>
      </c>
      <c r="M23" t="b">
        <f t="shared" si="2"/>
        <v>1</v>
      </c>
    </row>
    <row r="24" spans="1:13" x14ac:dyDescent="0.25">
      <c r="A24" s="12">
        <v>44477.711805555555</v>
      </c>
      <c r="B24" s="13">
        <f t="shared" si="4"/>
        <v>22.920138888890506</v>
      </c>
      <c r="C24" s="14"/>
      <c r="D24" s="15">
        <f>D23/100</f>
        <v>1.8500000000000001E-3</v>
      </c>
      <c r="E24" s="16">
        <f t="shared" si="5"/>
        <v>29.227930000176293</v>
      </c>
      <c r="F24" s="17" t="s">
        <v>11</v>
      </c>
      <c r="G24" s="16" t="s">
        <v>10</v>
      </c>
      <c r="H24">
        <f t="shared" si="6"/>
        <v>12.129169029902712</v>
      </c>
      <c r="I24" s="11">
        <f t="shared" si="3"/>
        <v>313.22793000017629</v>
      </c>
      <c r="K24" t="b">
        <f t="shared" si="1"/>
        <v>1</v>
      </c>
      <c r="L24">
        <f>COUNTIF(K$4:K24,TRUE())</f>
        <v>6</v>
      </c>
      <c r="M24" t="b">
        <f t="shared" si="2"/>
        <v>0</v>
      </c>
    </row>
    <row r="25" spans="1:13" x14ac:dyDescent="0.25">
      <c r="A25" s="12">
        <v>44480.729166666664</v>
      </c>
      <c r="B25" s="13">
        <f t="shared" si="4"/>
        <v>25.9375</v>
      </c>
      <c r="C25" s="14"/>
      <c r="D25" s="15">
        <v>0.11600000000000001</v>
      </c>
      <c r="E25" s="16">
        <f t="shared" si="5"/>
        <v>35.198385724562279</v>
      </c>
      <c r="F25" s="17"/>
      <c r="G25" s="16"/>
      <c r="H25" t="e">
        <f t="shared" si="6"/>
        <v>#DIV/0!</v>
      </c>
      <c r="I25" s="11">
        <f t="shared" si="3"/>
        <v>319.19838572456229</v>
      </c>
      <c r="K25" t="b">
        <f t="shared" si="1"/>
        <v>0</v>
      </c>
      <c r="L25">
        <f>COUNTIF(K$4:K25,TRUE())</f>
        <v>6</v>
      </c>
      <c r="M25" t="b">
        <f t="shared" si="2"/>
        <v>0</v>
      </c>
    </row>
    <row r="26" spans="1:13" x14ac:dyDescent="0.25">
      <c r="A26" s="5">
        <v>44480.732638888891</v>
      </c>
      <c r="B26" s="10">
        <f t="shared" si="4"/>
        <v>25.940972222226264</v>
      </c>
      <c r="C26" s="7"/>
      <c r="D26" s="6">
        <f>D25/49.5</f>
        <v>2.3434343434343436E-3</v>
      </c>
      <c r="E26" s="8">
        <f t="shared" si="5"/>
        <v>35.198385724562279</v>
      </c>
      <c r="F26" s="9" t="s">
        <v>13</v>
      </c>
      <c r="G26" s="8" t="s">
        <v>10</v>
      </c>
      <c r="H26">
        <f t="shared" si="6"/>
        <v>12.27345119195469</v>
      </c>
      <c r="I26" s="11">
        <f t="shared" si="3"/>
        <v>319.19838572456229</v>
      </c>
      <c r="K26" t="b">
        <f t="shared" si="1"/>
        <v>1</v>
      </c>
      <c r="L26">
        <f>COUNTIF(K$4:K26,TRUE())</f>
        <v>7</v>
      </c>
      <c r="M26" t="b">
        <f t="shared" si="2"/>
        <v>1</v>
      </c>
    </row>
    <row r="27" spans="1:13" x14ac:dyDescent="0.25">
      <c r="A27" s="5">
        <v>44483.739583333336</v>
      </c>
      <c r="B27" s="10">
        <f t="shared" si="4"/>
        <v>28.947916666671517</v>
      </c>
      <c r="C27" s="7"/>
      <c r="D27" s="6">
        <v>0.13800000000000001</v>
      </c>
      <c r="E27" s="8">
        <f t="shared" si="5"/>
        <v>41.078285806292484</v>
      </c>
      <c r="F27" s="9"/>
      <c r="G27" s="8"/>
      <c r="H27" t="e">
        <f t="shared" si="6"/>
        <v>#DIV/0!</v>
      </c>
      <c r="I27" s="11">
        <f t="shared" si="3"/>
        <v>325.07828580629246</v>
      </c>
      <c r="K27" t="b">
        <f t="shared" si="1"/>
        <v>0</v>
      </c>
      <c r="L27">
        <f>COUNTIF(K$4:K27,TRUE())</f>
        <v>7</v>
      </c>
      <c r="M27" t="b">
        <f t="shared" si="2"/>
        <v>1</v>
      </c>
    </row>
    <row r="28" spans="1:13" x14ac:dyDescent="0.25">
      <c r="A28" s="12">
        <v>44483.743055555555</v>
      </c>
      <c r="B28" s="13">
        <f t="shared" si="4"/>
        <v>28.951388888890506</v>
      </c>
      <c r="C28" s="14"/>
      <c r="D28" s="15">
        <f>D27/100</f>
        <v>1.3800000000000002E-3</v>
      </c>
      <c r="E28" s="16">
        <f t="shared" si="5"/>
        <v>41.078285806292484</v>
      </c>
      <c r="F28" s="17" t="s">
        <v>11</v>
      </c>
      <c r="G28" s="16" t="s">
        <v>10</v>
      </c>
      <c r="H28">
        <f t="shared" si="6"/>
        <v>13.48528128850772</v>
      </c>
      <c r="I28" s="11">
        <f t="shared" si="3"/>
        <v>325.07828580629246</v>
      </c>
      <c r="K28" t="b">
        <f t="shared" si="1"/>
        <v>1</v>
      </c>
      <c r="L28">
        <f>COUNTIF(K$4:K28,TRUE())</f>
        <v>8</v>
      </c>
      <c r="M28" t="b">
        <f t="shared" si="2"/>
        <v>0</v>
      </c>
    </row>
    <row r="29" spans="1:13" x14ac:dyDescent="0.25">
      <c r="A29" s="12">
        <v>44487.458333333336</v>
      </c>
      <c r="B29" s="13">
        <f t="shared" si="4"/>
        <v>32.666666666671517</v>
      </c>
      <c r="C29" s="14"/>
      <c r="D29" s="15">
        <v>0.13500000000000001</v>
      </c>
      <c r="E29" s="16">
        <f t="shared" si="5"/>
        <v>47.69043313633987</v>
      </c>
      <c r="F29" s="17"/>
      <c r="G29" s="16"/>
      <c r="H29" t="e">
        <f t="shared" si="6"/>
        <v>#DIV/0!</v>
      </c>
      <c r="I29" s="11">
        <f t="shared" si="3"/>
        <v>331.69043313633989</v>
      </c>
      <c r="K29" t="b">
        <f t="shared" si="1"/>
        <v>0</v>
      </c>
      <c r="L29">
        <f>COUNTIF(K$4:K29,TRUE())</f>
        <v>8</v>
      </c>
      <c r="M29" t="b">
        <f t="shared" si="2"/>
        <v>0</v>
      </c>
    </row>
    <row r="30" spans="1:13" x14ac:dyDescent="0.25">
      <c r="A30" s="5">
        <v>44487.461805555555</v>
      </c>
      <c r="B30" s="10">
        <f t="shared" si="4"/>
        <v>32.670138888890506</v>
      </c>
      <c r="C30" s="7"/>
      <c r="D30" s="6">
        <f>D29/100</f>
        <v>1.3500000000000001E-3</v>
      </c>
      <c r="E30" s="8">
        <f t="shared" si="5"/>
        <v>47.69043313633987</v>
      </c>
      <c r="F30" s="9" t="s">
        <v>14</v>
      </c>
      <c r="G30" s="8" t="s">
        <v>15</v>
      </c>
      <c r="H30">
        <f t="shared" si="6"/>
        <v>13.390547316981786</v>
      </c>
      <c r="I30" s="11">
        <f t="shared" si="3"/>
        <v>331.69043313633989</v>
      </c>
      <c r="K30" t="b">
        <f t="shared" si="1"/>
        <v>1</v>
      </c>
      <c r="L30">
        <f>COUNTIF(K$4:K30,TRUE())</f>
        <v>9</v>
      </c>
      <c r="M30" t="b">
        <f t="shared" si="2"/>
        <v>1</v>
      </c>
    </row>
    <row r="31" spans="1:13" x14ac:dyDescent="0.25">
      <c r="A31" s="5">
        <v>44489.708333333336</v>
      </c>
      <c r="B31" s="10">
        <f t="shared" si="4"/>
        <v>34.916666666671517</v>
      </c>
      <c r="C31" s="7"/>
      <c r="D31" s="6">
        <v>2.1999999999999999E-2</v>
      </c>
      <c r="E31" s="8">
        <f t="shared" si="5"/>
        <v>51.716905347701058</v>
      </c>
      <c r="F31" s="9"/>
      <c r="G31" s="8"/>
      <c r="H31">
        <f t="shared" si="6"/>
        <v>24.999999999941792</v>
      </c>
      <c r="I31" s="11">
        <f t="shared" si="3"/>
        <v>335.71690534770107</v>
      </c>
      <c r="K31" t="b">
        <f t="shared" si="1"/>
        <v>0</v>
      </c>
      <c r="L31">
        <f>COUNTIF(K$4:K31,TRUE())</f>
        <v>9</v>
      </c>
      <c r="M31" t="b">
        <f t="shared" si="2"/>
        <v>1</v>
      </c>
    </row>
    <row r="32" spans="1:13" x14ac:dyDescent="0.25">
      <c r="A32" s="5">
        <v>44491.791666666664</v>
      </c>
      <c r="B32" s="10">
        <f t="shared" si="4"/>
        <v>37</v>
      </c>
      <c r="C32" s="7"/>
      <c r="D32" s="6">
        <v>8.7999999999999995E-2</v>
      </c>
      <c r="E32" s="8">
        <f t="shared" si="5"/>
        <v>53.716905347701058</v>
      </c>
      <c r="F32" s="9"/>
      <c r="G32" s="8"/>
      <c r="H32">
        <f t="shared" si="6"/>
        <v>16.623820398393462</v>
      </c>
      <c r="I32" s="11">
        <f t="shared" si="3"/>
        <v>337.71690534770107</v>
      </c>
      <c r="K32" t="b">
        <f t="shared" si="1"/>
        <v>0</v>
      </c>
      <c r="L32">
        <f>COUNTIF(K$4:K32,TRUE())</f>
        <v>9</v>
      </c>
      <c r="M32" t="b">
        <f t="shared" si="2"/>
        <v>1</v>
      </c>
    </row>
    <row r="33" spans="1:13" x14ac:dyDescent="0.25">
      <c r="A33" s="5">
        <v>44494.666666666664</v>
      </c>
      <c r="B33" s="10">
        <f t="shared" si="4"/>
        <v>39.875</v>
      </c>
      <c r="C33" s="7"/>
      <c r="D33" s="6">
        <v>1.5629999999999999</v>
      </c>
      <c r="E33" s="8">
        <f t="shared" si="5"/>
        <v>57.867575792063427</v>
      </c>
      <c r="F33" s="9"/>
      <c r="G33" s="8"/>
      <c r="H33" t="e">
        <f t="shared" si="6"/>
        <v>#DIV/0!</v>
      </c>
      <c r="I33" s="11">
        <f t="shared" si="3"/>
        <v>341.86757579206341</v>
      </c>
      <c r="K33" t="b">
        <f t="shared" si="1"/>
        <v>0</v>
      </c>
      <c r="L33">
        <f>COUNTIF(K$4:K33,TRUE())</f>
        <v>9</v>
      </c>
      <c r="M33" t="b">
        <f t="shared" si="2"/>
        <v>1</v>
      </c>
    </row>
    <row r="34" spans="1:13" x14ac:dyDescent="0.25">
      <c r="A34" s="12">
        <v>44494.670138888891</v>
      </c>
      <c r="B34" s="13">
        <f t="shared" si="4"/>
        <v>39.878472222226264</v>
      </c>
      <c r="C34" s="14"/>
      <c r="D34" s="15">
        <f>D33/100</f>
        <v>1.5629999999999998E-2</v>
      </c>
      <c r="E34" s="16">
        <f t="shared" si="5"/>
        <v>57.867575792063427</v>
      </c>
      <c r="F34" s="17" t="s">
        <v>11</v>
      </c>
      <c r="G34" s="16" t="s">
        <v>10</v>
      </c>
      <c r="H34">
        <f t="shared" si="6"/>
        <v>9.811205958267708</v>
      </c>
      <c r="I34" s="11">
        <f t="shared" si="3"/>
        <v>341.86757579206341</v>
      </c>
      <c r="K34" t="b">
        <f t="shared" si="1"/>
        <v>1</v>
      </c>
      <c r="L34">
        <f>COUNTIF(K$4:K34,TRUE())</f>
        <v>10</v>
      </c>
      <c r="M34" t="b">
        <f t="shared" si="2"/>
        <v>0</v>
      </c>
    </row>
    <row r="35" spans="1:13" x14ac:dyDescent="0.25">
      <c r="A35" s="12">
        <v>44496.625</v>
      </c>
      <c r="B35" s="13">
        <f t="shared" si="4"/>
        <v>41.833333333335759</v>
      </c>
      <c r="C35" s="14"/>
      <c r="D35" s="15">
        <v>0.43</v>
      </c>
      <c r="E35" s="16">
        <f t="shared" si="5"/>
        <v>62.64952276842795</v>
      </c>
      <c r="F35" s="17"/>
      <c r="G35" s="16"/>
      <c r="H35">
        <f t="shared" si="6"/>
        <v>14.96028303409555</v>
      </c>
      <c r="I35" s="11">
        <f t="shared" si="3"/>
        <v>346.64952276842797</v>
      </c>
      <c r="K35" t="b">
        <f t="shared" si="1"/>
        <v>0</v>
      </c>
      <c r="L35">
        <f>COUNTIF(K$4:K35,TRUE())</f>
        <v>10</v>
      </c>
      <c r="M35" t="b">
        <f t="shared" si="2"/>
        <v>0</v>
      </c>
    </row>
    <row r="36" spans="1:13" x14ac:dyDescent="0.25">
      <c r="A36" s="12">
        <v>44497.645833333336</v>
      </c>
      <c r="B36" s="13">
        <f t="shared" si="4"/>
        <v>42.854166666671517</v>
      </c>
      <c r="C36" s="14"/>
      <c r="D36" s="15">
        <v>1.3380000000000001</v>
      </c>
      <c r="E36" s="16">
        <f t="shared" si="5"/>
        <v>64.287192319479956</v>
      </c>
      <c r="F36" s="17"/>
      <c r="G36" s="16"/>
      <c r="H36" t="e">
        <f t="shared" si="6"/>
        <v>#DIV/0!</v>
      </c>
      <c r="I36" s="11">
        <f t="shared" si="3"/>
        <v>348.28719231947997</v>
      </c>
      <c r="K36" t="b">
        <f t="shared" si="1"/>
        <v>0</v>
      </c>
      <c r="L36">
        <f>COUNTIF(K$4:K36,TRUE())</f>
        <v>10</v>
      </c>
      <c r="M36" t="b">
        <f t="shared" si="2"/>
        <v>0</v>
      </c>
    </row>
    <row r="37" spans="1:13" x14ac:dyDescent="0.25">
      <c r="A37" s="5">
        <v>44497.649305555555</v>
      </c>
      <c r="B37" s="10">
        <f t="shared" si="4"/>
        <v>42.857638888890506</v>
      </c>
      <c r="C37" s="7"/>
      <c r="D37" s="6">
        <f>D36/100</f>
        <v>1.3380000000000001E-2</v>
      </c>
      <c r="E37" s="8">
        <f t="shared" si="5"/>
        <v>64.287192319479956</v>
      </c>
      <c r="F37" s="9" t="s">
        <v>11</v>
      </c>
      <c r="G37" s="8" t="s">
        <v>10</v>
      </c>
      <c r="H37">
        <f t="shared" si="6"/>
        <v>10.872797197725951</v>
      </c>
      <c r="I37" s="11">
        <f t="shared" si="3"/>
        <v>348.28719231947997</v>
      </c>
      <c r="K37" t="b">
        <f t="shared" si="1"/>
        <v>1</v>
      </c>
      <c r="L37">
        <f>COUNTIF(K$4:K37,TRUE())</f>
        <v>11</v>
      </c>
      <c r="M37" t="b">
        <f t="shared" si="2"/>
        <v>1</v>
      </c>
    </row>
    <row r="38" spans="1:13" x14ac:dyDescent="0.25">
      <c r="A38" s="5">
        <v>44500.5625</v>
      </c>
      <c r="B38" s="10">
        <f t="shared" si="4"/>
        <v>45.770833333335759</v>
      </c>
      <c r="C38" s="7"/>
      <c r="D38" s="6">
        <v>1.1539999999999999</v>
      </c>
      <c r="E38" s="8">
        <f t="shared" si="5"/>
        <v>70.717613617258706</v>
      </c>
      <c r="F38" s="9"/>
      <c r="G38" s="8"/>
      <c r="H38" t="e">
        <f t="shared" si="6"/>
        <v>#DIV/0!</v>
      </c>
      <c r="I38" s="11">
        <f t="shared" si="3"/>
        <v>354.71761361725873</v>
      </c>
      <c r="K38" t="b">
        <f t="shared" si="1"/>
        <v>0</v>
      </c>
      <c r="L38">
        <f>COUNTIF(K$4:K38,TRUE())</f>
        <v>11</v>
      </c>
      <c r="M38" t="b">
        <f t="shared" si="2"/>
        <v>1</v>
      </c>
    </row>
    <row r="39" spans="1:13" x14ac:dyDescent="0.25">
      <c r="A39" s="12">
        <v>44500.565972222219</v>
      </c>
      <c r="B39" s="13">
        <f t="shared" si="4"/>
        <v>45.774305555554747</v>
      </c>
      <c r="C39" s="14"/>
      <c r="D39" s="15">
        <f>D38/100</f>
        <v>1.154E-2</v>
      </c>
      <c r="E39" s="16">
        <f t="shared" si="5"/>
        <v>70.717613617258706</v>
      </c>
      <c r="F39" s="17" t="s">
        <v>11</v>
      </c>
      <c r="G39" s="16" t="s">
        <v>10</v>
      </c>
      <c r="H39">
        <f t="shared" si="6"/>
        <v>11.540864885704872</v>
      </c>
      <c r="I39" s="11">
        <f t="shared" si="3"/>
        <v>354.71761361725873</v>
      </c>
      <c r="K39" t="b">
        <f t="shared" si="1"/>
        <v>1</v>
      </c>
      <c r="L39">
        <f>COUNTIF(K$4:K39,TRUE())</f>
        <v>12</v>
      </c>
      <c r="M39" t="b">
        <f t="shared" si="2"/>
        <v>0</v>
      </c>
    </row>
    <row r="40" spans="1:13" x14ac:dyDescent="0.25">
      <c r="A40" s="12">
        <v>44503.697916666664</v>
      </c>
      <c r="B40" s="18">
        <f t="shared" si="4"/>
        <v>48.90625</v>
      </c>
      <c r="C40" s="14"/>
      <c r="D40" s="15">
        <v>1.054</v>
      </c>
      <c r="E40" s="16">
        <f t="shared" si="5"/>
        <v>77.230701450025165</v>
      </c>
      <c r="F40" s="17"/>
      <c r="G40" s="16"/>
      <c r="H40" t="e">
        <f t="shared" si="6"/>
        <v>#DIV/0!</v>
      </c>
      <c r="I40" s="11">
        <f t="shared" si="3"/>
        <v>361.23070145002515</v>
      </c>
      <c r="K40" t="b">
        <f t="shared" si="1"/>
        <v>0</v>
      </c>
      <c r="L40">
        <f>COUNTIF(K$4:K40,TRUE())</f>
        <v>12</v>
      </c>
      <c r="M40" t="b">
        <f t="shared" si="2"/>
        <v>0</v>
      </c>
    </row>
    <row r="41" spans="1:13" ht="30" x14ac:dyDescent="0.25">
      <c r="A41" s="5">
        <v>44503.701388888891</v>
      </c>
      <c r="B41" s="19">
        <f t="shared" si="4"/>
        <v>48.909722222226264</v>
      </c>
      <c r="C41" s="7"/>
      <c r="D41" s="6">
        <f>D40/100</f>
        <v>1.0540000000000001E-2</v>
      </c>
      <c r="E41" s="8">
        <f t="shared" si="5"/>
        <v>77.230701450025165</v>
      </c>
      <c r="F41" s="9" t="s">
        <v>17</v>
      </c>
      <c r="G41" s="8" t="s">
        <v>10</v>
      </c>
      <c r="H41">
        <f t="shared" si="6"/>
        <v>14.277784263413325</v>
      </c>
      <c r="I41" s="11">
        <f t="shared" si="3"/>
        <v>361.23070145002515</v>
      </c>
      <c r="K41" t="b">
        <f t="shared" si="1"/>
        <v>1</v>
      </c>
      <c r="L41">
        <f>COUNTIF(K$4:K41,TRUE())</f>
        <v>13</v>
      </c>
      <c r="M41" t="b">
        <f t="shared" si="2"/>
        <v>1</v>
      </c>
    </row>
    <row r="42" spans="1:13" x14ac:dyDescent="0.25">
      <c r="A42" s="5">
        <v>44507.725694444445</v>
      </c>
      <c r="B42" s="19">
        <f t="shared" si="4"/>
        <v>52.934027777781012</v>
      </c>
      <c r="C42" s="7"/>
      <c r="D42" s="6">
        <v>1.1459999999999999</v>
      </c>
      <c r="E42" s="8">
        <f t="shared" si="5"/>
        <v>83.995289816919581</v>
      </c>
      <c r="F42" s="9"/>
      <c r="G42" s="8"/>
      <c r="H42" t="e">
        <f t="shared" si="6"/>
        <v>#DIV/0!</v>
      </c>
      <c r="I42" s="11">
        <f t="shared" si="3"/>
        <v>367.99528981691958</v>
      </c>
      <c r="K42" t="b">
        <f t="shared" si="1"/>
        <v>0</v>
      </c>
      <c r="L42">
        <f>COUNTIF(K$4:K42,TRUE())</f>
        <v>13</v>
      </c>
      <c r="M42" t="b">
        <f t="shared" si="2"/>
        <v>1</v>
      </c>
    </row>
    <row r="43" spans="1:13" x14ac:dyDescent="0.25">
      <c r="A43" s="12">
        <v>44507.739583333336</v>
      </c>
      <c r="B43" s="18">
        <f t="shared" si="4"/>
        <v>52.947916666671517</v>
      </c>
      <c r="C43" s="14"/>
      <c r="D43" s="15">
        <f>D42/100</f>
        <v>1.146E-2</v>
      </c>
      <c r="E43" s="16">
        <f t="shared" si="5"/>
        <v>83.995289816919581</v>
      </c>
      <c r="F43" s="17" t="s">
        <v>11</v>
      </c>
      <c r="G43" s="16" t="s">
        <v>10</v>
      </c>
      <c r="H43">
        <f t="shared" si="6"/>
        <v>14.790180725418644</v>
      </c>
      <c r="I43" s="11">
        <f t="shared" si="3"/>
        <v>367.99528981691958</v>
      </c>
      <c r="K43" t="b">
        <f t="shared" si="1"/>
        <v>1</v>
      </c>
      <c r="L43">
        <f>COUNTIF(K$4:K43,TRUE())</f>
        <v>14</v>
      </c>
      <c r="M43" t="b">
        <f t="shared" si="2"/>
        <v>0</v>
      </c>
    </row>
    <row r="44" spans="1:13" x14ac:dyDescent="0.25">
      <c r="A44" s="12">
        <v>44511.6875</v>
      </c>
      <c r="B44" s="18">
        <f t="shared" si="4"/>
        <v>56.895833333335759</v>
      </c>
      <c r="C44" s="14"/>
      <c r="D44" s="15">
        <v>0.97199999999999998</v>
      </c>
      <c r="E44" s="16">
        <f t="shared" si="5"/>
        <v>90.401567181543186</v>
      </c>
      <c r="F44" s="17"/>
      <c r="G44" s="16"/>
      <c r="H44" t="e">
        <f t="shared" si="6"/>
        <v>#DIV/0!</v>
      </c>
      <c r="I44" s="11">
        <f t="shared" si="3"/>
        <v>374.40156718154321</v>
      </c>
      <c r="K44" t="b">
        <f t="shared" si="1"/>
        <v>0</v>
      </c>
      <c r="L44">
        <f>COUNTIF(K$4:K44,TRUE())</f>
        <v>14</v>
      </c>
      <c r="M44" t="b">
        <f t="shared" si="2"/>
        <v>0</v>
      </c>
    </row>
    <row r="45" spans="1:13" x14ac:dyDescent="0.25">
      <c r="A45" s="5">
        <v>44511.690972222219</v>
      </c>
      <c r="B45" s="19">
        <f t="shared" si="4"/>
        <v>56.899305555554747</v>
      </c>
      <c r="C45" s="7"/>
      <c r="D45" s="6">
        <f>D44/100</f>
        <v>9.7199999999999995E-3</v>
      </c>
      <c r="E45" s="8">
        <f t="shared" si="5"/>
        <v>90.401567181543186</v>
      </c>
      <c r="F45" s="9" t="s">
        <v>11</v>
      </c>
      <c r="G45" s="8" t="s">
        <v>10</v>
      </c>
      <c r="H45">
        <f t="shared" si="6"/>
        <v>13.959863220680834</v>
      </c>
      <c r="I45" s="11">
        <f t="shared" si="3"/>
        <v>374.40156718154321</v>
      </c>
      <c r="K45" t="b">
        <f t="shared" si="1"/>
        <v>1</v>
      </c>
      <c r="L45">
        <f>COUNTIF(K$4:K45,TRUE())</f>
        <v>15</v>
      </c>
      <c r="M45" t="b">
        <f t="shared" si="2"/>
        <v>1</v>
      </c>
    </row>
    <row r="46" spans="1:13" x14ac:dyDescent="0.25">
      <c r="A46" s="5">
        <v>44515.625</v>
      </c>
      <c r="B46" s="19">
        <f t="shared" si="4"/>
        <v>60.833333333335759</v>
      </c>
      <c r="C46" s="7"/>
      <c r="D46" s="6">
        <v>1.056</v>
      </c>
      <c r="E46" s="8">
        <f t="shared" si="5"/>
        <v>97.165004987070589</v>
      </c>
      <c r="F46" s="9"/>
      <c r="G46" s="8"/>
      <c r="H46" t="e">
        <f t="shared" si="6"/>
        <v>#DIV/0!</v>
      </c>
      <c r="I46" s="11">
        <f t="shared" si="3"/>
        <v>381.16500498707057</v>
      </c>
      <c r="K46" t="b">
        <f t="shared" si="1"/>
        <v>0</v>
      </c>
      <c r="L46">
        <f>COUNTIF(K$4:K46,TRUE())</f>
        <v>15</v>
      </c>
      <c r="M46" t="b">
        <f t="shared" si="2"/>
        <v>1</v>
      </c>
    </row>
    <row r="47" spans="1:13" x14ac:dyDescent="0.25">
      <c r="A47" s="12">
        <v>44515.628472222219</v>
      </c>
      <c r="B47" s="18">
        <f t="shared" si="4"/>
        <v>60.836805555554747</v>
      </c>
      <c r="C47" s="14"/>
      <c r="D47" s="15">
        <f>D46/100</f>
        <v>1.056E-2</v>
      </c>
      <c r="E47" s="16">
        <f t="shared" si="5"/>
        <v>97.165004987070589</v>
      </c>
      <c r="F47" s="17" t="s">
        <v>11</v>
      </c>
      <c r="G47" s="16" t="s">
        <v>10</v>
      </c>
      <c r="H47">
        <f t="shared" si="6"/>
        <v>12.570363907550329</v>
      </c>
      <c r="I47" s="11">
        <f t="shared" si="3"/>
        <v>381.16500498707057</v>
      </c>
      <c r="K47" t="b">
        <f t="shared" si="1"/>
        <v>1</v>
      </c>
      <c r="L47">
        <f>COUNTIF(K$4:K47,TRUE())</f>
        <v>16</v>
      </c>
      <c r="M47" t="b">
        <f t="shared" si="2"/>
        <v>0</v>
      </c>
    </row>
    <row r="48" spans="1:13" x14ac:dyDescent="0.25">
      <c r="A48" s="12">
        <v>44518.708333333336</v>
      </c>
      <c r="B48" s="18">
        <f t="shared" si="4"/>
        <v>63.916666666671517</v>
      </c>
      <c r="C48" s="14"/>
      <c r="D48" s="15">
        <v>0.622</v>
      </c>
      <c r="E48" s="16">
        <f t="shared" si="5"/>
        <v>103.04523782761746</v>
      </c>
      <c r="F48" s="17"/>
      <c r="G48" s="16"/>
      <c r="H48" t="e">
        <f t="shared" si="6"/>
        <v>#DIV/0!</v>
      </c>
      <c r="I48" s="11">
        <f t="shared" si="3"/>
        <v>387.04523782761748</v>
      </c>
      <c r="K48" t="b">
        <f t="shared" si="1"/>
        <v>0</v>
      </c>
      <c r="L48">
        <f>COUNTIF(K$4:K48,TRUE())</f>
        <v>16</v>
      </c>
      <c r="M48" t="b">
        <f t="shared" si="2"/>
        <v>0</v>
      </c>
    </row>
    <row r="49" spans="1:13" x14ac:dyDescent="0.25">
      <c r="A49" s="5">
        <v>44518.711805555555</v>
      </c>
      <c r="B49" s="19">
        <f t="shared" si="4"/>
        <v>63.920138888890506</v>
      </c>
      <c r="C49" s="7"/>
      <c r="D49" s="6">
        <f>D48/100</f>
        <v>6.2199999999999998E-3</v>
      </c>
      <c r="E49" s="8">
        <f t="shared" si="5"/>
        <v>103.04523782761746</v>
      </c>
      <c r="F49" s="17" t="s">
        <v>11</v>
      </c>
      <c r="G49" s="16" t="s">
        <v>10</v>
      </c>
      <c r="H49">
        <f t="shared" si="6"/>
        <v>13.704157088073705</v>
      </c>
      <c r="I49" s="11">
        <f t="shared" si="3"/>
        <v>387.04523782761748</v>
      </c>
      <c r="K49" t="b">
        <f t="shared" si="1"/>
        <v>1</v>
      </c>
      <c r="L49">
        <f>COUNTIF(K$4:K49,TRUE())</f>
        <v>17</v>
      </c>
      <c r="M49" t="b">
        <f t="shared" si="2"/>
        <v>1</v>
      </c>
    </row>
    <row r="50" spans="1:13" x14ac:dyDescent="0.25">
      <c r="A50" s="5">
        <v>44522.774305555555</v>
      </c>
      <c r="B50" s="19">
        <f t="shared" si="4"/>
        <v>67.982638888890506</v>
      </c>
      <c r="C50" s="7"/>
      <c r="D50" s="6">
        <v>0.86199999999999999</v>
      </c>
      <c r="E50" s="8">
        <f t="shared" si="5"/>
        <v>110.15986730635068</v>
      </c>
      <c r="F50" s="9"/>
      <c r="G50" s="8"/>
      <c r="H50" t="e">
        <f t="shared" si="6"/>
        <v>#DIV/0!</v>
      </c>
      <c r="I50" s="11">
        <f t="shared" si="3"/>
        <v>394.15986730635069</v>
      </c>
      <c r="K50" t="b">
        <f t="shared" si="1"/>
        <v>0</v>
      </c>
      <c r="L50">
        <f>COUNTIF(K$4:K50,TRUE())</f>
        <v>17</v>
      </c>
      <c r="M50" t="b">
        <f t="shared" si="2"/>
        <v>1</v>
      </c>
    </row>
    <row r="51" spans="1:13" x14ac:dyDescent="0.25">
      <c r="A51" s="12">
        <v>44522.777777777781</v>
      </c>
      <c r="B51" s="18">
        <f t="shared" si="4"/>
        <v>67.98611111111677</v>
      </c>
      <c r="C51" s="14"/>
      <c r="D51" s="15">
        <f>D50/100</f>
        <v>8.6199999999999992E-3</v>
      </c>
      <c r="E51" s="16">
        <f t="shared" si="5"/>
        <v>110.15986730635068</v>
      </c>
      <c r="F51" s="17" t="s">
        <v>11</v>
      </c>
      <c r="G51" s="16" t="s">
        <v>20</v>
      </c>
      <c r="H51">
        <f t="shared" si="6"/>
        <v>11.152963584025819</v>
      </c>
      <c r="I51" s="11">
        <f t="shared" si="3"/>
        <v>394.15986730635069</v>
      </c>
      <c r="K51" t="b">
        <f t="shared" si="1"/>
        <v>1</v>
      </c>
      <c r="L51">
        <f>COUNTIF(K$4:K51,TRUE())</f>
        <v>18</v>
      </c>
      <c r="M51" t="b">
        <f t="shared" si="2"/>
        <v>0</v>
      </c>
    </row>
    <row r="52" spans="1:13" x14ac:dyDescent="0.25">
      <c r="A52" s="12">
        <v>44525.395833333336</v>
      </c>
      <c r="B52" s="18">
        <f t="shared" si="4"/>
        <v>70.604166666671517</v>
      </c>
      <c r="C52" s="14"/>
      <c r="D52" s="15">
        <v>0.42799999999999999</v>
      </c>
      <c r="E52" s="16">
        <f t="shared" si="5"/>
        <v>115.79364642343745</v>
      </c>
      <c r="F52" s="17"/>
      <c r="G52" s="16"/>
      <c r="H52" t="e">
        <f t="shared" si="6"/>
        <v>#DIV/0!</v>
      </c>
      <c r="I52" s="11">
        <f t="shared" si="3"/>
        <v>399.79364642343745</v>
      </c>
      <c r="K52" t="b">
        <f t="shared" si="1"/>
        <v>0</v>
      </c>
      <c r="L52">
        <f>COUNTIF(K$4:K52,TRUE())</f>
        <v>18</v>
      </c>
      <c r="M52" t="b">
        <f t="shared" si="2"/>
        <v>0</v>
      </c>
    </row>
    <row r="53" spans="1:13" ht="30" x14ac:dyDescent="0.25">
      <c r="A53" s="5">
        <v>44525.399305555555</v>
      </c>
      <c r="B53" s="19">
        <f t="shared" si="4"/>
        <v>70.607638888890506</v>
      </c>
      <c r="C53" s="7"/>
      <c r="D53" s="6">
        <f>D52/100</f>
        <v>4.28E-3</v>
      </c>
      <c r="E53" s="8">
        <f t="shared" si="5"/>
        <v>115.79364642343745</v>
      </c>
      <c r="F53" s="9" t="s">
        <v>19</v>
      </c>
      <c r="G53" s="8" t="s">
        <v>20</v>
      </c>
      <c r="H53">
        <f t="shared" si="6"/>
        <v>10.873690752892999</v>
      </c>
      <c r="I53" s="11">
        <f t="shared" si="3"/>
        <v>399.79364642343745</v>
      </c>
      <c r="K53" t="b">
        <f t="shared" si="1"/>
        <v>1</v>
      </c>
      <c r="L53">
        <f>COUNTIF(K$4:K53,TRUE())</f>
        <v>19</v>
      </c>
      <c r="M53" t="b">
        <f t="shared" si="2"/>
        <v>1</v>
      </c>
    </row>
    <row r="54" spans="1:13" ht="30" x14ac:dyDescent="0.25">
      <c r="A54" s="5">
        <v>44529.614583333336</v>
      </c>
      <c r="B54" s="19">
        <f t="shared" si="4"/>
        <v>74.822916666671517</v>
      </c>
      <c r="C54" s="7"/>
      <c r="D54" s="6">
        <v>2.7050000000000001</v>
      </c>
      <c r="E54" s="8">
        <f t="shared" si="5"/>
        <v>125.09744850552521</v>
      </c>
      <c r="F54" s="9" t="s">
        <v>21</v>
      </c>
      <c r="G54" s="8"/>
      <c r="H54" t="e">
        <f t="shared" si="6"/>
        <v>#DIV/0!</v>
      </c>
      <c r="I54" s="11">
        <f t="shared" si="3"/>
        <v>409.09744850552522</v>
      </c>
      <c r="K54" t="b">
        <f t="shared" si="1"/>
        <v>0</v>
      </c>
      <c r="L54">
        <f>COUNTIF(K$4:K54,TRUE())</f>
        <v>19</v>
      </c>
      <c r="M54" t="b">
        <f t="shared" si="2"/>
        <v>1</v>
      </c>
    </row>
    <row r="55" spans="1:13" x14ac:dyDescent="0.25">
      <c r="A55" s="12">
        <v>44529.618055555555</v>
      </c>
      <c r="B55" s="18">
        <f t="shared" si="4"/>
        <v>74.826388888890506</v>
      </c>
      <c r="C55" s="14"/>
      <c r="D55" s="15">
        <f>D54/100</f>
        <v>2.7050000000000001E-2</v>
      </c>
      <c r="E55" s="16">
        <f t="shared" si="5"/>
        <v>125.09744850552521</v>
      </c>
      <c r="F55" s="17" t="s">
        <v>11</v>
      </c>
      <c r="G55" s="16" t="s">
        <v>10</v>
      </c>
      <c r="H55">
        <f t="shared" si="6"/>
        <v>10.629764776835321</v>
      </c>
      <c r="I55" s="11">
        <f t="shared" si="3"/>
        <v>409.09744850552522</v>
      </c>
      <c r="K55" t="b">
        <f t="shared" si="1"/>
        <v>1</v>
      </c>
      <c r="L55">
        <f>COUNTIF(K$4:K55,TRUE())</f>
        <v>20</v>
      </c>
      <c r="M55" t="b">
        <f t="shared" si="2"/>
        <v>0</v>
      </c>
    </row>
    <row r="56" spans="1:13" x14ac:dyDescent="0.25">
      <c r="A56" s="12">
        <v>44532.5</v>
      </c>
      <c r="B56" s="18">
        <f t="shared" si="4"/>
        <v>77.708333333335759</v>
      </c>
      <c r="C56" s="14"/>
      <c r="D56" s="15">
        <v>2.46</v>
      </c>
      <c r="E56" s="16">
        <f t="shared" si="5"/>
        <v>131.60433441681235</v>
      </c>
      <c r="F56" s="17"/>
      <c r="G56" s="16"/>
      <c r="H56" t="e">
        <f t="shared" si="6"/>
        <v>#DIV/0!</v>
      </c>
      <c r="I56" s="11">
        <f t="shared" si="3"/>
        <v>415.60433441681232</v>
      </c>
      <c r="K56" t="b">
        <f t="shared" si="1"/>
        <v>0</v>
      </c>
      <c r="L56">
        <f>COUNTIF(K$4:K56,TRUE())</f>
        <v>20</v>
      </c>
      <c r="M56" t="b">
        <f t="shared" si="2"/>
        <v>0</v>
      </c>
    </row>
    <row r="57" spans="1:13" x14ac:dyDescent="0.25">
      <c r="A57" s="5">
        <v>44532.503472222219</v>
      </c>
      <c r="B57" s="19">
        <f t="shared" si="4"/>
        <v>77.711805555554747</v>
      </c>
      <c r="C57" s="7"/>
      <c r="D57" s="6">
        <f>D56/100</f>
        <v>2.46E-2</v>
      </c>
      <c r="E57" s="8">
        <f t="shared" si="5"/>
        <v>131.60433441681235</v>
      </c>
      <c r="F57" s="9" t="s">
        <v>11</v>
      </c>
      <c r="G57" s="8" t="s">
        <v>10</v>
      </c>
      <c r="H57">
        <f t="shared" si="6"/>
        <v>17.278502169626499</v>
      </c>
      <c r="I57" s="11">
        <f t="shared" si="3"/>
        <v>415.60433441681232</v>
      </c>
      <c r="K57" t="b">
        <f t="shared" si="1"/>
        <v>1</v>
      </c>
      <c r="L57">
        <f>COUNTIF(K$4:K57,TRUE())</f>
        <v>21</v>
      </c>
      <c r="M57" t="b">
        <f t="shared" si="2"/>
        <v>1</v>
      </c>
    </row>
    <row r="58" spans="1:13" x14ac:dyDescent="0.25">
      <c r="A58" s="5">
        <v>44537.708333333336</v>
      </c>
      <c r="B58" s="19">
        <f t="shared" si="4"/>
        <v>82.916666666671517</v>
      </c>
      <c r="C58" s="7"/>
      <c r="D58" s="6">
        <v>3.6920000000000002</v>
      </c>
      <c r="E58" s="8">
        <f t="shared" si="5"/>
        <v>138.83393484400625</v>
      </c>
      <c r="F58" s="9"/>
      <c r="G58" s="8"/>
      <c r="H58" t="e">
        <f t="shared" si="6"/>
        <v>#DIV/0!</v>
      </c>
      <c r="I58" s="11">
        <f t="shared" si="3"/>
        <v>422.83393484400625</v>
      </c>
      <c r="K58" t="b">
        <f t="shared" si="1"/>
        <v>0</v>
      </c>
      <c r="L58">
        <f>COUNTIF(K$4:K58,TRUE())</f>
        <v>21</v>
      </c>
      <c r="M58" t="b">
        <f t="shared" si="2"/>
        <v>1</v>
      </c>
    </row>
    <row r="59" spans="1:13" x14ac:dyDescent="0.25">
      <c r="A59" s="12">
        <v>44537.711805555555</v>
      </c>
      <c r="B59" s="18">
        <f t="shared" si="4"/>
        <v>82.920138888890506</v>
      </c>
      <c r="C59" s="14"/>
      <c r="D59" s="15">
        <f>D58/100</f>
        <v>3.6920000000000001E-2</v>
      </c>
      <c r="E59" s="16">
        <f t="shared" si="5"/>
        <v>138.83393484400625</v>
      </c>
      <c r="F59" s="17" t="s">
        <v>11</v>
      </c>
      <c r="G59" s="16" t="s">
        <v>10</v>
      </c>
      <c r="H59">
        <f t="shared" si="6"/>
        <v>14.428651764629819</v>
      </c>
      <c r="I59" s="11">
        <f t="shared" si="3"/>
        <v>422.83393484400625</v>
      </c>
      <c r="K59" t="b">
        <f t="shared" si="1"/>
        <v>1</v>
      </c>
      <c r="L59">
        <f>COUNTIF(K$4:K59,TRUE())</f>
        <v>22</v>
      </c>
      <c r="M59" t="b">
        <f t="shared" si="2"/>
        <v>0</v>
      </c>
    </row>
    <row r="60" spans="1:13" x14ac:dyDescent="0.25">
      <c r="A60" s="12">
        <v>44540.458333333336</v>
      </c>
      <c r="B60" s="18">
        <f t="shared" si="4"/>
        <v>85.666666666671517</v>
      </c>
      <c r="C60" s="14"/>
      <c r="D60" s="15">
        <v>0.876</v>
      </c>
      <c r="E60" s="16">
        <f t="shared" si="5"/>
        <v>143.40239125573638</v>
      </c>
      <c r="F60" s="17"/>
      <c r="G60" s="16"/>
      <c r="H60" t="e">
        <f t="shared" si="6"/>
        <v>#DIV/0!</v>
      </c>
      <c r="I60" s="11">
        <f t="shared" si="3"/>
        <v>427.40239125573635</v>
      </c>
      <c r="K60" t="b">
        <f t="shared" si="1"/>
        <v>0</v>
      </c>
      <c r="L60">
        <f>COUNTIF(K$4:K60,TRUE())</f>
        <v>22</v>
      </c>
      <c r="M60" t="b">
        <f t="shared" si="2"/>
        <v>0</v>
      </c>
    </row>
    <row r="61" spans="1:13" x14ac:dyDescent="0.25">
      <c r="A61" s="5">
        <v>44540.461805555555</v>
      </c>
      <c r="B61" s="19">
        <f t="shared" si="4"/>
        <v>85.670138888890506</v>
      </c>
      <c r="C61" s="7"/>
      <c r="D61" s="6">
        <f>D60/100</f>
        <v>8.7600000000000004E-3</v>
      </c>
      <c r="E61" s="8">
        <f t="shared" si="5"/>
        <v>143.40239125573638</v>
      </c>
      <c r="F61" s="9" t="s">
        <v>11</v>
      </c>
      <c r="G61" s="8" t="s">
        <v>22</v>
      </c>
      <c r="H61">
        <f t="shared" si="6"/>
        <v>9.8449708118841031</v>
      </c>
      <c r="I61" s="11">
        <f t="shared" si="3"/>
        <v>427.40239125573635</v>
      </c>
      <c r="K61" t="b">
        <f t="shared" si="1"/>
        <v>1</v>
      </c>
      <c r="L61">
        <f>COUNTIF(K$4:K61,TRUE())</f>
        <v>23</v>
      </c>
      <c r="M61" t="b">
        <f t="shared" si="2"/>
        <v>1</v>
      </c>
    </row>
    <row r="62" spans="1:13" x14ac:dyDescent="0.25">
      <c r="A62" s="5">
        <v>44543.447916666664</v>
      </c>
      <c r="B62" s="19">
        <f t="shared" si="4"/>
        <v>88.65625</v>
      </c>
      <c r="C62" s="7"/>
      <c r="D62" s="6">
        <v>1.361</v>
      </c>
      <c r="E62" s="8">
        <f t="shared" si="5"/>
        <v>150.68191173741391</v>
      </c>
      <c r="F62" s="9"/>
      <c r="G62" s="8"/>
      <c r="H62" t="e">
        <f t="shared" si="6"/>
        <v>#DIV/0!</v>
      </c>
      <c r="I62" s="11">
        <f t="shared" si="3"/>
        <v>434.68191173741388</v>
      </c>
      <c r="K62" t="b">
        <f t="shared" si="1"/>
        <v>0</v>
      </c>
      <c r="L62">
        <f>COUNTIF(K$4:K62,TRUE())</f>
        <v>23</v>
      </c>
      <c r="M62" t="b">
        <f t="shared" si="2"/>
        <v>1</v>
      </c>
    </row>
    <row r="63" spans="1:13" x14ac:dyDescent="0.25">
      <c r="A63" s="12">
        <v>44543.451388888891</v>
      </c>
      <c r="B63" s="18">
        <f t="shared" si="4"/>
        <v>88.659722222226264</v>
      </c>
      <c r="C63" s="14"/>
      <c r="D63" s="15">
        <f>D62/100</f>
        <v>1.3610000000000001E-2</v>
      </c>
      <c r="E63" s="16">
        <f t="shared" si="5"/>
        <v>150.68191173741391</v>
      </c>
      <c r="F63" s="17" t="s">
        <v>11</v>
      </c>
      <c r="G63" s="16" t="s">
        <v>22</v>
      </c>
      <c r="H63">
        <f t="shared" si="6"/>
        <v>11.349068830498856</v>
      </c>
      <c r="I63" s="11">
        <f t="shared" si="3"/>
        <v>434.68191173741388</v>
      </c>
      <c r="K63" t="b">
        <f t="shared" si="1"/>
        <v>1</v>
      </c>
      <c r="L63">
        <f>COUNTIF(K$4:K63,TRUE())</f>
        <v>24</v>
      </c>
      <c r="M63" t="b">
        <f t="shared" si="2"/>
        <v>0</v>
      </c>
    </row>
    <row r="64" spans="1:13" ht="30" x14ac:dyDescent="0.25">
      <c r="A64" s="12">
        <v>44546.458333333336</v>
      </c>
      <c r="B64" s="18">
        <f t="shared" si="4"/>
        <v>91.666666666671517</v>
      </c>
      <c r="C64" s="14"/>
      <c r="D64" s="15">
        <v>1.117</v>
      </c>
      <c r="E64" s="16">
        <f t="shared" si="5"/>
        <v>157.04073004616797</v>
      </c>
      <c r="F64" s="17" t="s">
        <v>23</v>
      </c>
      <c r="G64" s="16"/>
      <c r="H64" t="e">
        <f t="shared" si="6"/>
        <v>#DIV/0!</v>
      </c>
      <c r="I64" s="11">
        <f t="shared" si="3"/>
        <v>441.04073004616794</v>
      </c>
      <c r="K64" t="b">
        <f t="shared" si="1"/>
        <v>0</v>
      </c>
      <c r="L64">
        <f>COUNTIF(K$4:K64,TRUE())</f>
        <v>24</v>
      </c>
      <c r="M64" t="b">
        <f t="shared" si="2"/>
        <v>0</v>
      </c>
    </row>
    <row r="65" spans="1:13" x14ac:dyDescent="0.25">
      <c r="A65" s="5">
        <v>44546.461805555555</v>
      </c>
      <c r="B65" s="19">
        <f t="shared" si="4"/>
        <v>91.670138888890506</v>
      </c>
      <c r="C65" s="7"/>
      <c r="D65" s="6">
        <f>D64/100</f>
        <v>1.1169999999999999E-2</v>
      </c>
      <c r="E65" s="8">
        <f t="shared" si="5"/>
        <v>157.04073004616797</v>
      </c>
      <c r="F65" s="9" t="s">
        <v>11</v>
      </c>
      <c r="G65" s="8" t="s">
        <v>22</v>
      </c>
      <c r="H65">
        <f t="shared" si="6"/>
        <v>16.238057379472544</v>
      </c>
      <c r="I65" s="11">
        <f t="shared" si="3"/>
        <v>441.04073004616794</v>
      </c>
      <c r="K65" t="b">
        <f t="shared" si="1"/>
        <v>1</v>
      </c>
      <c r="L65">
        <f>COUNTIF(K$4:K65,TRUE())</f>
        <v>25</v>
      </c>
      <c r="M65" t="b">
        <f t="shared" si="2"/>
        <v>1</v>
      </c>
    </row>
    <row r="66" spans="1:13" x14ac:dyDescent="0.25">
      <c r="A66" s="5">
        <v>44551.6875</v>
      </c>
      <c r="B66" s="19">
        <f t="shared" si="4"/>
        <v>96.895833333335759</v>
      </c>
      <c r="C66" s="7"/>
      <c r="D66" s="6">
        <v>2.3610000000000002</v>
      </c>
      <c r="E66" s="8">
        <f t="shared" si="5"/>
        <v>164.76435509168803</v>
      </c>
      <c r="F66" s="9"/>
      <c r="G66" s="8"/>
      <c r="H66" t="e">
        <f t="shared" si="6"/>
        <v>#DIV/0!</v>
      </c>
      <c r="I66" s="11">
        <f t="shared" si="3"/>
        <v>448.764355091688</v>
      </c>
      <c r="K66" t="b">
        <f t="shared" si="1"/>
        <v>0</v>
      </c>
      <c r="L66">
        <f>COUNTIF(K$4:K66,TRUE())</f>
        <v>25</v>
      </c>
      <c r="M66" t="b">
        <f t="shared" si="2"/>
        <v>1</v>
      </c>
    </row>
    <row r="67" spans="1:13" x14ac:dyDescent="0.25">
      <c r="A67" s="12">
        <v>44551.690972222219</v>
      </c>
      <c r="B67" s="18">
        <f t="shared" si="4"/>
        <v>96.899305555554747</v>
      </c>
      <c r="C67" s="14"/>
      <c r="D67" s="15">
        <f>D66/100</f>
        <v>2.3610000000000003E-2</v>
      </c>
      <c r="E67" s="16">
        <f t="shared" si="5"/>
        <v>164.76435509168803</v>
      </c>
      <c r="F67" s="17" t="s">
        <v>11</v>
      </c>
      <c r="G67" s="16" t="s">
        <v>22</v>
      </c>
      <c r="H67">
        <f t="shared" si="6"/>
        <v>15.922261399768898</v>
      </c>
      <c r="I67" s="11">
        <f t="shared" si="3"/>
        <v>448.764355091688</v>
      </c>
      <c r="K67" t="b">
        <f t="shared" si="1"/>
        <v>1</v>
      </c>
      <c r="L67">
        <f>COUNTIF(K$4:K67,TRUE())</f>
        <v>26</v>
      </c>
      <c r="M67" t="b">
        <f t="shared" si="2"/>
        <v>0</v>
      </c>
    </row>
    <row r="68" spans="1:13" x14ac:dyDescent="0.25">
      <c r="A68" s="12">
        <v>44555.645833333336</v>
      </c>
      <c r="B68" s="18">
        <f t="shared" si="4"/>
        <v>100.85416666667152</v>
      </c>
      <c r="C68" s="14"/>
      <c r="D68" s="15">
        <v>1.4710000000000001</v>
      </c>
      <c r="E68" s="16">
        <f t="shared" si="5"/>
        <v>170.72561048648893</v>
      </c>
      <c r="F68" s="17"/>
      <c r="G68" s="16"/>
      <c r="H68" t="e">
        <f t="shared" si="6"/>
        <v>#DIV/0!</v>
      </c>
      <c r="I68" s="11">
        <f t="shared" si="3"/>
        <v>454.7256104864889</v>
      </c>
      <c r="K68" t="b">
        <f t="shared" si="1"/>
        <v>0</v>
      </c>
      <c r="L68">
        <f>COUNTIF(K$4:K68,TRUE())</f>
        <v>26</v>
      </c>
      <c r="M68" t="b">
        <f t="shared" si="2"/>
        <v>0</v>
      </c>
    </row>
    <row r="69" spans="1:13" x14ac:dyDescent="0.25">
      <c r="A69" s="5">
        <v>44555.649305555555</v>
      </c>
      <c r="B69" s="19">
        <f t="shared" si="4"/>
        <v>100.85763888889051</v>
      </c>
      <c r="C69" s="7"/>
      <c r="D69" s="6">
        <f>D68/100</f>
        <v>1.4710000000000001E-2</v>
      </c>
      <c r="E69" s="8">
        <f t="shared" si="5"/>
        <v>170.72561048648893</v>
      </c>
      <c r="F69" s="9" t="s">
        <v>11</v>
      </c>
      <c r="G69" s="8" t="s">
        <v>22</v>
      </c>
      <c r="H69">
        <f t="shared" si="6"/>
        <v>12.375083438463555</v>
      </c>
      <c r="I69" s="11">
        <f t="shared" si="3"/>
        <v>454.7256104864889</v>
      </c>
      <c r="K69" t="b">
        <f t="shared" ref="K69:K132" si="7">ISNUMBER(SEARCH("dilution",F69))</f>
        <v>1</v>
      </c>
      <c r="L69">
        <f>COUNTIF(K$4:K69,TRUE())</f>
        <v>27</v>
      </c>
      <c r="M69" t="b">
        <f t="shared" ref="M69:M132" si="8">ISODD(L69)</f>
        <v>1</v>
      </c>
    </row>
    <row r="70" spans="1:13" x14ac:dyDescent="0.25">
      <c r="A70" s="5">
        <v>44558.729166666664</v>
      </c>
      <c r="B70" s="19">
        <f t="shared" si="4"/>
        <v>103.9375</v>
      </c>
      <c r="C70" s="7"/>
      <c r="D70" s="6">
        <v>0.92400000000000004</v>
      </c>
      <c r="E70" s="8">
        <f t="shared" si="5"/>
        <v>176.6986341864249</v>
      </c>
      <c r="F70" s="9"/>
      <c r="G70" s="8"/>
      <c r="H70" t="e">
        <f t="shared" si="6"/>
        <v>#DIV/0!</v>
      </c>
      <c r="I70" s="11">
        <f t="shared" ref="I70:I133" si="9">$I$4+E70</f>
        <v>460.6986341864249</v>
      </c>
      <c r="K70" t="b">
        <f t="shared" si="7"/>
        <v>0</v>
      </c>
      <c r="L70">
        <f>COUNTIF(K$4:K70,TRUE())</f>
        <v>27</v>
      </c>
      <c r="M70" t="b">
        <f t="shared" si="8"/>
        <v>1</v>
      </c>
    </row>
    <row r="71" spans="1:13" ht="45" x14ac:dyDescent="0.25">
      <c r="A71" s="12">
        <v>44558.732638888891</v>
      </c>
      <c r="B71" s="18">
        <f t="shared" si="4"/>
        <v>103.94097222222626</v>
      </c>
      <c r="C71" s="14"/>
      <c r="D71" s="15">
        <f>D70/100</f>
        <v>9.2399999999999999E-3</v>
      </c>
      <c r="E71" s="16">
        <f t="shared" si="5"/>
        <v>176.6986341864249</v>
      </c>
      <c r="F71" s="17" t="s">
        <v>24</v>
      </c>
      <c r="G71" s="16" t="s">
        <v>25</v>
      </c>
      <c r="H71">
        <f t="shared" si="6"/>
        <v>10.582530964843686</v>
      </c>
      <c r="I71" s="11">
        <f t="shared" si="9"/>
        <v>460.6986341864249</v>
      </c>
      <c r="K71" t="b">
        <f t="shared" si="7"/>
        <v>1</v>
      </c>
      <c r="L71">
        <f>COUNTIF(K$4:K71,TRUE())</f>
        <v>28</v>
      </c>
      <c r="M71" t="b">
        <f t="shared" si="8"/>
        <v>0</v>
      </c>
    </row>
    <row r="72" spans="1:13" x14ac:dyDescent="0.25">
      <c r="A72" s="12">
        <v>44561.479166666664</v>
      </c>
      <c r="B72" s="18">
        <f t="shared" ref="B72:B135" si="10">(A72-A71) +B71</f>
        <v>106.6875</v>
      </c>
      <c r="C72" s="14"/>
      <c r="D72" s="15">
        <v>0.69299999999999995</v>
      </c>
      <c r="E72" s="16">
        <f t="shared" ref="E72:E135" si="11">IF(LOG(D72/D71)&gt;0, E71+LOG(D72/D71,2),E71)</f>
        <v>182.92745287692077</v>
      </c>
      <c r="F72" s="17"/>
      <c r="G72" s="16"/>
      <c r="H72" t="e">
        <f t="shared" si="6"/>
        <v>#DIV/0!</v>
      </c>
      <c r="I72" s="11">
        <f t="shared" si="9"/>
        <v>466.92745287692077</v>
      </c>
      <c r="K72" t="b">
        <f t="shared" si="7"/>
        <v>0</v>
      </c>
      <c r="L72">
        <f>COUNTIF(K$4:K72,TRUE())</f>
        <v>28</v>
      </c>
      <c r="M72" t="b">
        <f t="shared" si="8"/>
        <v>0</v>
      </c>
    </row>
    <row r="73" spans="1:13" x14ac:dyDescent="0.25">
      <c r="A73" s="5">
        <v>44561.482638888891</v>
      </c>
      <c r="B73" s="19">
        <f t="shared" si="10"/>
        <v>106.69097222222626</v>
      </c>
      <c r="C73" s="7"/>
      <c r="D73" s="6">
        <f>D72/100</f>
        <v>6.9299999999999995E-3</v>
      </c>
      <c r="E73" s="8">
        <f t="shared" si="11"/>
        <v>182.92745287692077</v>
      </c>
      <c r="F73" s="9" t="s">
        <v>11</v>
      </c>
      <c r="G73" s="8" t="s">
        <v>22</v>
      </c>
      <c r="H73">
        <f t="shared" si="6"/>
        <v>10.814481931002444</v>
      </c>
      <c r="I73" s="11">
        <f t="shared" si="9"/>
        <v>466.92745287692077</v>
      </c>
      <c r="K73" t="b">
        <f t="shared" si="7"/>
        <v>1</v>
      </c>
      <c r="L73">
        <f>COUNTIF(K$4:K73,TRUE())</f>
        <v>29</v>
      </c>
      <c r="M73" t="b">
        <f t="shared" si="8"/>
        <v>1</v>
      </c>
    </row>
    <row r="74" spans="1:13" x14ac:dyDescent="0.25">
      <c r="A74" s="5">
        <v>44564.625</v>
      </c>
      <c r="B74" s="19">
        <f t="shared" si="10"/>
        <v>109.83333333333576</v>
      </c>
      <c r="C74" s="7"/>
      <c r="D74" s="6">
        <v>0.871</v>
      </c>
      <c r="E74" s="8">
        <f t="shared" si="11"/>
        <v>189.90112643315715</v>
      </c>
      <c r="F74" s="17"/>
      <c r="G74" s="8"/>
      <c r="H74" t="e">
        <f t="shared" si="6"/>
        <v>#DIV/0!</v>
      </c>
      <c r="I74" s="11">
        <f t="shared" si="9"/>
        <v>473.90112643315717</v>
      </c>
      <c r="K74" t="b">
        <f t="shared" si="7"/>
        <v>0</v>
      </c>
      <c r="L74">
        <f>COUNTIF(K$4:K74,TRUE())</f>
        <v>29</v>
      </c>
      <c r="M74" t="b">
        <f t="shared" si="8"/>
        <v>1</v>
      </c>
    </row>
    <row r="75" spans="1:13" x14ac:dyDescent="0.25">
      <c r="A75" s="12">
        <v>44564.628472222219</v>
      </c>
      <c r="B75" s="18">
        <f t="shared" si="10"/>
        <v>109.83680555555475</v>
      </c>
      <c r="C75" s="14"/>
      <c r="D75" s="15">
        <f>D74/100</f>
        <v>8.7100000000000007E-3</v>
      </c>
      <c r="E75" s="16">
        <f t="shared" si="11"/>
        <v>189.90112643315715</v>
      </c>
      <c r="F75" s="9" t="s">
        <v>11</v>
      </c>
      <c r="G75" s="8" t="s">
        <v>22</v>
      </c>
      <c r="H75">
        <f t="shared" si="6"/>
        <v>11.041684074785936</v>
      </c>
      <c r="I75" s="11">
        <f t="shared" si="9"/>
        <v>473.90112643315717</v>
      </c>
      <c r="K75" t="b">
        <f t="shared" si="7"/>
        <v>1</v>
      </c>
      <c r="L75">
        <f>COUNTIF(K$4:K75,TRUE())</f>
        <v>30</v>
      </c>
      <c r="M75" t="b">
        <f t="shared" si="8"/>
        <v>0</v>
      </c>
    </row>
    <row r="76" spans="1:13" x14ac:dyDescent="0.25">
      <c r="A76" s="12">
        <v>44567.604166666664</v>
      </c>
      <c r="B76" s="19">
        <f t="shared" si="10"/>
        <v>112.8125</v>
      </c>
      <c r="C76" s="7"/>
      <c r="D76" s="6">
        <v>0.77100000000000002</v>
      </c>
      <c r="E76" s="8">
        <f t="shared" si="11"/>
        <v>196.36904076424804</v>
      </c>
      <c r="F76" s="17"/>
      <c r="G76" s="8"/>
      <c r="H76" t="e">
        <f t="shared" si="6"/>
        <v>#DIV/0!</v>
      </c>
      <c r="I76" s="11">
        <f t="shared" si="9"/>
        <v>480.36904076424804</v>
      </c>
      <c r="K76" t="b">
        <f t="shared" si="7"/>
        <v>0</v>
      </c>
      <c r="L76">
        <f>COUNTIF(K$4:K76,TRUE())</f>
        <v>30</v>
      </c>
      <c r="M76" t="b">
        <f t="shared" si="8"/>
        <v>0</v>
      </c>
    </row>
    <row r="77" spans="1:13" x14ac:dyDescent="0.25">
      <c r="A77" s="5">
        <v>44567.607638888891</v>
      </c>
      <c r="B77" s="19">
        <f t="shared" si="10"/>
        <v>112.81597222222626</v>
      </c>
      <c r="C77" s="7"/>
      <c r="D77" s="6">
        <f>D76/100</f>
        <v>7.7099999999999998E-3</v>
      </c>
      <c r="E77" s="8">
        <f t="shared" si="11"/>
        <v>196.36904076424804</v>
      </c>
      <c r="F77" s="9" t="s">
        <v>11</v>
      </c>
      <c r="G77" s="8" t="s">
        <v>22</v>
      </c>
      <c r="H77">
        <f t="shared" si="6"/>
        <v>13.641876213981249</v>
      </c>
      <c r="I77" s="11">
        <f t="shared" si="9"/>
        <v>480.36904076424804</v>
      </c>
      <c r="K77" t="b">
        <f t="shared" si="7"/>
        <v>1</v>
      </c>
      <c r="L77">
        <f>COUNTIF(K$4:K77,TRUE())</f>
        <v>31</v>
      </c>
      <c r="M77" t="b">
        <f t="shared" si="8"/>
        <v>1</v>
      </c>
    </row>
    <row r="78" spans="1:13" x14ac:dyDescent="0.25">
      <c r="A78" s="5">
        <v>44571.8125</v>
      </c>
      <c r="B78" s="18">
        <f t="shared" si="10"/>
        <v>117.02083333333576</v>
      </c>
      <c r="C78" s="14"/>
      <c r="D78" s="15">
        <v>1.3</v>
      </c>
      <c r="E78" s="16">
        <f t="shared" si="11"/>
        <v>203.76660581202356</v>
      </c>
      <c r="F78" s="9"/>
      <c r="G78" s="16"/>
      <c r="H78" t="e">
        <f t="shared" si="6"/>
        <v>#DIV/0!</v>
      </c>
      <c r="I78" s="11">
        <f t="shared" si="9"/>
        <v>487.76660581202356</v>
      </c>
      <c r="K78" t="b">
        <f t="shared" si="7"/>
        <v>0</v>
      </c>
      <c r="L78">
        <f>COUNTIF(K$4:K78,TRUE())</f>
        <v>31</v>
      </c>
      <c r="M78" t="b">
        <f t="shared" si="8"/>
        <v>1</v>
      </c>
    </row>
    <row r="79" spans="1:13" x14ac:dyDescent="0.25">
      <c r="A79" s="12">
        <v>44571.815972222219</v>
      </c>
      <c r="B79" s="18">
        <f t="shared" si="10"/>
        <v>117.02430555555475</v>
      </c>
      <c r="C79" s="14"/>
      <c r="D79" s="15">
        <f>D78/100</f>
        <v>1.3000000000000001E-2</v>
      </c>
      <c r="E79" s="16">
        <f t="shared" si="11"/>
        <v>203.76660581202356</v>
      </c>
      <c r="F79" s="9" t="s">
        <v>11</v>
      </c>
      <c r="G79" s="8" t="s">
        <v>22</v>
      </c>
      <c r="H79">
        <f t="shared" si="6"/>
        <v>10.371620223744552</v>
      </c>
      <c r="I79" s="11">
        <f t="shared" si="9"/>
        <v>487.76660581202356</v>
      </c>
      <c r="K79" t="b">
        <f t="shared" si="7"/>
        <v>1</v>
      </c>
      <c r="L79">
        <f>COUNTIF(K$4:K79,TRUE())</f>
        <v>32</v>
      </c>
      <c r="M79" t="b">
        <f t="shared" si="8"/>
        <v>0</v>
      </c>
    </row>
    <row r="80" spans="1:13" x14ac:dyDescent="0.25">
      <c r="A80" s="12">
        <v>44573.770833333336</v>
      </c>
      <c r="B80" s="18">
        <f t="shared" si="10"/>
        <v>118.97916666667152</v>
      </c>
      <c r="C80" s="14"/>
      <c r="D80" s="15">
        <v>0.29899999999999999</v>
      </c>
      <c r="E80" s="16">
        <f t="shared" si="11"/>
        <v>208.29016776808058</v>
      </c>
      <c r="F80" s="17"/>
      <c r="G80" s="16"/>
      <c r="H80" t="e">
        <f t="shared" ref="H80:H143" si="12">(A81-A80)*24/(E81-E80)</f>
        <v>#DIV/0!</v>
      </c>
      <c r="I80" s="11">
        <f t="shared" si="9"/>
        <v>492.29016776808055</v>
      </c>
      <c r="K80" t="b">
        <f t="shared" si="7"/>
        <v>0</v>
      </c>
      <c r="L80">
        <f>COUNTIF(K$4:K80,TRUE())</f>
        <v>32</v>
      </c>
      <c r="M80" t="b">
        <f t="shared" si="8"/>
        <v>0</v>
      </c>
    </row>
    <row r="81" spans="1:13" x14ac:dyDescent="0.25">
      <c r="A81" s="12">
        <v>44573.774305555555</v>
      </c>
      <c r="B81" s="19">
        <f t="shared" si="10"/>
        <v>118.98263888889051</v>
      </c>
      <c r="C81" s="7"/>
      <c r="D81" s="6">
        <f>D80/100</f>
        <v>2.99E-3</v>
      </c>
      <c r="E81" s="8">
        <f t="shared" si="11"/>
        <v>208.29016776808058</v>
      </c>
      <c r="F81" s="9" t="s">
        <v>11</v>
      </c>
      <c r="G81" s="8" t="s">
        <v>22</v>
      </c>
      <c r="H81">
        <f t="shared" si="12"/>
        <v>8.0761740602783814</v>
      </c>
      <c r="I81" s="11">
        <f t="shared" si="9"/>
        <v>492.29016776808055</v>
      </c>
      <c r="K81" t="b">
        <f t="shared" si="7"/>
        <v>1</v>
      </c>
      <c r="L81">
        <f>COUNTIF(K$4:K81,TRUE())</f>
        <v>33</v>
      </c>
      <c r="M81" t="b">
        <f t="shared" si="8"/>
        <v>1</v>
      </c>
    </row>
    <row r="82" spans="1:13" x14ac:dyDescent="0.25">
      <c r="A82" s="5">
        <v>44576.708333333336</v>
      </c>
      <c r="B82" s="19">
        <f t="shared" si="10"/>
        <v>121.91666666667152</v>
      </c>
      <c r="C82" s="7"/>
      <c r="D82" s="6">
        <v>1.26</v>
      </c>
      <c r="E82" s="8">
        <f t="shared" si="11"/>
        <v>217.00923030204447</v>
      </c>
      <c r="F82" s="9" t="s">
        <v>49</v>
      </c>
      <c r="G82" s="8"/>
      <c r="H82" t="e">
        <f t="shared" si="12"/>
        <v>#DIV/0!</v>
      </c>
      <c r="I82" s="11">
        <f t="shared" si="9"/>
        <v>501.00923030204444</v>
      </c>
      <c r="K82" t="b">
        <f t="shared" si="7"/>
        <v>0</v>
      </c>
      <c r="L82">
        <f>COUNTIF(K$4:K82,TRUE())</f>
        <v>33</v>
      </c>
      <c r="M82" t="b">
        <f t="shared" si="8"/>
        <v>1</v>
      </c>
    </row>
    <row r="83" spans="1:13" x14ac:dyDescent="0.25">
      <c r="A83" s="5">
        <v>44576.711805555555</v>
      </c>
      <c r="B83" s="19">
        <f t="shared" si="10"/>
        <v>121.92013888889051</v>
      </c>
      <c r="C83" s="7"/>
      <c r="D83" s="6">
        <f>D82/100</f>
        <v>1.26E-2</v>
      </c>
      <c r="E83" s="8">
        <f t="shared" si="11"/>
        <v>217.00923030204447</v>
      </c>
      <c r="F83" s="9" t="s">
        <v>11</v>
      </c>
      <c r="G83" s="8" t="s">
        <v>22</v>
      </c>
      <c r="H83">
        <f t="shared" si="12"/>
        <v>11.660623564326023</v>
      </c>
      <c r="I83" s="11">
        <f t="shared" si="9"/>
        <v>501.00923030204444</v>
      </c>
      <c r="K83" t="b">
        <f t="shared" si="7"/>
        <v>1</v>
      </c>
      <c r="L83">
        <f>COUNTIF(K$4:K83,TRUE())</f>
        <v>34</v>
      </c>
      <c r="M83" t="b">
        <f t="shared" si="8"/>
        <v>0</v>
      </c>
    </row>
    <row r="84" spans="1:13" x14ac:dyDescent="0.25">
      <c r="A84" s="12">
        <v>44579.527777777781</v>
      </c>
      <c r="B84" s="18">
        <f t="shared" si="10"/>
        <v>124.73611111111677</v>
      </c>
      <c r="C84" s="14"/>
      <c r="D84" s="15">
        <v>0.7</v>
      </c>
      <c r="E84" s="16">
        <f t="shared" si="11"/>
        <v>222.80508958526426</v>
      </c>
      <c r="F84" s="17"/>
      <c r="G84" s="16"/>
      <c r="H84" t="e">
        <f t="shared" si="12"/>
        <v>#DIV/0!</v>
      </c>
      <c r="I84" s="11">
        <f t="shared" si="9"/>
        <v>506.80508958526423</v>
      </c>
      <c r="K84" t="b">
        <f t="shared" si="7"/>
        <v>0</v>
      </c>
      <c r="L84">
        <f>COUNTIF(K$4:K84,TRUE())</f>
        <v>34</v>
      </c>
      <c r="M84" t="b">
        <f t="shared" si="8"/>
        <v>0</v>
      </c>
    </row>
    <row r="85" spans="1:13" x14ac:dyDescent="0.25">
      <c r="A85" s="12">
        <v>44579.53125</v>
      </c>
      <c r="B85" s="18">
        <f t="shared" si="10"/>
        <v>124.73958333333576</v>
      </c>
      <c r="C85" s="14"/>
      <c r="D85" s="15">
        <f>D84/100</f>
        <v>6.9999999999999993E-3</v>
      </c>
      <c r="E85" s="16">
        <f t="shared" si="11"/>
        <v>222.80508958526426</v>
      </c>
      <c r="F85" s="9" t="s">
        <v>11</v>
      </c>
      <c r="G85" s="8" t="s">
        <v>22</v>
      </c>
      <c r="H85">
        <f t="shared" si="12"/>
        <v>11.963967225807213</v>
      </c>
      <c r="I85" s="11">
        <f t="shared" si="9"/>
        <v>506.80508958526423</v>
      </c>
      <c r="K85" t="b">
        <f t="shared" si="7"/>
        <v>1</v>
      </c>
      <c r="L85">
        <f>COUNTIF(K$4:K85,TRUE())</f>
        <v>35</v>
      </c>
      <c r="M85" t="b">
        <f t="shared" si="8"/>
        <v>1</v>
      </c>
    </row>
    <row r="86" spans="1:13" x14ac:dyDescent="0.25">
      <c r="A86" s="5">
        <v>44582.645833333336</v>
      </c>
      <c r="B86" s="19">
        <f t="shared" si="10"/>
        <v>127.85416666667152</v>
      </c>
      <c r="C86" s="7"/>
      <c r="D86" s="6">
        <v>0.53200000000000003</v>
      </c>
      <c r="E86" s="8">
        <f t="shared" si="11"/>
        <v>229.05301709870784</v>
      </c>
      <c r="F86" s="9"/>
      <c r="G86" s="8"/>
      <c r="H86" t="e">
        <f t="shared" si="12"/>
        <v>#DIV/0!</v>
      </c>
      <c r="I86" s="11">
        <f t="shared" si="9"/>
        <v>513.05301709870787</v>
      </c>
      <c r="K86" t="b">
        <f t="shared" si="7"/>
        <v>0</v>
      </c>
      <c r="L86">
        <f>COUNTIF(K$4:K86,TRUE())</f>
        <v>35</v>
      </c>
      <c r="M86" t="b">
        <f t="shared" si="8"/>
        <v>1</v>
      </c>
    </row>
    <row r="87" spans="1:13" x14ac:dyDescent="0.25">
      <c r="A87" s="5">
        <v>44582.649305555555</v>
      </c>
      <c r="B87" s="19">
        <f t="shared" si="10"/>
        <v>127.85763888889051</v>
      </c>
      <c r="C87" s="7"/>
      <c r="D87" s="6">
        <f>D86/100</f>
        <v>5.3200000000000001E-3</v>
      </c>
      <c r="E87" s="8">
        <f t="shared" si="11"/>
        <v>229.05301709870784</v>
      </c>
      <c r="F87" s="9" t="s">
        <v>11</v>
      </c>
      <c r="G87" s="8" t="s">
        <v>22</v>
      </c>
      <c r="H87">
        <f t="shared" si="12"/>
        <v>8.8309440205819989</v>
      </c>
      <c r="I87" s="11">
        <f t="shared" si="9"/>
        <v>513.05301709870787</v>
      </c>
      <c r="K87" t="b">
        <f t="shared" si="7"/>
        <v>1</v>
      </c>
      <c r="L87">
        <f>COUNTIF(K$4:K87,TRUE())</f>
        <v>36</v>
      </c>
      <c r="M87" t="b">
        <f t="shared" si="8"/>
        <v>0</v>
      </c>
    </row>
    <row r="88" spans="1:13" x14ac:dyDescent="0.25">
      <c r="A88" s="5">
        <v>44585.552083333336</v>
      </c>
      <c r="B88" s="18">
        <f t="shared" si="10"/>
        <v>130.76041666667152</v>
      </c>
      <c r="C88" s="14"/>
      <c r="D88" s="15">
        <v>1.2609999999999999</v>
      </c>
      <c r="E88" s="16">
        <f t="shared" si="11"/>
        <v>236.94194341330959</v>
      </c>
      <c r="F88" s="17"/>
      <c r="G88" s="16"/>
      <c r="H88" t="e">
        <f t="shared" si="12"/>
        <v>#DIV/0!</v>
      </c>
      <c r="I88" s="11">
        <f t="shared" si="9"/>
        <v>520.94194341330956</v>
      </c>
      <c r="K88" t="b">
        <f t="shared" si="7"/>
        <v>0</v>
      </c>
      <c r="L88">
        <f>COUNTIF(K$4:K88,TRUE())</f>
        <v>36</v>
      </c>
      <c r="M88" t="b">
        <f t="shared" si="8"/>
        <v>0</v>
      </c>
    </row>
    <row r="89" spans="1:13" x14ac:dyDescent="0.25">
      <c r="A89" s="5">
        <v>44585.555555555555</v>
      </c>
      <c r="B89" s="18">
        <f t="shared" si="10"/>
        <v>130.76388888889051</v>
      </c>
      <c r="C89" s="14"/>
      <c r="D89" s="15">
        <f>D88/100</f>
        <v>1.261E-2</v>
      </c>
      <c r="E89" s="16">
        <f t="shared" si="11"/>
        <v>236.94194341330959</v>
      </c>
      <c r="F89" s="9" t="s">
        <v>11</v>
      </c>
      <c r="G89" s="8" t="s">
        <v>22</v>
      </c>
      <c r="H89">
        <f t="shared" si="12"/>
        <v>7.0410237784563883</v>
      </c>
      <c r="I89" s="11">
        <f t="shared" si="9"/>
        <v>520.94194341330956</v>
      </c>
      <c r="K89" t="b">
        <f t="shared" si="7"/>
        <v>1</v>
      </c>
      <c r="L89">
        <f>COUNTIF(K$4:K89,TRUE())</f>
        <v>37</v>
      </c>
      <c r="M89" t="b">
        <f t="shared" si="8"/>
        <v>1</v>
      </c>
    </row>
    <row r="90" spans="1:13" x14ac:dyDescent="0.25">
      <c r="A90" s="12">
        <v>44587.395833333336</v>
      </c>
      <c r="B90" s="19">
        <f t="shared" si="10"/>
        <v>132.60416666667152</v>
      </c>
      <c r="C90" s="7"/>
      <c r="D90" s="6">
        <v>0.97499999999999998</v>
      </c>
      <c r="E90" s="8">
        <f t="shared" si="11"/>
        <v>243.21470545139306</v>
      </c>
      <c r="F90" s="9" t="s">
        <v>26</v>
      </c>
      <c r="G90" s="8"/>
      <c r="H90" t="e">
        <f t="shared" si="12"/>
        <v>#DIV/0!</v>
      </c>
      <c r="I90" s="11">
        <f t="shared" si="9"/>
        <v>527.214705451393</v>
      </c>
      <c r="K90" t="b">
        <f t="shared" si="7"/>
        <v>0</v>
      </c>
      <c r="L90">
        <f>COUNTIF(K$4:K90,TRUE())</f>
        <v>37</v>
      </c>
      <c r="M90" t="b">
        <f t="shared" si="8"/>
        <v>1</v>
      </c>
    </row>
    <row r="91" spans="1:13" x14ac:dyDescent="0.25">
      <c r="A91" s="12">
        <v>44587.399305555555</v>
      </c>
      <c r="B91" s="19">
        <f t="shared" si="10"/>
        <v>132.60763888889051</v>
      </c>
      <c r="C91" s="7"/>
      <c r="D91" s="6">
        <f>D90/100</f>
        <v>9.75E-3</v>
      </c>
      <c r="E91" s="8">
        <f t="shared" si="11"/>
        <v>243.21470545139306</v>
      </c>
      <c r="F91" s="9" t="s">
        <v>11</v>
      </c>
      <c r="G91" s="8" t="s">
        <v>22</v>
      </c>
      <c r="H91">
        <f t="shared" si="12"/>
        <v>10.410334961148827</v>
      </c>
      <c r="I91" s="11">
        <f t="shared" si="9"/>
        <v>527.214705451393</v>
      </c>
      <c r="K91" t="b">
        <f t="shared" si="7"/>
        <v>1</v>
      </c>
      <c r="L91">
        <f>COUNTIF(K$4:K91,TRUE())</f>
        <v>38</v>
      </c>
      <c r="M91" t="b">
        <f t="shared" si="8"/>
        <v>0</v>
      </c>
    </row>
    <row r="92" spans="1:13" x14ac:dyDescent="0.25">
      <c r="A92" s="12">
        <v>44590.8125</v>
      </c>
      <c r="B92" s="18">
        <f t="shared" si="10"/>
        <v>136.02083333333576</v>
      </c>
      <c r="C92" s="14"/>
      <c r="D92" s="15">
        <v>2.2789999999999999</v>
      </c>
      <c r="E92" s="16">
        <f t="shared" si="11"/>
        <v>251.08348844179611</v>
      </c>
      <c r="F92" s="17"/>
      <c r="G92" s="16"/>
      <c r="H92" t="e">
        <f t="shared" si="12"/>
        <v>#DIV/0!</v>
      </c>
      <c r="I92" s="11">
        <f t="shared" si="9"/>
        <v>535.08348844179613</v>
      </c>
      <c r="K92" t="b">
        <f t="shared" si="7"/>
        <v>0</v>
      </c>
      <c r="L92">
        <f>COUNTIF(K$4:K92,TRUE())</f>
        <v>38</v>
      </c>
      <c r="M92" t="b">
        <f t="shared" si="8"/>
        <v>0</v>
      </c>
    </row>
    <row r="93" spans="1:13" x14ac:dyDescent="0.25">
      <c r="A93" s="12">
        <v>44590.815972222219</v>
      </c>
      <c r="B93" s="18">
        <f t="shared" si="10"/>
        <v>136.02430555555475</v>
      </c>
      <c r="C93" s="14"/>
      <c r="D93" s="15">
        <f>D92/100</f>
        <v>2.2789999999999998E-2</v>
      </c>
      <c r="E93" s="16">
        <f t="shared" si="11"/>
        <v>251.08348844179611</v>
      </c>
      <c r="F93" s="9" t="s">
        <v>11</v>
      </c>
      <c r="G93" s="8" t="s">
        <v>22</v>
      </c>
      <c r="H93">
        <f t="shared" si="12"/>
        <v>8.5036937915366959</v>
      </c>
      <c r="I93" s="11">
        <f t="shared" si="9"/>
        <v>535.08348844179613</v>
      </c>
      <c r="K93" t="b">
        <f t="shared" si="7"/>
        <v>1</v>
      </c>
      <c r="L93">
        <f>COUNTIF(K$4:K93,TRUE())</f>
        <v>39</v>
      </c>
      <c r="M93" t="b">
        <f t="shared" si="8"/>
        <v>1</v>
      </c>
    </row>
    <row r="94" spans="1:13" x14ac:dyDescent="0.25">
      <c r="A94" s="5">
        <v>44592.555555555555</v>
      </c>
      <c r="B94" s="19">
        <f t="shared" si="10"/>
        <v>137.76388888889051</v>
      </c>
      <c r="C94" s="7"/>
      <c r="D94" s="6">
        <v>0.68500000000000005</v>
      </c>
      <c r="E94" s="8">
        <f t="shared" si="11"/>
        <v>255.99311960015342</v>
      </c>
      <c r="F94" s="9"/>
      <c r="G94" s="8"/>
      <c r="H94" t="e">
        <f t="shared" si="12"/>
        <v>#DIV/0!</v>
      </c>
      <c r="I94" s="11">
        <f t="shared" si="9"/>
        <v>539.99311960015348</v>
      </c>
      <c r="K94" t="b">
        <f t="shared" si="7"/>
        <v>0</v>
      </c>
      <c r="L94">
        <f>COUNTIF(K$4:K94,TRUE())</f>
        <v>39</v>
      </c>
      <c r="M94" t="b">
        <f t="shared" si="8"/>
        <v>1</v>
      </c>
    </row>
    <row r="95" spans="1:13" x14ac:dyDescent="0.25">
      <c r="A95" s="5">
        <v>44592.559027777781</v>
      </c>
      <c r="B95" s="19">
        <f t="shared" si="10"/>
        <v>137.76736111111677</v>
      </c>
      <c r="C95" s="7"/>
      <c r="D95" s="6">
        <f>D94/100</f>
        <v>6.8500000000000002E-3</v>
      </c>
      <c r="E95" s="8">
        <f t="shared" si="11"/>
        <v>255.99311960015342</v>
      </c>
      <c r="F95" s="9" t="s">
        <v>11</v>
      </c>
      <c r="G95" s="8" t="s">
        <v>25</v>
      </c>
      <c r="H95">
        <f t="shared" si="12"/>
        <v>7.9047176961551537</v>
      </c>
      <c r="I95" s="11">
        <f t="shared" si="9"/>
        <v>539.99311960015348</v>
      </c>
      <c r="K95" t="b">
        <f t="shared" si="7"/>
        <v>1</v>
      </c>
      <c r="L95">
        <f>COUNTIF(K$4:K95,TRUE())</f>
        <v>40</v>
      </c>
      <c r="M95" t="b">
        <f t="shared" si="8"/>
        <v>0</v>
      </c>
    </row>
    <row r="96" spans="1:13" x14ac:dyDescent="0.25">
      <c r="A96" s="12">
        <v>44594.753472222219</v>
      </c>
      <c r="B96" s="18">
        <f t="shared" si="10"/>
        <v>139.96180555555475</v>
      </c>
      <c r="C96" s="14"/>
      <c r="D96" s="15">
        <v>0.69399999999999995</v>
      </c>
      <c r="E96" s="16">
        <f t="shared" si="11"/>
        <v>262.65580746465849</v>
      </c>
      <c r="F96" s="17"/>
      <c r="G96" s="16"/>
      <c r="H96" t="e">
        <f t="shared" si="12"/>
        <v>#DIV/0!</v>
      </c>
      <c r="I96" s="11">
        <f t="shared" si="9"/>
        <v>546.65580746465844</v>
      </c>
      <c r="K96" t="b">
        <f t="shared" si="7"/>
        <v>0</v>
      </c>
      <c r="L96">
        <f>COUNTIF(K$4:K96,TRUE())</f>
        <v>40</v>
      </c>
      <c r="M96" t="b">
        <f t="shared" si="8"/>
        <v>0</v>
      </c>
    </row>
    <row r="97" spans="1:13" x14ac:dyDescent="0.25">
      <c r="A97" s="12">
        <v>44594.756944444445</v>
      </c>
      <c r="B97" s="18">
        <f t="shared" si="10"/>
        <v>139.96527777778101</v>
      </c>
      <c r="C97" s="14"/>
      <c r="D97" s="15">
        <f>D96/100</f>
        <v>6.9399999999999991E-3</v>
      </c>
      <c r="E97" s="16">
        <f t="shared" si="11"/>
        <v>262.65580746465849</v>
      </c>
      <c r="F97" s="9" t="s">
        <v>11</v>
      </c>
      <c r="G97" s="8" t="s">
        <v>22</v>
      </c>
      <c r="H97">
        <f t="shared" si="12"/>
        <v>6.9320313761279548</v>
      </c>
      <c r="I97" s="11">
        <f t="shared" si="9"/>
        <v>546.65580746465844</v>
      </c>
      <c r="K97" t="b">
        <f t="shared" si="7"/>
        <v>1</v>
      </c>
      <c r="L97">
        <f>COUNTIF(K$4:K97,TRUE())</f>
        <v>41</v>
      </c>
      <c r="M97" t="b">
        <f t="shared" si="8"/>
        <v>1</v>
      </c>
    </row>
    <row r="98" spans="1:13" x14ac:dyDescent="0.25">
      <c r="A98" s="12">
        <v>44596.5</v>
      </c>
      <c r="B98" s="18">
        <f t="shared" si="10"/>
        <v>141.70833333333576</v>
      </c>
      <c r="C98" s="14"/>
      <c r="D98" s="15">
        <v>0.45500000000000002</v>
      </c>
      <c r="E98" s="16">
        <f t="shared" si="11"/>
        <v>268.69059453694103</v>
      </c>
      <c r="F98" s="17"/>
      <c r="G98" s="16"/>
      <c r="H98" t="e">
        <f t="shared" si="12"/>
        <v>#DIV/0!</v>
      </c>
      <c r="I98" s="11">
        <f t="shared" si="9"/>
        <v>552.69059453694103</v>
      </c>
      <c r="K98" t="b">
        <f t="shared" si="7"/>
        <v>0</v>
      </c>
      <c r="L98">
        <f>COUNTIF(K$4:K98,TRUE())</f>
        <v>41</v>
      </c>
      <c r="M98" t="b">
        <f t="shared" si="8"/>
        <v>1</v>
      </c>
    </row>
    <row r="99" spans="1:13" x14ac:dyDescent="0.25">
      <c r="A99" s="12">
        <v>44596.503472222219</v>
      </c>
      <c r="B99" s="18">
        <f t="shared" si="10"/>
        <v>141.71180555555475</v>
      </c>
      <c r="C99" s="14"/>
      <c r="D99" s="15">
        <f>D98/100</f>
        <v>4.5500000000000002E-3</v>
      </c>
      <c r="E99" s="16">
        <f t="shared" si="11"/>
        <v>268.69059453694103</v>
      </c>
      <c r="F99" s="9" t="s">
        <v>11</v>
      </c>
      <c r="G99" s="8" t="s">
        <v>22</v>
      </c>
      <c r="H99">
        <f t="shared" si="12"/>
        <v>8.8396003026291332</v>
      </c>
      <c r="I99" s="11">
        <f t="shared" si="9"/>
        <v>552.69059453694103</v>
      </c>
      <c r="K99" t="b">
        <f t="shared" si="7"/>
        <v>1</v>
      </c>
      <c r="L99">
        <f>COUNTIF(K$4:K99,TRUE())</f>
        <v>42</v>
      </c>
      <c r="M99" t="b">
        <f t="shared" si="8"/>
        <v>0</v>
      </c>
    </row>
    <row r="100" spans="1:13" x14ac:dyDescent="0.25">
      <c r="A100" s="12">
        <v>44599.583333333336</v>
      </c>
      <c r="B100" s="18">
        <f t="shared" si="10"/>
        <v>144.79166666667152</v>
      </c>
      <c r="C100" s="14"/>
      <c r="D100" s="15">
        <v>1.4970000000000001</v>
      </c>
      <c r="E100" s="16">
        <f t="shared" si="11"/>
        <v>277.05258649768814</v>
      </c>
      <c r="F100" s="17"/>
      <c r="G100" s="16"/>
      <c r="H100" t="e">
        <f t="shared" si="12"/>
        <v>#DIV/0!</v>
      </c>
      <c r="I100" s="11">
        <f t="shared" si="9"/>
        <v>561.05258649768814</v>
      </c>
      <c r="K100" t="b">
        <f t="shared" si="7"/>
        <v>0</v>
      </c>
      <c r="L100">
        <f>COUNTIF(K$4:K100,TRUE())</f>
        <v>42</v>
      </c>
      <c r="M100" t="b">
        <f t="shared" si="8"/>
        <v>0</v>
      </c>
    </row>
    <row r="101" spans="1:13" x14ac:dyDescent="0.25">
      <c r="A101" s="12">
        <v>44599.586805555555</v>
      </c>
      <c r="B101" s="18">
        <f t="shared" si="10"/>
        <v>144.79513888889051</v>
      </c>
      <c r="C101" s="14"/>
      <c r="D101" s="15">
        <f>D100/100</f>
        <v>1.4970000000000001E-2</v>
      </c>
      <c r="E101" s="16">
        <f t="shared" si="11"/>
        <v>277.05258649768814</v>
      </c>
      <c r="F101" s="9" t="s">
        <v>11</v>
      </c>
      <c r="G101" s="8" t="s">
        <v>22</v>
      </c>
      <c r="H101">
        <f t="shared" si="12"/>
        <v>8.0897891262486734</v>
      </c>
      <c r="I101" s="11">
        <f t="shared" si="9"/>
        <v>561.05258649768814</v>
      </c>
      <c r="K101" t="b">
        <f t="shared" si="7"/>
        <v>1</v>
      </c>
      <c r="L101">
        <f>COUNTIF(K$4:K101,TRUE())</f>
        <v>43</v>
      </c>
      <c r="M101" t="b">
        <f t="shared" si="8"/>
        <v>1</v>
      </c>
    </row>
    <row r="102" spans="1:13" x14ac:dyDescent="0.25">
      <c r="A102" s="21">
        <v>44601.4375</v>
      </c>
      <c r="B102" s="22">
        <f t="shared" si="10"/>
        <v>146.64583333333576</v>
      </c>
      <c r="D102">
        <v>0.67300000000000004</v>
      </c>
      <c r="E102" s="11">
        <f t="shared" si="11"/>
        <v>282.54304687601478</v>
      </c>
      <c r="H102" t="e">
        <f t="shared" si="12"/>
        <v>#DIV/0!</v>
      </c>
      <c r="I102" s="11">
        <f t="shared" si="9"/>
        <v>566.54304687601484</v>
      </c>
      <c r="K102" t="b">
        <f t="shared" si="7"/>
        <v>0</v>
      </c>
      <c r="L102">
        <f>COUNTIF(K$4:K102,TRUE())</f>
        <v>43</v>
      </c>
      <c r="M102" t="b">
        <f t="shared" si="8"/>
        <v>1</v>
      </c>
    </row>
    <row r="103" spans="1:13" x14ac:dyDescent="0.25">
      <c r="A103" s="21">
        <v>44601.440972222219</v>
      </c>
      <c r="B103" s="22">
        <f t="shared" si="10"/>
        <v>146.64930555555475</v>
      </c>
      <c r="D103">
        <f>D102/100</f>
        <v>6.7300000000000007E-3</v>
      </c>
      <c r="E103" s="11">
        <f t="shared" si="11"/>
        <v>282.54304687601478</v>
      </c>
      <c r="F103" s="9" t="s">
        <v>11</v>
      </c>
      <c r="G103" s="8" t="s">
        <v>22</v>
      </c>
      <c r="H103">
        <f t="shared" si="12"/>
        <v>7.4140627379272175</v>
      </c>
      <c r="I103" s="11">
        <f t="shared" si="9"/>
        <v>566.54304687601484</v>
      </c>
      <c r="K103" t="b">
        <f t="shared" si="7"/>
        <v>1</v>
      </c>
      <c r="L103">
        <f>COUNTIF(K$4:K103,TRUE())</f>
        <v>44</v>
      </c>
      <c r="M103" t="b">
        <f t="shared" si="8"/>
        <v>0</v>
      </c>
    </row>
    <row r="104" spans="1:13" x14ac:dyDescent="0.25">
      <c r="A104" s="21">
        <v>44603.541666666664</v>
      </c>
      <c r="B104" s="22">
        <f t="shared" si="10"/>
        <v>148.75</v>
      </c>
      <c r="D104">
        <v>0.75</v>
      </c>
      <c r="E104" s="11">
        <f t="shared" si="11"/>
        <v>289.34318715656241</v>
      </c>
      <c r="H104" t="e">
        <f t="shared" si="12"/>
        <v>#DIV/0!</v>
      </c>
      <c r="I104" s="11">
        <f t="shared" si="9"/>
        <v>573.34318715656241</v>
      </c>
      <c r="K104" t="b">
        <f t="shared" si="7"/>
        <v>0</v>
      </c>
      <c r="L104">
        <f>COUNTIF(K$4:K104,TRUE())</f>
        <v>44</v>
      </c>
      <c r="M104" t="b">
        <f t="shared" si="8"/>
        <v>0</v>
      </c>
    </row>
    <row r="105" spans="1:13" x14ac:dyDescent="0.25">
      <c r="A105" s="21">
        <v>44603.545138888891</v>
      </c>
      <c r="B105" s="22">
        <f t="shared" si="10"/>
        <v>148.75347222222626</v>
      </c>
      <c r="D105">
        <f>D104/100</f>
        <v>7.4999999999999997E-3</v>
      </c>
      <c r="E105" s="11">
        <f t="shared" si="11"/>
        <v>289.34318715656241</v>
      </c>
      <c r="F105" s="9" t="s">
        <v>11</v>
      </c>
      <c r="G105" s="8" t="s">
        <v>22</v>
      </c>
      <c r="H105">
        <f t="shared" si="12"/>
        <v>10.093515035395935</v>
      </c>
      <c r="I105" s="11">
        <f t="shared" si="9"/>
        <v>573.34318715656241</v>
      </c>
      <c r="K105" t="b">
        <f t="shared" si="7"/>
        <v>1</v>
      </c>
      <c r="L105">
        <f>COUNTIF(K$4:K105,TRUE())</f>
        <v>45</v>
      </c>
      <c r="M105" t="b">
        <f t="shared" si="8"/>
        <v>1</v>
      </c>
    </row>
    <row r="106" spans="1:13" x14ac:dyDescent="0.25">
      <c r="A106" s="21">
        <v>44606.729166666664</v>
      </c>
      <c r="B106" s="22">
        <f t="shared" si="10"/>
        <v>151.9375</v>
      </c>
      <c r="D106">
        <v>1.4259999999999999</v>
      </c>
      <c r="E106" s="11">
        <f t="shared" si="11"/>
        <v>296.91405482739776</v>
      </c>
      <c r="H106" t="e">
        <f t="shared" si="12"/>
        <v>#DIV/0!</v>
      </c>
      <c r="I106" s="11">
        <f t="shared" si="9"/>
        <v>580.91405482739776</v>
      </c>
      <c r="K106" t="b">
        <f t="shared" si="7"/>
        <v>0</v>
      </c>
      <c r="L106">
        <f>COUNTIF(K$4:K106,TRUE())</f>
        <v>45</v>
      </c>
      <c r="M106" t="b">
        <f t="shared" si="8"/>
        <v>1</v>
      </c>
    </row>
    <row r="107" spans="1:13" x14ac:dyDescent="0.25">
      <c r="A107" s="21">
        <v>44606.732638888891</v>
      </c>
      <c r="B107" s="22">
        <f t="shared" si="10"/>
        <v>151.94097222222626</v>
      </c>
      <c r="D107">
        <f>D106/100</f>
        <v>1.426E-2</v>
      </c>
      <c r="E107" s="11">
        <f t="shared" si="11"/>
        <v>296.91405482739776</v>
      </c>
      <c r="F107" s="9" t="s">
        <v>11</v>
      </c>
      <c r="G107" s="8" t="s">
        <v>22</v>
      </c>
      <c r="H107">
        <f t="shared" si="12"/>
        <v>9.3117351590578341</v>
      </c>
      <c r="I107" s="11">
        <f t="shared" si="9"/>
        <v>580.91405482739776</v>
      </c>
      <c r="K107" t="b">
        <f t="shared" si="7"/>
        <v>1</v>
      </c>
      <c r="L107">
        <f>COUNTIF(K$4:K107,TRUE())</f>
        <v>46</v>
      </c>
      <c r="M107" t="b">
        <f t="shared" si="8"/>
        <v>0</v>
      </c>
    </row>
    <row r="108" spans="1:13" x14ac:dyDescent="0.25">
      <c r="A108" s="21">
        <v>44608.479166666664</v>
      </c>
      <c r="B108" s="22">
        <f t="shared" si="10"/>
        <v>153.6875</v>
      </c>
      <c r="D108">
        <v>0.32300000000000001</v>
      </c>
      <c r="E108" s="11">
        <f t="shared" si="11"/>
        <v>301.4155431054225</v>
      </c>
      <c r="H108" t="e">
        <f t="shared" si="12"/>
        <v>#DIV/0!</v>
      </c>
      <c r="I108" s="11">
        <f t="shared" si="9"/>
        <v>585.41554310542256</v>
      </c>
      <c r="K108" t="b">
        <f t="shared" si="7"/>
        <v>0</v>
      </c>
      <c r="L108">
        <f>COUNTIF(K$4:K108,TRUE())</f>
        <v>46</v>
      </c>
      <c r="M108" t="b">
        <f t="shared" si="8"/>
        <v>0</v>
      </c>
    </row>
    <row r="109" spans="1:13" x14ac:dyDescent="0.25">
      <c r="A109" s="21">
        <v>44608.482638888891</v>
      </c>
      <c r="B109" s="22">
        <f t="shared" si="10"/>
        <v>153.69097222222626</v>
      </c>
      <c r="D109">
        <f>D108/100</f>
        <v>3.2300000000000002E-3</v>
      </c>
      <c r="E109" s="11">
        <f t="shared" si="11"/>
        <v>301.4155431054225</v>
      </c>
      <c r="F109" s="9" t="s">
        <v>11</v>
      </c>
      <c r="G109" s="8" t="s">
        <v>22</v>
      </c>
      <c r="H109">
        <f t="shared" si="12"/>
        <v>7.1586605701863801</v>
      </c>
      <c r="I109" s="11">
        <f t="shared" si="9"/>
        <v>585.41554310542256</v>
      </c>
      <c r="K109" t="b">
        <f t="shared" si="7"/>
        <v>1</v>
      </c>
      <c r="L109">
        <f>COUNTIF(K$4:K109,TRUE())</f>
        <v>47</v>
      </c>
      <c r="M109" t="b">
        <f t="shared" si="8"/>
        <v>1</v>
      </c>
    </row>
    <row r="110" spans="1:13" x14ac:dyDescent="0.25">
      <c r="A110" s="21">
        <v>44610.604166666664</v>
      </c>
      <c r="B110" s="22">
        <f t="shared" si="10"/>
        <v>155.8125</v>
      </c>
      <c r="D110">
        <v>0.44700000000000001</v>
      </c>
      <c r="E110" s="11">
        <f t="shared" si="11"/>
        <v>308.52813996168663</v>
      </c>
      <c r="H110" t="e">
        <f t="shared" si="12"/>
        <v>#DIV/0!</v>
      </c>
      <c r="I110" s="11">
        <f t="shared" si="9"/>
        <v>592.52813996168663</v>
      </c>
      <c r="K110" t="b">
        <f t="shared" si="7"/>
        <v>0</v>
      </c>
      <c r="L110">
        <f>COUNTIF(K$4:K110,TRUE())</f>
        <v>47</v>
      </c>
      <c r="M110" t="b">
        <f t="shared" si="8"/>
        <v>1</v>
      </c>
    </row>
    <row r="111" spans="1:13" x14ac:dyDescent="0.25">
      <c r="A111" s="21">
        <v>44610.607638888891</v>
      </c>
      <c r="B111" s="22">
        <f t="shared" si="10"/>
        <v>155.81597222222626</v>
      </c>
      <c r="D111">
        <f>D110/500</f>
        <v>8.9400000000000005E-4</v>
      </c>
      <c r="E111" s="11">
        <f t="shared" si="11"/>
        <v>308.52813996168663</v>
      </c>
      <c r="F111" s="9" t="s">
        <v>28</v>
      </c>
      <c r="G111" s="8" t="s">
        <v>22</v>
      </c>
      <c r="H111">
        <f t="shared" si="12"/>
        <v>7.6913479915463672</v>
      </c>
      <c r="I111" s="11">
        <f t="shared" si="9"/>
        <v>592.52813996168663</v>
      </c>
      <c r="K111" t="b">
        <f t="shared" si="7"/>
        <v>1</v>
      </c>
      <c r="L111">
        <f>COUNTIF(K$4:K111,TRUE())</f>
        <v>48</v>
      </c>
      <c r="M111" t="b">
        <f t="shared" si="8"/>
        <v>0</v>
      </c>
    </row>
    <row r="112" spans="1:13" x14ac:dyDescent="0.25">
      <c r="A112" s="21">
        <v>44613.666666666664</v>
      </c>
      <c r="B112" s="22">
        <f t="shared" si="10"/>
        <v>158.875</v>
      </c>
      <c r="D112">
        <v>0.66800000000000004</v>
      </c>
      <c r="E112" s="11">
        <f t="shared" si="11"/>
        <v>318.07349751763945</v>
      </c>
      <c r="F112" s="17"/>
      <c r="H112" t="e">
        <f t="shared" si="12"/>
        <v>#DIV/0!</v>
      </c>
      <c r="I112" s="11">
        <f t="shared" si="9"/>
        <v>602.07349751763945</v>
      </c>
      <c r="K112" t="b">
        <f t="shared" si="7"/>
        <v>0</v>
      </c>
      <c r="L112">
        <f>COUNTIF(K$4:K112,TRUE())</f>
        <v>48</v>
      </c>
      <c r="M112" t="b">
        <f t="shared" si="8"/>
        <v>0</v>
      </c>
    </row>
    <row r="113" spans="1:13" x14ac:dyDescent="0.25">
      <c r="A113" s="21">
        <v>44613.670138888891</v>
      </c>
      <c r="B113" s="22">
        <f t="shared" si="10"/>
        <v>158.87847222222626</v>
      </c>
      <c r="D113">
        <f>D112/100</f>
        <v>6.6800000000000002E-3</v>
      </c>
      <c r="E113" s="11">
        <f t="shared" si="11"/>
        <v>318.07349751763945</v>
      </c>
      <c r="F113" s="24" t="s">
        <v>11</v>
      </c>
      <c r="G113" s="8" t="s">
        <v>22</v>
      </c>
      <c r="H113">
        <f t="shared" si="12"/>
        <v>8.0482991721840857</v>
      </c>
      <c r="I113" s="11">
        <f t="shared" si="9"/>
        <v>602.07349751763945</v>
      </c>
      <c r="K113" t="b">
        <f t="shared" si="7"/>
        <v>1</v>
      </c>
      <c r="L113">
        <f>COUNTIF(K$4:K113,TRUE())</f>
        <v>49</v>
      </c>
      <c r="M113" t="b">
        <f t="shared" si="8"/>
        <v>1</v>
      </c>
    </row>
    <row r="114" spans="1:13" x14ac:dyDescent="0.25">
      <c r="A114" s="12">
        <v>44615.666666666664</v>
      </c>
      <c r="B114" s="22">
        <f t="shared" si="10"/>
        <v>160.875</v>
      </c>
      <c r="D114">
        <v>0.41399999999999998</v>
      </c>
      <c r="E114" s="11">
        <f t="shared" si="11"/>
        <v>324.02713637243943</v>
      </c>
      <c r="H114" t="e">
        <f t="shared" si="12"/>
        <v>#DIV/0!</v>
      </c>
      <c r="I114" s="11">
        <f t="shared" si="9"/>
        <v>608.02713637243937</v>
      </c>
      <c r="K114" t="b">
        <f t="shared" si="7"/>
        <v>0</v>
      </c>
      <c r="L114">
        <f>COUNTIF(K$4:K114,TRUE())</f>
        <v>49</v>
      </c>
      <c r="M114" t="b">
        <f t="shared" si="8"/>
        <v>1</v>
      </c>
    </row>
    <row r="115" spans="1:13" x14ac:dyDescent="0.25">
      <c r="A115" s="5">
        <v>44615.670138888891</v>
      </c>
      <c r="B115" s="22">
        <f t="shared" si="10"/>
        <v>160.87847222222626</v>
      </c>
      <c r="D115">
        <f>D114/100</f>
        <v>4.1399999999999996E-3</v>
      </c>
      <c r="E115" s="11">
        <f t="shared" si="11"/>
        <v>324.02713637243943</v>
      </c>
      <c r="F115" s="9" t="s">
        <v>11</v>
      </c>
      <c r="G115" s="8" t="s">
        <v>22</v>
      </c>
      <c r="H115">
        <f t="shared" si="12"/>
        <v>7.2983469044847302</v>
      </c>
      <c r="I115" s="11">
        <f t="shared" si="9"/>
        <v>608.02713637243937</v>
      </c>
      <c r="K115" t="b">
        <f t="shared" si="7"/>
        <v>1</v>
      </c>
      <c r="L115">
        <f>COUNTIF(K$4:K115,TRUE())</f>
        <v>50</v>
      </c>
      <c r="M115" t="b">
        <f t="shared" si="8"/>
        <v>0</v>
      </c>
    </row>
    <row r="116" spans="1:13" x14ac:dyDescent="0.25">
      <c r="A116" s="12">
        <v>44617.663194444445</v>
      </c>
      <c r="B116" s="22">
        <f t="shared" si="10"/>
        <v>162.87152777778101</v>
      </c>
      <c r="D116">
        <v>0.38900000000000001</v>
      </c>
      <c r="E116" s="11">
        <f t="shared" si="11"/>
        <v>330.58113194970105</v>
      </c>
      <c r="H116" t="e">
        <f t="shared" si="12"/>
        <v>#DIV/0!</v>
      </c>
      <c r="I116" s="11">
        <f t="shared" si="9"/>
        <v>614.5811319497011</v>
      </c>
      <c r="K116" t="b">
        <f t="shared" si="7"/>
        <v>0</v>
      </c>
      <c r="L116">
        <f>COUNTIF(K$4:K116,TRUE())</f>
        <v>50</v>
      </c>
      <c r="M116" t="b">
        <f t="shared" si="8"/>
        <v>0</v>
      </c>
    </row>
    <row r="117" spans="1:13" x14ac:dyDescent="0.25">
      <c r="A117" s="12">
        <v>44617.666666666664</v>
      </c>
      <c r="B117" s="22">
        <f t="shared" si="10"/>
        <v>162.875</v>
      </c>
      <c r="D117">
        <f>D116/500</f>
        <v>7.7800000000000005E-4</v>
      </c>
      <c r="E117" s="11">
        <f t="shared" si="11"/>
        <v>330.58113194970105</v>
      </c>
      <c r="F117" s="9" t="s">
        <v>28</v>
      </c>
      <c r="G117" s="8" t="s">
        <v>22</v>
      </c>
      <c r="H117">
        <f t="shared" si="12"/>
        <v>7.7756165796856518</v>
      </c>
      <c r="I117" s="11">
        <f t="shared" si="9"/>
        <v>614.5811319497011</v>
      </c>
      <c r="K117" t="b">
        <f t="shared" si="7"/>
        <v>1</v>
      </c>
      <c r="L117">
        <f>COUNTIF(K$4:K117,TRUE())</f>
        <v>51</v>
      </c>
      <c r="M117" t="b">
        <f t="shared" si="8"/>
        <v>1</v>
      </c>
    </row>
    <row r="118" spans="1:13" x14ac:dyDescent="0.25">
      <c r="A118" s="21">
        <v>44620.590277777781</v>
      </c>
      <c r="B118" s="22">
        <f t="shared" si="10"/>
        <v>165.79861111111677</v>
      </c>
      <c r="D118">
        <v>0.40500000000000003</v>
      </c>
      <c r="E118" s="11">
        <f t="shared" si="11"/>
        <v>339.60506798714891</v>
      </c>
      <c r="H118" t="e">
        <f t="shared" si="12"/>
        <v>#DIV/0!</v>
      </c>
      <c r="I118" s="11">
        <f t="shared" si="9"/>
        <v>623.60506798714891</v>
      </c>
      <c r="K118" t="b">
        <f t="shared" si="7"/>
        <v>0</v>
      </c>
      <c r="L118">
        <f>COUNTIF(K$4:K118,TRUE())</f>
        <v>51</v>
      </c>
      <c r="M118" t="b">
        <f t="shared" si="8"/>
        <v>1</v>
      </c>
    </row>
    <row r="119" spans="1:13" x14ac:dyDescent="0.25">
      <c r="A119" s="21">
        <v>44620.59375</v>
      </c>
      <c r="B119" s="22">
        <f t="shared" si="10"/>
        <v>165.80208333333576</v>
      </c>
      <c r="D119">
        <f>D118/100</f>
        <v>4.0500000000000006E-3</v>
      </c>
      <c r="E119" s="11">
        <f t="shared" si="11"/>
        <v>339.60506798714891</v>
      </c>
      <c r="F119" s="9" t="s">
        <v>11</v>
      </c>
      <c r="G119" s="8" t="s">
        <v>22</v>
      </c>
      <c r="H119">
        <f t="shared" si="12"/>
        <v>7.0883559711699382</v>
      </c>
      <c r="I119" s="11">
        <f t="shared" si="9"/>
        <v>623.60506798714891</v>
      </c>
      <c r="K119" t="b">
        <f t="shared" si="7"/>
        <v>1</v>
      </c>
      <c r="L119">
        <f>COUNTIF(K$4:K119,TRUE())</f>
        <v>52</v>
      </c>
      <c r="M119" t="b">
        <f t="shared" si="8"/>
        <v>0</v>
      </c>
    </row>
    <row r="120" spans="1:13" x14ac:dyDescent="0.25">
      <c r="A120" s="21">
        <v>44622.378472222219</v>
      </c>
      <c r="B120" s="22">
        <f t="shared" si="10"/>
        <v>167.58680555555475</v>
      </c>
      <c r="D120">
        <v>0.26700000000000002</v>
      </c>
      <c r="E120" s="11">
        <f t="shared" si="11"/>
        <v>345.64784201083921</v>
      </c>
      <c r="H120" t="e">
        <f t="shared" si="12"/>
        <v>#DIV/0!</v>
      </c>
      <c r="I120" s="11">
        <f t="shared" si="9"/>
        <v>629.64784201083921</v>
      </c>
      <c r="K120" t="b">
        <f t="shared" si="7"/>
        <v>0</v>
      </c>
      <c r="L120">
        <f>COUNTIF(K$4:K120,TRUE())</f>
        <v>52</v>
      </c>
      <c r="M120" t="b">
        <f t="shared" si="8"/>
        <v>0</v>
      </c>
    </row>
    <row r="121" spans="1:13" x14ac:dyDescent="0.25">
      <c r="A121" s="21">
        <v>44622.381944444445</v>
      </c>
      <c r="B121" s="22">
        <f t="shared" si="10"/>
        <v>167.59027777778101</v>
      </c>
      <c r="D121">
        <f>D120/100</f>
        <v>2.6700000000000001E-3</v>
      </c>
      <c r="E121" s="11">
        <f t="shared" si="11"/>
        <v>345.64784201083921</v>
      </c>
      <c r="F121" s="24" t="s">
        <v>11</v>
      </c>
      <c r="G121" s="16" t="s">
        <v>22</v>
      </c>
      <c r="H121">
        <f t="shared" si="12"/>
        <v>7.5393550359142232</v>
      </c>
      <c r="I121" s="11">
        <f t="shared" si="9"/>
        <v>629.64784201083921</v>
      </c>
      <c r="K121" t="b">
        <f t="shared" si="7"/>
        <v>1</v>
      </c>
      <c r="L121">
        <f>COUNTIF(K$4:K121,TRUE())</f>
        <v>53</v>
      </c>
      <c r="M121" t="b">
        <f t="shared" si="8"/>
        <v>1</v>
      </c>
    </row>
    <row r="122" spans="1:13" x14ac:dyDescent="0.25">
      <c r="A122" s="5">
        <v>44624.729166666664</v>
      </c>
      <c r="B122" s="22">
        <f t="shared" si="10"/>
        <v>169.9375</v>
      </c>
      <c r="D122">
        <v>0.47399999999999998</v>
      </c>
      <c r="E122" s="11">
        <f t="shared" si="11"/>
        <v>353.11974551782464</v>
      </c>
      <c r="H122" t="e">
        <f t="shared" si="12"/>
        <v>#DIV/0!</v>
      </c>
      <c r="I122" s="11">
        <f t="shared" si="9"/>
        <v>637.11974551782464</v>
      </c>
      <c r="K122" t="b">
        <f t="shared" si="7"/>
        <v>0</v>
      </c>
      <c r="L122">
        <f>COUNTIF(K$4:K122,TRUE())</f>
        <v>53</v>
      </c>
      <c r="M122" t="b">
        <f t="shared" si="8"/>
        <v>1</v>
      </c>
    </row>
    <row r="123" spans="1:13" x14ac:dyDescent="0.25">
      <c r="A123" s="25">
        <v>44624.732638888891</v>
      </c>
      <c r="B123" s="22">
        <f t="shared" si="10"/>
        <v>169.94097222222626</v>
      </c>
      <c r="D123">
        <f>D122/500</f>
        <v>9.4799999999999995E-4</v>
      </c>
      <c r="E123" s="11">
        <f t="shared" si="11"/>
        <v>353.11974551782464</v>
      </c>
      <c r="F123" s="9" t="s">
        <v>28</v>
      </c>
      <c r="G123" s="8" t="s">
        <v>31</v>
      </c>
      <c r="H123">
        <f t="shared" si="12"/>
        <v>7.9589382705600373</v>
      </c>
      <c r="I123" s="11">
        <f t="shared" si="9"/>
        <v>637.11974551782464</v>
      </c>
      <c r="K123" t="b">
        <f t="shared" si="7"/>
        <v>1</v>
      </c>
      <c r="L123">
        <f>COUNTIF(K$4:K123,TRUE())</f>
        <v>54</v>
      </c>
      <c r="M123" t="b">
        <f t="shared" si="8"/>
        <v>0</v>
      </c>
    </row>
    <row r="124" spans="1:13" x14ac:dyDescent="0.25">
      <c r="A124" s="21">
        <v>44627.607638888891</v>
      </c>
      <c r="B124" s="22">
        <f t="shared" si="10"/>
        <v>172.81597222222626</v>
      </c>
      <c r="D124">
        <v>0.38600000000000001</v>
      </c>
      <c r="E124" s="11">
        <f t="shared" si="11"/>
        <v>361.78924359085653</v>
      </c>
      <c r="F124" s="17"/>
      <c r="H124" t="e">
        <f t="shared" si="12"/>
        <v>#DIV/0!</v>
      </c>
      <c r="I124" s="11">
        <f t="shared" si="9"/>
        <v>645.78924359085659</v>
      </c>
      <c r="K124" t="b">
        <f t="shared" si="7"/>
        <v>0</v>
      </c>
      <c r="L124">
        <f>COUNTIF(K$4:K124,TRUE())</f>
        <v>54</v>
      </c>
      <c r="M124" t="b">
        <f t="shared" si="8"/>
        <v>0</v>
      </c>
    </row>
    <row r="125" spans="1:13" x14ac:dyDescent="0.25">
      <c r="A125" s="25">
        <v>44627.611111111109</v>
      </c>
      <c r="B125" s="22">
        <f t="shared" si="10"/>
        <v>172.81944444444525</v>
      </c>
      <c r="D125">
        <f>D124/100</f>
        <v>3.8600000000000001E-3</v>
      </c>
      <c r="E125" s="11">
        <f t="shared" si="11"/>
        <v>361.78924359085653</v>
      </c>
      <c r="H125">
        <f t="shared" si="12"/>
        <v>7.152203482404353</v>
      </c>
      <c r="I125" s="11">
        <f t="shared" si="9"/>
        <v>645.78924359085659</v>
      </c>
      <c r="K125" t="b">
        <f t="shared" si="7"/>
        <v>0</v>
      </c>
      <c r="L125">
        <f>COUNTIF(K$4:K125,TRUE())</f>
        <v>54</v>
      </c>
      <c r="M125" t="b">
        <f t="shared" si="8"/>
        <v>0</v>
      </c>
    </row>
    <row r="126" spans="1:13" x14ac:dyDescent="0.25">
      <c r="A126" s="12">
        <v>44629.510416666664</v>
      </c>
      <c r="B126" s="22">
        <f t="shared" si="10"/>
        <v>174.71875</v>
      </c>
      <c r="D126">
        <v>0.32</v>
      </c>
      <c r="E126" s="11">
        <f t="shared" si="11"/>
        <v>368.16257083825053</v>
      </c>
      <c r="H126" t="e">
        <f t="shared" si="12"/>
        <v>#DIV/0!</v>
      </c>
      <c r="I126" s="11">
        <f t="shared" si="9"/>
        <v>652.16257083825053</v>
      </c>
      <c r="K126" t="b">
        <f t="shared" si="7"/>
        <v>0</v>
      </c>
      <c r="L126">
        <f>COUNTIF(K$4:K126,TRUE())</f>
        <v>54</v>
      </c>
      <c r="M126" t="b">
        <f t="shared" si="8"/>
        <v>0</v>
      </c>
    </row>
    <row r="127" spans="1:13" x14ac:dyDescent="0.25">
      <c r="A127" s="12">
        <v>44629.513888888891</v>
      </c>
      <c r="B127" s="22">
        <f t="shared" si="10"/>
        <v>174.72222222222626</v>
      </c>
      <c r="D127">
        <f>D126/100</f>
        <v>3.2000000000000002E-3</v>
      </c>
      <c r="E127" s="11">
        <f t="shared" si="11"/>
        <v>368.16257083825053</v>
      </c>
      <c r="F127" s="24" t="s">
        <v>11</v>
      </c>
      <c r="G127" s="16" t="s">
        <v>22</v>
      </c>
      <c r="H127">
        <f t="shared" si="12"/>
        <v>6.7239269501064136</v>
      </c>
      <c r="I127" s="11">
        <f t="shared" si="9"/>
        <v>652.16257083825053</v>
      </c>
      <c r="K127" t="b">
        <f t="shared" si="7"/>
        <v>1</v>
      </c>
      <c r="L127">
        <f>COUNTIF(K$4:K127,TRUE())</f>
        <v>55</v>
      </c>
      <c r="M127" t="b">
        <f t="shared" si="8"/>
        <v>1</v>
      </c>
    </row>
    <row r="128" spans="1:13" x14ac:dyDescent="0.25">
      <c r="A128" s="12">
        <v>44631.645833333336</v>
      </c>
      <c r="B128" s="22">
        <f t="shared" si="10"/>
        <v>176.85416666667152</v>
      </c>
      <c r="D128">
        <v>0.625</v>
      </c>
      <c r="E128" s="11">
        <f t="shared" si="11"/>
        <v>375.77221131268732</v>
      </c>
      <c r="H128" t="e">
        <f t="shared" si="12"/>
        <v>#DIV/0!</v>
      </c>
      <c r="I128" s="11">
        <f t="shared" si="9"/>
        <v>659.77221131268732</v>
      </c>
      <c r="K128" t="b">
        <f t="shared" si="7"/>
        <v>0</v>
      </c>
      <c r="L128">
        <f>COUNTIF(K$4:K128,TRUE())</f>
        <v>55</v>
      </c>
      <c r="M128" t="b">
        <f t="shared" si="8"/>
        <v>1</v>
      </c>
    </row>
    <row r="129" spans="1:13" x14ac:dyDescent="0.25">
      <c r="A129" s="12">
        <v>44631.652777777781</v>
      </c>
      <c r="B129" s="22">
        <f t="shared" si="10"/>
        <v>176.86111111111677</v>
      </c>
      <c r="D129">
        <f>D128/500</f>
        <v>1.25E-3</v>
      </c>
      <c r="E129" s="11">
        <f t="shared" si="11"/>
        <v>375.77221131268732</v>
      </c>
      <c r="F129" s="9" t="s">
        <v>28</v>
      </c>
      <c r="G129" s="16" t="s">
        <v>22</v>
      </c>
      <c r="H129">
        <f t="shared" si="12"/>
        <v>7.6708665379449155</v>
      </c>
      <c r="I129" s="11">
        <f t="shared" si="9"/>
        <v>659.77221131268732</v>
      </c>
      <c r="K129" t="b">
        <f t="shared" si="7"/>
        <v>1</v>
      </c>
      <c r="L129">
        <f>COUNTIF(K$4:K129,TRUE())</f>
        <v>56</v>
      </c>
      <c r="M129" t="b">
        <f t="shared" si="8"/>
        <v>0</v>
      </c>
    </row>
    <row r="130" spans="1:13" x14ac:dyDescent="0.25">
      <c r="A130" s="12">
        <v>44634.746527777781</v>
      </c>
      <c r="B130" s="22">
        <f t="shared" si="10"/>
        <v>179.95486111111677</v>
      </c>
      <c r="D130">
        <v>1.0249999999999999</v>
      </c>
      <c r="E130" s="11">
        <f t="shared" si="11"/>
        <v>385.45169141219276</v>
      </c>
      <c r="H130" t="e">
        <f t="shared" si="12"/>
        <v>#DIV/0!</v>
      </c>
      <c r="I130" s="11">
        <f t="shared" si="9"/>
        <v>669.45169141219276</v>
      </c>
      <c r="K130" t="b">
        <f t="shared" si="7"/>
        <v>0</v>
      </c>
      <c r="L130">
        <f>COUNTIF(K$4:K130,TRUE())</f>
        <v>56</v>
      </c>
      <c r="M130" t="b">
        <f t="shared" si="8"/>
        <v>0</v>
      </c>
    </row>
    <row r="131" spans="1:13" x14ac:dyDescent="0.25">
      <c r="A131" s="12">
        <v>44634.75</v>
      </c>
      <c r="B131" s="22">
        <f t="shared" si="10"/>
        <v>179.95833333333576</v>
      </c>
      <c r="D131">
        <f>D130/100</f>
        <v>1.0249999999999999E-2</v>
      </c>
      <c r="E131" s="11">
        <f t="shared" si="11"/>
        <v>385.45169141219276</v>
      </c>
      <c r="F131" s="24" t="s">
        <v>11</v>
      </c>
      <c r="G131" s="16" t="s">
        <v>22</v>
      </c>
      <c r="H131">
        <f t="shared" si="12"/>
        <v>6.1875050129728217</v>
      </c>
      <c r="I131" s="11">
        <f t="shared" si="9"/>
        <v>669.45169141219276</v>
      </c>
      <c r="K131" t="b">
        <f t="shared" si="7"/>
        <v>1</v>
      </c>
      <c r="L131">
        <f>COUNTIF(K$4:K131,TRUE())</f>
        <v>57</v>
      </c>
      <c r="M131" t="b">
        <f t="shared" si="8"/>
        <v>1</v>
      </c>
    </row>
    <row r="132" spans="1:13" x14ac:dyDescent="0.25">
      <c r="A132" s="21">
        <v>44635.361111111109</v>
      </c>
      <c r="B132" s="22">
        <f t="shared" si="10"/>
        <v>180.56944444444525</v>
      </c>
      <c r="D132">
        <v>5.2999999999999999E-2</v>
      </c>
      <c r="E132" s="11">
        <f t="shared" si="11"/>
        <v>387.82205986213785</v>
      </c>
      <c r="H132">
        <f t="shared" si="12"/>
        <v>7.0055861125956005</v>
      </c>
      <c r="I132" s="11">
        <f t="shared" si="9"/>
        <v>671.82205986213785</v>
      </c>
      <c r="K132" t="b">
        <f t="shared" si="7"/>
        <v>0</v>
      </c>
      <c r="L132">
        <f>COUNTIF(K$4:K132,TRUE())</f>
        <v>57</v>
      </c>
      <c r="M132" t="b">
        <f t="shared" si="8"/>
        <v>1</v>
      </c>
    </row>
    <row r="133" spans="1:13" x14ac:dyDescent="0.25">
      <c r="A133" s="21">
        <v>44635.628472222219</v>
      </c>
      <c r="B133" s="22">
        <f t="shared" si="10"/>
        <v>180.83680555555475</v>
      </c>
      <c r="D133">
        <v>0.1</v>
      </c>
      <c r="E133" s="11">
        <f t="shared" si="11"/>
        <v>388.73799559734937</v>
      </c>
      <c r="H133">
        <f t="shared" si="12"/>
        <v>8.6679867355271494</v>
      </c>
      <c r="I133" s="11">
        <f t="shared" si="9"/>
        <v>672.73799559734937</v>
      </c>
      <c r="K133" t="b">
        <f t="shared" ref="K133:K196" si="13">ISNUMBER(SEARCH("dilution",F133))</f>
        <v>0</v>
      </c>
      <c r="L133">
        <f>COUNTIF(K$4:K133,TRUE())</f>
        <v>57</v>
      </c>
      <c r="M133" t="b">
        <f t="shared" ref="M133:M196" si="14">ISODD(L133)</f>
        <v>1</v>
      </c>
    </row>
    <row r="134" spans="1:13" x14ac:dyDescent="0.25">
      <c r="A134" s="12">
        <v>44636.340277777781</v>
      </c>
      <c r="B134" s="22">
        <f t="shared" si="10"/>
        <v>181.54861111111677</v>
      </c>
      <c r="D134">
        <v>0.39200000000000002</v>
      </c>
      <c r="E134" s="11">
        <f t="shared" si="11"/>
        <v>390.70884925168986</v>
      </c>
      <c r="H134">
        <f t="shared" si="12"/>
        <v>11.269422110868387</v>
      </c>
      <c r="I134" s="11">
        <f t="shared" ref="I134:I197" si="15">$I$4+E134</f>
        <v>674.7088492516898</v>
      </c>
      <c r="K134" t="b">
        <f t="shared" si="13"/>
        <v>0</v>
      </c>
      <c r="L134">
        <f>COUNTIF(K$4:K134,TRUE())</f>
        <v>57</v>
      </c>
      <c r="M134" t="b">
        <f t="shared" si="14"/>
        <v>1</v>
      </c>
    </row>
    <row r="135" spans="1:13" x14ac:dyDescent="0.25">
      <c r="A135" s="21">
        <v>44636.527777777781</v>
      </c>
      <c r="B135" s="22">
        <f t="shared" si="10"/>
        <v>181.73611111111677</v>
      </c>
      <c r="D135">
        <v>0.51700000000000002</v>
      </c>
      <c r="E135" s="11">
        <f t="shared" si="11"/>
        <v>391.10815987788959</v>
      </c>
      <c r="H135" t="e">
        <f t="shared" si="12"/>
        <v>#DIV/0!</v>
      </c>
      <c r="I135" s="11">
        <f t="shared" si="15"/>
        <v>675.10815987788965</v>
      </c>
      <c r="K135" t="b">
        <f t="shared" si="13"/>
        <v>0</v>
      </c>
      <c r="L135">
        <f>COUNTIF(K$4:K135,TRUE())</f>
        <v>57</v>
      </c>
      <c r="M135" t="b">
        <f t="shared" si="14"/>
        <v>1</v>
      </c>
    </row>
    <row r="136" spans="1:13" x14ac:dyDescent="0.25">
      <c r="A136" s="21">
        <v>44636.538194444445</v>
      </c>
      <c r="B136" s="22">
        <f t="shared" ref="B136:B199" si="16">(A136-A135) +B135</f>
        <v>181.74652777778101</v>
      </c>
      <c r="D136">
        <f>D135/100</f>
        <v>5.1700000000000001E-3</v>
      </c>
      <c r="E136" s="11">
        <f t="shared" ref="E136:E199" si="17">IF(LOG(D136/D135)&gt;0, E135+LOG(D136/D135,2),E135)</f>
        <v>391.10815987788959</v>
      </c>
      <c r="F136" s="24" t="s">
        <v>11</v>
      </c>
      <c r="G136" s="16" t="s">
        <v>22</v>
      </c>
      <c r="H136">
        <f t="shared" si="12"/>
        <v>6.3979266085195201</v>
      </c>
      <c r="I136" s="11">
        <f t="shared" si="15"/>
        <v>675.10815987788965</v>
      </c>
      <c r="K136" t="b">
        <f t="shared" si="13"/>
        <v>1</v>
      </c>
      <c r="L136">
        <f>COUNTIF(K$4:K136,TRUE())</f>
        <v>58</v>
      </c>
      <c r="M136" t="b">
        <f t="shared" si="14"/>
        <v>0</v>
      </c>
    </row>
    <row r="137" spans="1:13" x14ac:dyDescent="0.25">
      <c r="A137" s="5">
        <v>44637.673611111109</v>
      </c>
      <c r="B137" s="22">
        <f t="shared" si="16"/>
        <v>182.88194444444525</v>
      </c>
      <c r="D137">
        <v>9.9000000000000005E-2</v>
      </c>
      <c r="E137" s="11">
        <f t="shared" si="17"/>
        <v>395.36735221742902</v>
      </c>
      <c r="H137">
        <f t="shared" si="12"/>
        <v>6.6614149904729363</v>
      </c>
      <c r="I137" s="11">
        <f t="shared" si="15"/>
        <v>679.36735221742902</v>
      </c>
      <c r="K137" t="b">
        <f t="shared" si="13"/>
        <v>0</v>
      </c>
      <c r="L137">
        <f>COUNTIF(K$4:K137,TRUE())</f>
        <v>58</v>
      </c>
      <c r="M137" t="b">
        <f t="shared" si="14"/>
        <v>0</v>
      </c>
    </row>
    <row r="138" spans="1:13" x14ac:dyDescent="0.25">
      <c r="A138" s="21">
        <v>44638.350694444445</v>
      </c>
      <c r="B138" s="22">
        <f t="shared" si="16"/>
        <v>183.55902777778101</v>
      </c>
      <c r="D138">
        <v>0.53700000000000003</v>
      </c>
      <c r="E138" s="11">
        <f t="shared" si="17"/>
        <v>397.80677387533484</v>
      </c>
      <c r="H138">
        <f t="shared" si="12"/>
        <v>6.5928943010214702</v>
      </c>
      <c r="I138" s="11">
        <f t="shared" si="15"/>
        <v>681.80677387533478</v>
      </c>
      <c r="K138" t="b">
        <f t="shared" si="13"/>
        <v>0</v>
      </c>
      <c r="L138">
        <f>COUNTIF(K$4:K138,TRUE())</f>
        <v>58</v>
      </c>
      <c r="M138" t="b">
        <f t="shared" si="14"/>
        <v>0</v>
      </c>
    </row>
    <row r="139" spans="1:13" x14ac:dyDescent="0.25">
      <c r="A139" s="21">
        <v>44638.701388888891</v>
      </c>
      <c r="B139" s="22">
        <f t="shared" si="16"/>
        <v>183.90972222222626</v>
      </c>
      <c r="D139">
        <v>1.3009999999999999</v>
      </c>
      <c r="E139" s="11">
        <f t="shared" si="17"/>
        <v>399.08340084406723</v>
      </c>
      <c r="H139" t="e">
        <f t="shared" si="12"/>
        <v>#DIV/0!</v>
      </c>
      <c r="I139" s="11">
        <f t="shared" si="15"/>
        <v>683.08340084406723</v>
      </c>
      <c r="K139" t="b">
        <f t="shared" si="13"/>
        <v>0</v>
      </c>
      <c r="L139">
        <f>COUNTIF(K$4:K139,TRUE())</f>
        <v>58</v>
      </c>
      <c r="M139" t="b">
        <f t="shared" si="14"/>
        <v>0</v>
      </c>
    </row>
    <row r="140" spans="1:13" x14ac:dyDescent="0.25">
      <c r="A140" s="21">
        <v>44638.711805555555</v>
      </c>
      <c r="B140" s="22">
        <f t="shared" si="16"/>
        <v>183.92013888889051</v>
      </c>
      <c r="D140">
        <f>D139/500</f>
        <v>2.6019999999999997E-3</v>
      </c>
      <c r="E140" s="11">
        <f t="shared" si="17"/>
        <v>399.08340084406723</v>
      </c>
      <c r="F140" s="24" t="s">
        <v>28</v>
      </c>
      <c r="G140" s="16" t="s">
        <v>22</v>
      </c>
      <c r="H140">
        <f t="shared" si="12"/>
        <v>7.2997896528852131</v>
      </c>
      <c r="I140" s="11">
        <f t="shared" si="15"/>
        <v>683.08340084406723</v>
      </c>
      <c r="K140" t="b">
        <f t="shared" si="13"/>
        <v>1</v>
      </c>
      <c r="L140">
        <f>COUNTIF(K$4:K140,TRUE())</f>
        <v>59</v>
      </c>
      <c r="M140" t="b">
        <f t="shared" si="14"/>
        <v>1</v>
      </c>
    </row>
    <row r="141" spans="1:13" x14ac:dyDescent="0.25">
      <c r="A141" s="21">
        <v>44641.763888888891</v>
      </c>
      <c r="B141" s="22">
        <f t="shared" si="16"/>
        <v>186.97222222222626</v>
      </c>
      <c r="D141">
        <v>2.7290000000000001</v>
      </c>
      <c r="E141" s="11">
        <f t="shared" si="17"/>
        <v>409.11793656128566</v>
      </c>
      <c r="F141" s="17"/>
      <c r="H141" t="e">
        <f t="shared" si="12"/>
        <v>#DIV/0!</v>
      </c>
      <c r="I141" s="11">
        <f t="shared" si="15"/>
        <v>693.11793656128566</v>
      </c>
      <c r="K141" t="b">
        <f t="shared" si="13"/>
        <v>0</v>
      </c>
      <c r="L141">
        <f>COUNTIF(K$4:K141,TRUE())</f>
        <v>59</v>
      </c>
      <c r="M141" t="b">
        <f t="shared" si="14"/>
        <v>1</v>
      </c>
    </row>
    <row r="142" spans="1:13" x14ac:dyDescent="0.25">
      <c r="A142" s="21">
        <v>44641.774305555555</v>
      </c>
      <c r="B142" s="22">
        <f t="shared" si="16"/>
        <v>186.98263888889051</v>
      </c>
      <c r="D142">
        <f>D141/100</f>
        <v>2.7290000000000002E-2</v>
      </c>
      <c r="E142" s="11">
        <f t="shared" si="17"/>
        <v>409.11793656128566</v>
      </c>
      <c r="F142" s="24" t="s">
        <v>11</v>
      </c>
      <c r="G142" s="16" t="s">
        <v>22</v>
      </c>
      <c r="H142">
        <f t="shared" si="12"/>
        <v>5.0402964681989779</v>
      </c>
      <c r="I142" s="11">
        <f t="shared" si="15"/>
        <v>693.11793656128566</v>
      </c>
      <c r="K142" t="b">
        <f t="shared" si="13"/>
        <v>1</v>
      </c>
      <c r="L142">
        <f>COUNTIF(K$4:K142,TRUE())</f>
        <v>60</v>
      </c>
      <c r="M142" t="b">
        <f t="shared" si="14"/>
        <v>0</v>
      </c>
    </row>
    <row r="143" spans="1:13" x14ac:dyDescent="0.25">
      <c r="A143" s="21">
        <v>44642.354166666664</v>
      </c>
      <c r="B143" s="22">
        <f t="shared" si="16"/>
        <v>187.5625</v>
      </c>
      <c r="D143">
        <v>0.185</v>
      </c>
      <c r="E143" s="11">
        <f t="shared" si="17"/>
        <v>411.87901753230256</v>
      </c>
      <c r="H143">
        <f t="shared" si="12"/>
        <v>6.1998250064850939</v>
      </c>
      <c r="I143" s="11">
        <f t="shared" si="15"/>
        <v>695.87901753230256</v>
      </c>
      <c r="K143" t="b">
        <f t="shared" si="13"/>
        <v>0</v>
      </c>
      <c r="L143">
        <f>COUNTIF(K$4:K143,TRUE())</f>
        <v>60</v>
      </c>
      <c r="M143" t="b">
        <f t="shared" si="14"/>
        <v>0</v>
      </c>
    </row>
    <row r="144" spans="1:13" x14ac:dyDescent="0.25">
      <c r="A144" s="12">
        <v>44642.694444444445</v>
      </c>
      <c r="B144" s="22">
        <f t="shared" si="16"/>
        <v>187.90277777778101</v>
      </c>
      <c r="D144">
        <v>0.46100000000000002</v>
      </c>
      <c r="E144" s="11">
        <f t="shared" si="17"/>
        <v>413.19625901221559</v>
      </c>
      <c r="H144">
        <f t="shared" ref="H144:H207" si="18">(A145-A144)*24/(E145-E144)</f>
        <v>7.3450893030548974</v>
      </c>
      <c r="I144" s="11">
        <f t="shared" si="15"/>
        <v>697.19625901221559</v>
      </c>
      <c r="K144" t="b">
        <f t="shared" si="13"/>
        <v>0</v>
      </c>
      <c r="L144">
        <f>COUNTIF(K$4:K144,TRUE())</f>
        <v>60</v>
      </c>
      <c r="M144" t="b">
        <f t="shared" si="14"/>
        <v>0</v>
      </c>
    </row>
    <row r="145" spans="1:13" x14ac:dyDescent="0.25">
      <c r="A145" s="21">
        <v>44643.347222222219</v>
      </c>
      <c r="B145" s="22">
        <f t="shared" si="16"/>
        <v>188.55555555555475</v>
      </c>
      <c r="D145">
        <v>2.0219999999999998</v>
      </c>
      <c r="E145" s="11">
        <f t="shared" si="17"/>
        <v>415.32920335368925</v>
      </c>
      <c r="H145">
        <f t="shared" si="18"/>
        <v>22.340308993532034</v>
      </c>
      <c r="I145" s="11">
        <f t="shared" si="15"/>
        <v>699.32920335368931</v>
      </c>
      <c r="K145" t="b">
        <f t="shared" si="13"/>
        <v>0</v>
      </c>
      <c r="L145">
        <f>COUNTIF(K$4:K145,TRUE())</f>
        <v>60</v>
      </c>
      <c r="M145" t="b">
        <f t="shared" si="14"/>
        <v>0</v>
      </c>
    </row>
    <row r="146" spans="1:13" x14ac:dyDescent="0.25">
      <c r="A146" s="21">
        <v>44643.704861111109</v>
      </c>
      <c r="B146" s="22">
        <f t="shared" si="16"/>
        <v>188.91319444444525</v>
      </c>
      <c r="D146">
        <v>2.6389999999999998</v>
      </c>
      <c r="E146" s="11">
        <f t="shared" si="17"/>
        <v>415.71341170711253</v>
      </c>
      <c r="H146" t="e">
        <f t="shared" si="18"/>
        <v>#DIV/0!</v>
      </c>
      <c r="I146" s="11">
        <f t="shared" si="15"/>
        <v>699.71341170711253</v>
      </c>
      <c r="K146" t="b">
        <f t="shared" si="13"/>
        <v>0</v>
      </c>
      <c r="L146">
        <f>COUNTIF(K$4:K146,TRUE())</f>
        <v>60</v>
      </c>
      <c r="M146" t="b">
        <f t="shared" si="14"/>
        <v>0</v>
      </c>
    </row>
    <row r="147" spans="1:13" x14ac:dyDescent="0.25">
      <c r="A147" s="21">
        <v>44643.711805555555</v>
      </c>
      <c r="B147" s="22">
        <f t="shared" si="16"/>
        <v>188.92013888889051</v>
      </c>
      <c r="D147">
        <f>D146/100</f>
        <v>2.6389999999999997E-2</v>
      </c>
      <c r="E147" s="11">
        <f t="shared" si="17"/>
        <v>415.71341170711253</v>
      </c>
      <c r="F147" s="24" t="s">
        <v>11</v>
      </c>
      <c r="G147" s="16" t="s">
        <v>22</v>
      </c>
      <c r="H147">
        <f t="shared" si="18"/>
        <v>4.978971811725585</v>
      </c>
      <c r="I147" s="11">
        <f t="shared" si="15"/>
        <v>699.71341170711253</v>
      </c>
      <c r="K147" t="b">
        <f t="shared" si="13"/>
        <v>1</v>
      </c>
      <c r="L147">
        <f>COUNTIF(K$4:K147,TRUE())</f>
        <v>61</v>
      </c>
      <c r="M147" t="b">
        <f t="shared" si="14"/>
        <v>1</v>
      </c>
    </row>
    <row r="148" spans="1:13" x14ac:dyDescent="0.25">
      <c r="A148" s="12">
        <v>44644.361111111109</v>
      </c>
      <c r="B148" s="22">
        <f t="shared" si="16"/>
        <v>189.56944444444525</v>
      </c>
      <c r="D148">
        <v>0.23100000000000001</v>
      </c>
      <c r="E148" s="11">
        <f t="shared" si="17"/>
        <v>418.84324130297705</v>
      </c>
      <c r="H148">
        <f t="shared" si="18"/>
        <v>6.1257923996139345</v>
      </c>
      <c r="I148" s="11">
        <f t="shared" si="15"/>
        <v>702.84324130297705</v>
      </c>
      <c r="K148" t="b">
        <f t="shared" si="13"/>
        <v>0</v>
      </c>
      <c r="L148">
        <f>COUNTIF(K$4:K148,TRUE())</f>
        <v>61</v>
      </c>
      <c r="M148" t="b">
        <f t="shared" si="14"/>
        <v>1</v>
      </c>
    </row>
    <row r="149" spans="1:13" x14ac:dyDescent="0.25">
      <c r="A149" s="21">
        <v>44644.680555555555</v>
      </c>
      <c r="B149" s="22">
        <f t="shared" si="16"/>
        <v>189.88888888889051</v>
      </c>
      <c r="D149">
        <v>0.55000000000000004</v>
      </c>
      <c r="E149" s="11">
        <f t="shared" si="17"/>
        <v>420.09478006997301</v>
      </c>
      <c r="H149">
        <f t="shared" si="18"/>
        <v>8.4029518904405709</v>
      </c>
      <c r="I149" s="11">
        <f t="shared" si="15"/>
        <v>704.09478006997301</v>
      </c>
      <c r="K149" t="b">
        <f t="shared" si="13"/>
        <v>0</v>
      </c>
      <c r="L149">
        <f>COUNTIF(K$4:K149,TRUE())</f>
        <v>61</v>
      </c>
      <c r="M149" t="b">
        <f t="shared" si="14"/>
        <v>1</v>
      </c>
    </row>
    <row r="150" spans="1:13" x14ac:dyDescent="0.25">
      <c r="A150" s="21">
        <v>44645.354166666664</v>
      </c>
      <c r="B150" s="22">
        <f t="shared" si="16"/>
        <v>190.5625</v>
      </c>
      <c r="D150">
        <v>2.0870000000000002</v>
      </c>
      <c r="E150" s="11">
        <f t="shared" si="17"/>
        <v>422.01870714672083</v>
      </c>
      <c r="H150">
        <f t="shared" si="18"/>
        <v>24.256414497205093</v>
      </c>
      <c r="I150" s="11">
        <f t="shared" si="15"/>
        <v>706.01870714672077</v>
      </c>
      <c r="K150" t="b">
        <f t="shared" si="13"/>
        <v>0</v>
      </c>
      <c r="L150">
        <f>COUNTIF(K$4:K150,TRUE())</f>
        <v>61</v>
      </c>
      <c r="M150" t="b">
        <f t="shared" si="14"/>
        <v>1</v>
      </c>
    </row>
    <row r="151" spans="1:13" x14ac:dyDescent="0.25">
      <c r="A151" s="21">
        <v>44645.635416666664</v>
      </c>
      <c r="B151" s="22">
        <f t="shared" si="16"/>
        <v>190.84375</v>
      </c>
      <c r="D151">
        <v>2.5310000000000001</v>
      </c>
      <c r="E151" s="11">
        <f t="shared" si="17"/>
        <v>422.29698405367168</v>
      </c>
      <c r="H151" t="e">
        <f t="shared" si="18"/>
        <v>#DIV/0!</v>
      </c>
      <c r="I151" s="11">
        <f t="shared" si="15"/>
        <v>706.29698405367162</v>
      </c>
      <c r="K151" t="b">
        <f t="shared" si="13"/>
        <v>0</v>
      </c>
      <c r="L151">
        <f>COUNTIF(K$4:K151,TRUE())</f>
        <v>61</v>
      </c>
      <c r="M151" t="b">
        <f t="shared" si="14"/>
        <v>1</v>
      </c>
    </row>
    <row r="152" spans="1:13" x14ac:dyDescent="0.25">
      <c r="A152" s="21">
        <v>44645.638888888891</v>
      </c>
      <c r="B152" s="22">
        <f t="shared" si="16"/>
        <v>190.84722222222626</v>
      </c>
      <c r="D152">
        <f>D151/1000</f>
        <v>2.5310000000000003E-3</v>
      </c>
      <c r="E152" s="11">
        <f t="shared" si="17"/>
        <v>422.29698405367168</v>
      </c>
      <c r="F152" s="24" t="s">
        <v>32</v>
      </c>
      <c r="G152" s="16" t="s">
        <v>22</v>
      </c>
      <c r="H152">
        <f t="shared" si="18"/>
        <v>7.2975887651460392</v>
      </c>
      <c r="I152" s="11">
        <f t="shared" si="15"/>
        <v>706.29698405367162</v>
      </c>
      <c r="K152" t="b">
        <f t="shared" si="13"/>
        <v>1</v>
      </c>
      <c r="L152">
        <f>COUNTIF(K$4:K152,TRUE())</f>
        <v>62</v>
      </c>
      <c r="M152" t="b">
        <f t="shared" si="14"/>
        <v>0</v>
      </c>
    </row>
    <row r="153" spans="1:13" x14ac:dyDescent="0.25">
      <c r="A153" s="21">
        <v>44648.645833333336</v>
      </c>
      <c r="B153" s="22">
        <f t="shared" si="16"/>
        <v>193.85416666667152</v>
      </c>
      <c r="D153">
        <v>2.4</v>
      </c>
      <c r="E153" s="11">
        <f t="shared" si="17"/>
        <v>432.18609523671898</v>
      </c>
      <c r="H153" t="e">
        <f t="shared" si="18"/>
        <v>#DIV/0!</v>
      </c>
      <c r="I153" s="11">
        <f t="shared" si="15"/>
        <v>716.18609523671898</v>
      </c>
      <c r="K153" t="b">
        <f t="shared" si="13"/>
        <v>0</v>
      </c>
      <c r="L153">
        <f>COUNTIF(K$4:K153,TRUE())</f>
        <v>62</v>
      </c>
      <c r="M153" t="b">
        <f t="shared" si="14"/>
        <v>0</v>
      </c>
    </row>
    <row r="154" spans="1:13" x14ac:dyDescent="0.25">
      <c r="A154" s="21">
        <v>44648.649305555555</v>
      </c>
      <c r="B154" s="22">
        <f t="shared" si="16"/>
        <v>193.85763888889051</v>
      </c>
      <c r="D154">
        <f>D153/200</f>
        <v>1.2E-2</v>
      </c>
      <c r="E154" s="11">
        <f t="shared" si="17"/>
        <v>432.18609523671898</v>
      </c>
      <c r="F154" s="9" t="s">
        <v>33</v>
      </c>
      <c r="G154" s="8" t="s">
        <v>22</v>
      </c>
      <c r="H154">
        <f t="shared" si="18"/>
        <v>6.5442599890360418</v>
      </c>
      <c r="I154" s="11">
        <f t="shared" si="15"/>
        <v>716.18609523671898</v>
      </c>
      <c r="K154" t="b">
        <f t="shared" si="13"/>
        <v>1</v>
      </c>
      <c r="L154">
        <f>COUNTIF(K$4:K154,TRUE())</f>
        <v>63</v>
      </c>
      <c r="M154" t="b">
        <f t="shared" si="14"/>
        <v>1</v>
      </c>
    </row>
    <row r="155" spans="1:13" x14ac:dyDescent="0.25">
      <c r="A155" s="21">
        <v>44649.354166666664</v>
      </c>
      <c r="B155" s="22">
        <f t="shared" si="16"/>
        <v>194.5625</v>
      </c>
      <c r="D155">
        <v>7.1999999999999995E-2</v>
      </c>
      <c r="E155" s="11">
        <f t="shared" si="17"/>
        <v>434.77105773744012</v>
      </c>
      <c r="H155">
        <f t="shared" si="18"/>
        <v>5.7522663247511234</v>
      </c>
      <c r="I155" s="11">
        <f t="shared" si="15"/>
        <v>718.77105773744006</v>
      </c>
      <c r="K155" t="b">
        <f t="shared" si="13"/>
        <v>0</v>
      </c>
      <c r="L155">
        <f>COUNTIF(K$4:K155,TRUE())</f>
        <v>63</v>
      </c>
      <c r="M155" t="b">
        <f t="shared" si="14"/>
        <v>1</v>
      </c>
    </row>
    <row r="156" spans="1:13" x14ac:dyDescent="0.25">
      <c r="A156" s="21">
        <v>44649.506944444445</v>
      </c>
      <c r="B156" s="22">
        <f t="shared" si="16"/>
        <v>194.71527777778101</v>
      </c>
      <c r="D156">
        <v>0.112</v>
      </c>
      <c r="E156" s="11">
        <f t="shared" si="17"/>
        <v>435.40848765805544</v>
      </c>
      <c r="H156">
        <f t="shared" si="18"/>
        <v>6.1238431337725006</v>
      </c>
      <c r="I156" s="11">
        <f t="shared" si="15"/>
        <v>719.40848765805549</v>
      </c>
      <c r="K156" t="b">
        <f t="shared" si="13"/>
        <v>0</v>
      </c>
      <c r="L156">
        <f>COUNTIF(K$4:K156,TRUE())</f>
        <v>63</v>
      </c>
      <c r="M156" t="b">
        <f t="shared" si="14"/>
        <v>1</v>
      </c>
    </row>
    <row r="157" spans="1:13" x14ac:dyDescent="0.25">
      <c r="A157" s="21">
        <v>44649.722222222219</v>
      </c>
      <c r="B157" s="22">
        <f t="shared" si="16"/>
        <v>194.93055555555475</v>
      </c>
      <c r="D157">
        <v>0.20100000000000001</v>
      </c>
      <c r="E157" s="11">
        <f t="shared" si="17"/>
        <v>436.25218442717676</v>
      </c>
      <c r="H157">
        <f t="shared" si="18"/>
        <v>6.9114115687929809</v>
      </c>
      <c r="I157" s="11">
        <f t="shared" si="15"/>
        <v>720.25218442717676</v>
      </c>
      <c r="K157" t="b">
        <f t="shared" si="13"/>
        <v>0</v>
      </c>
      <c r="L157">
        <f>COUNTIF(K$4:K157,TRUE())</f>
        <v>63</v>
      </c>
      <c r="M157" t="b">
        <f t="shared" si="14"/>
        <v>1</v>
      </c>
    </row>
    <row r="158" spans="1:13" x14ac:dyDescent="0.25">
      <c r="A158" s="21">
        <v>44650.354166666664</v>
      </c>
      <c r="B158" s="22">
        <f t="shared" si="16"/>
        <v>195.5625</v>
      </c>
      <c r="D158">
        <v>0.92</v>
      </c>
      <c r="E158" s="11">
        <f t="shared" si="17"/>
        <v>438.44662278694221</v>
      </c>
      <c r="H158">
        <f t="shared" si="18"/>
        <v>10.860686026603579</v>
      </c>
      <c r="I158" s="11">
        <f t="shared" si="15"/>
        <v>722.44662278694227</v>
      </c>
      <c r="K158" t="b">
        <f t="shared" si="13"/>
        <v>0</v>
      </c>
      <c r="L158">
        <f>COUNTIF(K$4:K158,TRUE())</f>
        <v>63</v>
      </c>
      <c r="M158" t="b">
        <f t="shared" si="14"/>
        <v>1</v>
      </c>
    </row>
    <row r="159" spans="1:13" x14ac:dyDescent="0.25">
      <c r="A159" s="21">
        <v>44650.513888888891</v>
      </c>
      <c r="B159" s="22">
        <f t="shared" si="16"/>
        <v>195.72222222222626</v>
      </c>
      <c r="D159">
        <v>1.175</v>
      </c>
      <c r="E159" s="11">
        <f t="shared" si="17"/>
        <v>438.79957777745022</v>
      </c>
      <c r="H159">
        <f t="shared" si="18"/>
        <v>14.308462280912915</v>
      </c>
      <c r="I159" s="11">
        <f t="shared" si="15"/>
        <v>722.79957777745017</v>
      </c>
      <c r="K159" t="b">
        <f t="shared" si="13"/>
        <v>0</v>
      </c>
      <c r="L159">
        <f>COUNTIF(K$4:K159,TRUE())</f>
        <v>63</v>
      </c>
      <c r="M159" t="b">
        <f t="shared" si="14"/>
        <v>1</v>
      </c>
    </row>
    <row r="160" spans="1:13" x14ac:dyDescent="0.25">
      <c r="A160" s="21">
        <v>44650.71875</v>
      </c>
      <c r="B160" s="22">
        <f t="shared" si="16"/>
        <v>195.92708333333576</v>
      </c>
      <c r="D160">
        <v>1.4910000000000001</v>
      </c>
      <c r="E160" s="11">
        <f t="shared" si="17"/>
        <v>439.14319727828132</v>
      </c>
      <c r="H160" t="e">
        <f t="shared" si="18"/>
        <v>#DIV/0!</v>
      </c>
      <c r="I160" s="11">
        <f t="shared" si="15"/>
        <v>723.14319727828138</v>
      </c>
      <c r="K160" t="b">
        <f t="shared" si="13"/>
        <v>0</v>
      </c>
      <c r="L160">
        <f>COUNTIF(K$4:K160,TRUE())</f>
        <v>63</v>
      </c>
      <c r="M160" t="b">
        <f t="shared" si="14"/>
        <v>1</v>
      </c>
    </row>
    <row r="161" spans="1:13" x14ac:dyDescent="0.25">
      <c r="A161" s="21">
        <v>44650.729166666664</v>
      </c>
      <c r="B161" s="22">
        <f t="shared" si="16"/>
        <v>195.9375</v>
      </c>
      <c r="D161">
        <f>D160/200</f>
        <v>7.4550000000000007E-3</v>
      </c>
      <c r="E161" s="11">
        <f t="shared" si="17"/>
        <v>439.14319727828132</v>
      </c>
      <c r="F161" s="9" t="s">
        <v>33</v>
      </c>
      <c r="G161" s="8" t="s">
        <v>22</v>
      </c>
      <c r="H161">
        <f t="shared" si="18"/>
        <v>6.2428305502990771</v>
      </c>
      <c r="I161" s="11">
        <f t="shared" si="15"/>
        <v>723.14319727828138</v>
      </c>
      <c r="K161" t="b">
        <f t="shared" si="13"/>
        <v>1</v>
      </c>
      <c r="L161">
        <f>COUNTIF(K$4:K161,TRUE())</f>
        <v>64</v>
      </c>
      <c r="M161" t="b">
        <f t="shared" si="14"/>
        <v>0</v>
      </c>
    </row>
    <row r="162" spans="1:13" x14ac:dyDescent="0.25">
      <c r="A162" s="21">
        <v>44651.420138888891</v>
      </c>
      <c r="B162" s="22">
        <f t="shared" si="16"/>
        <v>196.62847222222626</v>
      </c>
      <c r="D162">
        <v>4.7E-2</v>
      </c>
      <c r="E162" s="11">
        <f t="shared" si="17"/>
        <v>441.79957777745022</v>
      </c>
      <c r="H162">
        <f t="shared" si="18"/>
        <v>5.5952540029620463</v>
      </c>
      <c r="I162" s="11">
        <f t="shared" si="15"/>
        <v>725.79957777745017</v>
      </c>
      <c r="K162" t="b">
        <f t="shared" si="13"/>
        <v>0</v>
      </c>
      <c r="L162">
        <f>COUNTIF(K$4:K162,TRUE())</f>
        <v>64</v>
      </c>
      <c r="M162" t="b">
        <f t="shared" si="14"/>
        <v>0</v>
      </c>
    </row>
    <row r="163" spans="1:13" x14ac:dyDescent="0.25">
      <c r="A163" s="21">
        <v>44651.684027777781</v>
      </c>
      <c r="B163" s="22">
        <f t="shared" si="16"/>
        <v>196.89236111111677</v>
      </c>
      <c r="D163">
        <v>0.10299999999999999</v>
      </c>
      <c r="E163" s="11">
        <f t="shared" si="17"/>
        <v>442.93148945295582</v>
      </c>
      <c r="H163">
        <f t="shared" si="18"/>
        <v>6.3209770840570636</v>
      </c>
      <c r="I163" s="11">
        <f t="shared" si="15"/>
        <v>726.93148945295582</v>
      </c>
      <c r="K163" t="b">
        <f t="shared" si="13"/>
        <v>0</v>
      </c>
      <c r="L163">
        <f>COUNTIF(K$4:K163,TRUE())</f>
        <v>64</v>
      </c>
      <c r="M163" t="b">
        <f t="shared" si="14"/>
        <v>0</v>
      </c>
    </row>
    <row r="164" spans="1:13" x14ac:dyDescent="0.25">
      <c r="A164" s="21">
        <v>44652.347222222219</v>
      </c>
      <c r="B164" s="22">
        <f t="shared" si="16"/>
        <v>197.55555555555475</v>
      </c>
      <c r="D164">
        <v>0.59</v>
      </c>
      <c r="E164" s="11">
        <f t="shared" si="17"/>
        <v>445.44956007002179</v>
      </c>
      <c r="H164">
        <f t="shared" si="18"/>
        <v>8.9129500252756202</v>
      </c>
      <c r="I164" s="11">
        <f t="shared" si="15"/>
        <v>729.44956007002179</v>
      </c>
      <c r="K164" t="b">
        <f t="shared" si="13"/>
        <v>0</v>
      </c>
      <c r="L164">
        <f>COUNTIF(K$4:K164,TRUE())</f>
        <v>64</v>
      </c>
      <c r="M164" t="b">
        <f t="shared" si="14"/>
        <v>0</v>
      </c>
    </row>
    <row r="165" spans="1:13" x14ac:dyDescent="0.25">
      <c r="A165" s="21">
        <v>44652.666666666664</v>
      </c>
      <c r="B165" s="22">
        <f t="shared" si="16"/>
        <v>197.875</v>
      </c>
      <c r="D165">
        <v>1.071</v>
      </c>
      <c r="E165" s="11">
        <f t="shared" si="17"/>
        <v>446.30973169052282</v>
      </c>
      <c r="H165" t="e">
        <f t="shared" si="18"/>
        <v>#DIV/0!</v>
      </c>
      <c r="I165" s="11">
        <f t="shared" si="15"/>
        <v>730.30973169052277</v>
      </c>
      <c r="K165" t="b">
        <f t="shared" si="13"/>
        <v>0</v>
      </c>
      <c r="L165">
        <f>COUNTIF(K$4:K165,TRUE())</f>
        <v>64</v>
      </c>
      <c r="M165" t="b">
        <f t="shared" si="14"/>
        <v>0</v>
      </c>
    </row>
    <row r="166" spans="1:13" x14ac:dyDescent="0.25">
      <c r="A166" s="21">
        <v>44652.670138888891</v>
      </c>
      <c r="B166" s="22">
        <f t="shared" si="16"/>
        <v>197.87847222222626</v>
      </c>
      <c r="D166">
        <f>D165/1000</f>
        <v>1.0709999999999999E-3</v>
      </c>
      <c r="E166" s="11">
        <f t="shared" si="17"/>
        <v>446.30973169052282</v>
      </c>
      <c r="F166" s="24" t="s">
        <v>32</v>
      </c>
      <c r="G166" s="16" t="s">
        <v>22</v>
      </c>
      <c r="H166">
        <f t="shared" si="18"/>
        <v>6.9891457773826033</v>
      </c>
      <c r="I166" s="11">
        <f t="shared" si="15"/>
        <v>730.30973169052277</v>
      </c>
      <c r="K166" t="b">
        <f t="shared" si="13"/>
        <v>1</v>
      </c>
      <c r="L166">
        <f>COUNTIF(K$4:K166,TRUE())</f>
        <v>65</v>
      </c>
      <c r="M166" t="b">
        <f t="shared" si="14"/>
        <v>1</v>
      </c>
    </row>
    <row r="167" spans="1:13" x14ac:dyDescent="0.25">
      <c r="A167" s="21">
        <v>44655.673611111109</v>
      </c>
      <c r="B167" s="22">
        <f t="shared" si="16"/>
        <v>200.88194444444525</v>
      </c>
      <c r="D167">
        <v>1.363</v>
      </c>
      <c r="E167" s="11">
        <f t="shared" si="17"/>
        <v>456.62334305723988</v>
      </c>
      <c r="F167" s="17"/>
      <c r="H167" t="e">
        <f t="shared" si="18"/>
        <v>#DIV/0!</v>
      </c>
      <c r="I167" s="11">
        <f t="shared" si="15"/>
        <v>740.62334305723994</v>
      </c>
      <c r="K167" t="b">
        <f t="shared" si="13"/>
        <v>0</v>
      </c>
      <c r="L167">
        <f>COUNTIF(K$4:K167,TRUE())</f>
        <v>65</v>
      </c>
      <c r="M167" t="b">
        <f t="shared" si="14"/>
        <v>1</v>
      </c>
    </row>
    <row r="168" spans="1:13" x14ac:dyDescent="0.25">
      <c r="A168" s="21">
        <v>44655.677083333336</v>
      </c>
      <c r="B168" s="22">
        <f t="shared" si="16"/>
        <v>200.88541666667152</v>
      </c>
      <c r="D168">
        <f>D167/200</f>
        <v>6.8149999999999999E-3</v>
      </c>
      <c r="E168" s="11">
        <f t="shared" si="17"/>
        <v>456.62334305723988</v>
      </c>
      <c r="F168" s="24" t="s">
        <v>33</v>
      </c>
      <c r="G168" s="16" t="s">
        <v>22</v>
      </c>
      <c r="H168">
        <f t="shared" si="18"/>
        <v>6.9898390956822309</v>
      </c>
      <c r="I168" s="11">
        <f t="shared" si="15"/>
        <v>740.62334305723994</v>
      </c>
      <c r="K168" t="b">
        <f t="shared" si="13"/>
        <v>1</v>
      </c>
      <c r="L168">
        <f>COUNTIF(K$4:K168,TRUE())</f>
        <v>66</v>
      </c>
      <c r="M168" t="b">
        <f t="shared" si="14"/>
        <v>0</v>
      </c>
    </row>
    <row r="169" spans="1:13" x14ac:dyDescent="0.25">
      <c r="A169" s="21">
        <v>44656.364583333336</v>
      </c>
      <c r="B169" s="22">
        <f t="shared" si="16"/>
        <v>201.57291666667152</v>
      </c>
      <c r="D169">
        <v>3.5000000000000003E-2</v>
      </c>
      <c r="E169" s="11">
        <f t="shared" si="17"/>
        <v>458.98391241715439</v>
      </c>
      <c r="H169">
        <f t="shared" si="18"/>
        <v>5.5823658023368452</v>
      </c>
      <c r="I169" s="11">
        <f t="shared" si="15"/>
        <v>742.98391241715444</v>
      </c>
      <c r="K169" t="b">
        <f t="shared" si="13"/>
        <v>0</v>
      </c>
      <c r="L169">
        <f>COUNTIF(K$4:K169,TRUE())</f>
        <v>66</v>
      </c>
      <c r="M169" t="b">
        <f t="shared" si="14"/>
        <v>0</v>
      </c>
    </row>
    <row r="170" spans="1:13" x14ac:dyDescent="0.25">
      <c r="A170" s="21">
        <v>44656.670138888891</v>
      </c>
      <c r="B170" s="22">
        <f t="shared" si="16"/>
        <v>201.87847222222626</v>
      </c>
      <c r="D170">
        <v>8.6999999999999994E-2</v>
      </c>
      <c r="E170" s="11">
        <f t="shared" si="17"/>
        <v>460.29757289605817</v>
      </c>
      <c r="H170">
        <f t="shared" si="18"/>
        <v>6.4045058467481386</v>
      </c>
      <c r="I170" s="11">
        <f t="shared" si="15"/>
        <v>744.29757289605823</v>
      </c>
      <c r="K170" t="b">
        <f t="shared" si="13"/>
        <v>0</v>
      </c>
      <c r="L170">
        <f>COUNTIF(K$4:K170,TRUE())</f>
        <v>66</v>
      </c>
      <c r="M170" t="b">
        <f t="shared" si="14"/>
        <v>0</v>
      </c>
    </row>
    <row r="171" spans="1:13" x14ac:dyDescent="0.25">
      <c r="A171" s="21">
        <v>44657.340277777781</v>
      </c>
      <c r="B171" s="22">
        <f t="shared" si="16"/>
        <v>202.54861111111677</v>
      </c>
      <c r="D171">
        <v>0.496</v>
      </c>
      <c r="E171" s="11">
        <f t="shared" si="17"/>
        <v>462.8088257105963</v>
      </c>
      <c r="H171">
        <f t="shared" si="18"/>
        <v>10.866217312298543</v>
      </c>
      <c r="I171" s="11">
        <f t="shared" si="15"/>
        <v>746.80882571059624</v>
      </c>
      <c r="K171" t="b">
        <f t="shared" si="13"/>
        <v>0</v>
      </c>
      <c r="L171">
        <f>COUNTIF(K$4:K171,TRUE())</f>
        <v>66</v>
      </c>
      <c r="M171" t="b">
        <f t="shared" si="14"/>
        <v>0</v>
      </c>
    </row>
    <row r="172" spans="1:13" x14ac:dyDescent="0.25">
      <c r="A172" s="21">
        <v>44657.6875</v>
      </c>
      <c r="B172" s="22">
        <f t="shared" si="16"/>
        <v>202.89583333333576</v>
      </c>
      <c r="D172">
        <v>0.84399999999999997</v>
      </c>
      <c r="E172" s="11">
        <f t="shared" si="17"/>
        <v>463.5757285889166</v>
      </c>
      <c r="H172" t="e">
        <f t="shared" si="18"/>
        <v>#DIV/0!</v>
      </c>
      <c r="I172" s="11">
        <f t="shared" si="15"/>
        <v>747.5757285889166</v>
      </c>
      <c r="K172" t="b">
        <f t="shared" si="13"/>
        <v>0</v>
      </c>
      <c r="L172">
        <f>COUNTIF(K$4:K172,TRUE())</f>
        <v>66</v>
      </c>
      <c r="M172" t="b">
        <f t="shared" si="14"/>
        <v>0</v>
      </c>
    </row>
    <row r="173" spans="1:13" x14ac:dyDescent="0.25">
      <c r="A173" s="21">
        <v>44657.690972222219</v>
      </c>
      <c r="B173" s="22">
        <f t="shared" si="16"/>
        <v>202.89930555555475</v>
      </c>
      <c r="D173">
        <f>D172/200</f>
        <v>4.2199999999999998E-3</v>
      </c>
      <c r="E173" s="11">
        <f t="shared" si="17"/>
        <v>463.5757285889166</v>
      </c>
      <c r="F173" s="9" t="s">
        <v>33</v>
      </c>
      <c r="G173" s="8" t="s">
        <v>22</v>
      </c>
      <c r="H173">
        <f t="shared" si="18"/>
        <v>6.8032370094749792</v>
      </c>
      <c r="I173" s="11">
        <f t="shared" si="15"/>
        <v>747.5757285889166</v>
      </c>
      <c r="K173" t="b">
        <f t="shared" si="13"/>
        <v>1</v>
      </c>
      <c r="L173">
        <f>COUNTIF(K$4:K173,TRUE())</f>
        <v>67</v>
      </c>
      <c r="M173" t="b">
        <f t="shared" si="14"/>
        <v>1</v>
      </c>
    </row>
    <row r="174" spans="1:13" x14ac:dyDescent="0.25">
      <c r="A174" s="21">
        <v>44658.347222222219</v>
      </c>
      <c r="B174" s="22">
        <f t="shared" si="16"/>
        <v>203.55555555555475</v>
      </c>
      <c r="D174">
        <v>2.1000000000000001E-2</v>
      </c>
      <c r="E174" s="11">
        <f t="shared" si="17"/>
        <v>465.89080301276289</v>
      </c>
      <c r="H174">
        <f t="shared" si="18"/>
        <v>5.7489397807043918</v>
      </c>
      <c r="I174" s="11">
        <f t="shared" si="15"/>
        <v>749.89080301276294</v>
      </c>
      <c r="K174" t="b">
        <f t="shared" si="13"/>
        <v>0</v>
      </c>
      <c r="L174">
        <f>COUNTIF(K$4:K174,TRUE())</f>
        <v>67</v>
      </c>
      <c r="M174" t="b">
        <f t="shared" si="14"/>
        <v>1</v>
      </c>
    </row>
    <row r="175" spans="1:13" x14ac:dyDescent="0.25">
      <c r="A175" s="21">
        <v>44658.673611111109</v>
      </c>
      <c r="B175" s="22">
        <f t="shared" si="16"/>
        <v>203.88194444444525</v>
      </c>
      <c r="D175">
        <v>5.3999999999999999E-2</v>
      </c>
      <c r="E175" s="11">
        <f t="shared" si="17"/>
        <v>467.25337309214757</v>
      </c>
      <c r="H175">
        <f t="shared" si="18"/>
        <v>6.243458822139341</v>
      </c>
      <c r="I175" s="11">
        <f t="shared" si="15"/>
        <v>751.25337309214751</v>
      </c>
      <c r="K175" t="b">
        <f t="shared" si="13"/>
        <v>0</v>
      </c>
      <c r="L175">
        <f>COUNTIF(K$4:K175,TRUE())</f>
        <v>67</v>
      </c>
      <c r="M175" t="b">
        <f t="shared" si="14"/>
        <v>1</v>
      </c>
    </row>
    <row r="176" spans="1:13" x14ac:dyDescent="0.25">
      <c r="A176" s="21">
        <v>44659.34375</v>
      </c>
      <c r="B176" s="22">
        <f t="shared" si="16"/>
        <v>204.55208333333576</v>
      </c>
      <c r="D176">
        <v>0.32200000000000001</v>
      </c>
      <c r="E176" s="11">
        <f t="shared" si="17"/>
        <v>469.82940246809869</v>
      </c>
      <c r="H176">
        <f t="shared" si="18"/>
        <v>8.2271171433748798</v>
      </c>
      <c r="I176" s="11">
        <f t="shared" si="15"/>
        <v>753.82940246809869</v>
      </c>
      <c r="K176" t="b">
        <f t="shared" si="13"/>
        <v>0</v>
      </c>
      <c r="L176">
        <f>COUNTIF(K$4:K176,TRUE())</f>
        <v>67</v>
      </c>
      <c r="M176" t="b">
        <f t="shared" si="14"/>
        <v>1</v>
      </c>
    </row>
    <row r="177" spans="1:13" x14ac:dyDescent="0.25">
      <c r="A177" s="21">
        <v>44659.659722222219</v>
      </c>
      <c r="B177" s="22">
        <f t="shared" si="16"/>
        <v>204.86805555555475</v>
      </c>
      <c r="D177">
        <v>0.61</v>
      </c>
      <c r="E177" s="11">
        <f t="shared" si="17"/>
        <v>470.75115102243433</v>
      </c>
      <c r="H177" t="e">
        <f t="shared" si="18"/>
        <v>#DIV/0!</v>
      </c>
      <c r="I177" s="11">
        <f t="shared" si="15"/>
        <v>754.75115102243433</v>
      </c>
      <c r="K177" t="b">
        <f t="shared" si="13"/>
        <v>0</v>
      </c>
      <c r="L177">
        <f>COUNTIF(K$4:K177,TRUE())</f>
        <v>67</v>
      </c>
      <c r="M177" t="b">
        <f t="shared" si="14"/>
        <v>1</v>
      </c>
    </row>
    <row r="178" spans="1:13" x14ac:dyDescent="0.25">
      <c r="A178" s="21">
        <v>44659.663194444445</v>
      </c>
      <c r="B178" s="22">
        <f t="shared" si="16"/>
        <v>204.87152777778101</v>
      </c>
      <c r="D178">
        <f>D177/1000</f>
        <v>6.0999999999999997E-4</v>
      </c>
      <c r="E178" s="11">
        <f t="shared" si="17"/>
        <v>470.75115102243433</v>
      </c>
      <c r="F178" s="24" t="s">
        <v>32</v>
      </c>
      <c r="G178" s="16" t="s">
        <v>22</v>
      </c>
      <c r="H178">
        <f t="shared" si="18"/>
        <v>6.9702145431013856</v>
      </c>
      <c r="I178" s="11">
        <f t="shared" si="15"/>
        <v>754.75115102243433</v>
      </c>
      <c r="K178" t="b">
        <f t="shared" si="13"/>
        <v>1</v>
      </c>
      <c r="L178">
        <f>COUNTIF(K$4:K178,TRUE())</f>
        <v>68</v>
      </c>
      <c r="M178" t="b">
        <f t="shared" si="14"/>
        <v>0</v>
      </c>
    </row>
    <row r="179" spans="1:13" x14ac:dyDescent="0.25">
      <c r="A179" s="21">
        <v>44662.663194444445</v>
      </c>
      <c r="B179" s="22">
        <f t="shared" si="16"/>
        <v>207.87152777778101</v>
      </c>
      <c r="D179">
        <v>0.78500000000000003</v>
      </c>
      <c r="E179" s="11">
        <f t="shared" si="17"/>
        <v>481.08081871842518</v>
      </c>
      <c r="H179" t="e">
        <f t="shared" si="18"/>
        <v>#DIV/0!</v>
      </c>
      <c r="I179" s="11">
        <f t="shared" si="15"/>
        <v>765.08081871842523</v>
      </c>
      <c r="K179" t="b">
        <f t="shared" si="13"/>
        <v>0</v>
      </c>
      <c r="L179">
        <f>COUNTIF(K$4:K179,TRUE())</f>
        <v>68</v>
      </c>
      <c r="M179" t="b">
        <f t="shared" si="14"/>
        <v>0</v>
      </c>
    </row>
    <row r="180" spans="1:13" x14ac:dyDescent="0.25">
      <c r="A180" s="21">
        <v>44662.666666666664</v>
      </c>
      <c r="B180" s="22">
        <f t="shared" si="16"/>
        <v>207.875</v>
      </c>
      <c r="D180">
        <f>D179/200</f>
        <v>3.9250000000000005E-3</v>
      </c>
      <c r="E180" s="11">
        <f t="shared" si="17"/>
        <v>481.08081871842518</v>
      </c>
      <c r="F180" s="9" t="s">
        <v>34</v>
      </c>
      <c r="G180" s="8" t="s">
        <v>22</v>
      </c>
      <c r="H180">
        <f t="shared" si="18"/>
        <v>8.3032961758959907</v>
      </c>
      <c r="I180" s="11">
        <f t="shared" si="15"/>
        <v>765.08081871842523</v>
      </c>
      <c r="K180" t="b">
        <f t="shared" si="13"/>
        <v>1</v>
      </c>
      <c r="L180">
        <f>COUNTIF(K$4:K180,TRUE())</f>
        <v>69</v>
      </c>
      <c r="M180" t="b">
        <f t="shared" si="14"/>
        <v>1</v>
      </c>
    </row>
    <row r="181" spans="1:13" x14ac:dyDescent="0.25">
      <c r="A181" s="21">
        <v>44663.368055555555</v>
      </c>
      <c r="B181" s="22">
        <f t="shared" si="16"/>
        <v>208.57638888889051</v>
      </c>
      <c r="D181">
        <v>1.6E-2</v>
      </c>
      <c r="E181" s="11">
        <f t="shared" si="17"/>
        <v>483.1081260644209</v>
      </c>
      <c r="H181">
        <f t="shared" si="18"/>
        <v>5.1525929875492773</v>
      </c>
      <c r="I181" s="11">
        <f t="shared" si="15"/>
        <v>767.10812606442096</v>
      </c>
      <c r="K181" t="b">
        <f t="shared" si="13"/>
        <v>0</v>
      </c>
      <c r="L181">
        <f>COUNTIF(K$4:K181,TRUE())</f>
        <v>69</v>
      </c>
      <c r="M181" t="b">
        <f t="shared" si="14"/>
        <v>1</v>
      </c>
    </row>
    <row r="182" spans="1:13" x14ac:dyDescent="0.25">
      <c r="A182" s="21">
        <v>44663.708333333336</v>
      </c>
      <c r="B182" s="22">
        <f t="shared" si="16"/>
        <v>208.91666666667152</v>
      </c>
      <c r="D182">
        <v>4.8000000000000001E-2</v>
      </c>
      <c r="E182" s="11">
        <f t="shared" si="17"/>
        <v>484.69308856514203</v>
      </c>
      <c r="H182">
        <f t="shared" si="18"/>
        <v>5.8362913284416003</v>
      </c>
      <c r="I182" s="11">
        <f t="shared" si="15"/>
        <v>768.69308856514203</v>
      </c>
      <c r="K182" t="b">
        <f t="shared" si="13"/>
        <v>0</v>
      </c>
      <c r="L182">
        <f>COUNTIF(K$4:K182,TRUE())</f>
        <v>69</v>
      </c>
      <c r="M182" t="b">
        <f t="shared" si="14"/>
        <v>1</v>
      </c>
    </row>
    <row r="183" spans="1:13" x14ac:dyDescent="0.25">
      <c r="A183" s="21">
        <v>44664.375</v>
      </c>
      <c r="B183" s="22">
        <f t="shared" si="16"/>
        <v>209.58333333333576</v>
      </c>
      <c r="D183">
        <v>0.32100000000000001</v>
      </c>
      <c r="E183" s="11">
        <f t="shared" si="17"/>
        <v>487.43455555154316</v>
      </c>
      <c r="H183">
        <f t="shared" si="18"/>
        <v>11.151333445500841</v>
      </c>
      <c r="I183" s="11">
        <f t="shared" si="15"/>
        <v>771.4345555515431</v>
      </c>
      <c r="K183" t="b">
        <f t="shared" si="13"/>
        <v>0</v>
      </c>
      <c r="L183">
        <f>COUNTIF(K$4:K183,TRUE())</f>
        <v>69</v>
      </c>
      <c r="M183" t="b">
        <f t="shared" si="14"/>
        <v>1</v>
      </c>
    </row>
    <row r="184" spans="1:13" x14ac:dyDescent="0.25">
      <c r="A184" s="21">
        <v>44664.684027777781</v>
      </c>
      <c r="B184" s="22">
        <f t="shared" si="16"/>
        <v>209.89236111111677</v>
      </c>
      <c r="D184">
        <v>0.50900000000000001</v>
      </c>
      <c r="E184" s="11">
        <f t="shared" si="17"/>
        <v>488.09964791049657</v>
      </c>
      <c r="F184" s="24" t="s">
        <v>35</v>
      </c>
      <c r="H184" t="e">
        <f t="shared" si="18"/>
        <v>#DIV/0!</v>
      </c>
      <c r="I184" s="11">
        <f t="shared" si="15"/>
        <v>772.09964791049651</v>
      </c>
      <c r="K184" t="b">
        <f t="shared" si="13"/>
        <v>0</v>
      </c>
      <c r="L184">
        <f>COUNTIF(K$4:K184,TRUE())</f>
        <v>69</v>
      </c>
      <c r="M184" t="b">
        <f t="shared" si="14"/>
        <v>1</v>
      </c>
    </row>
    <row r="185" spans="1:13" x14ac:dyDescent="0.25">
      <c r="A185" s="21">
        <v>44664.6875</v>
      </c>
      <c r="B185" s="22">
        <f t="shared" si="16"/>
        <v>209.89583333333576</v>
      </c>
      <c r="D185">
        <f>D184/200</f>
        <v>2.545E-3</v>
      </c>
      <c r="E185" s="11">
        <f t="shared" si="17"/>
        <v>488.09964791049657</v>
      </c>
      <c r="F185" s="9" t="s">
        <v>33</v>
      </c>
      <c r="G185" s="8" t="s">
        <v>22</v>
      </c>
      <c r="H185">
        <f t="shared" si="18"/>
        <v>7.0397453244885098</v>
      </c>
      <c r="I185" s="11">
        <f t="shared" si="15"/>
        <v>772.09964791049651</v>
      </c>
      <c r="K185" t="b">
        <f t="shared" si="13"/>
        <v>1</v>
      </c>
      <c r="L185">
        <f>COUNTIF(K$4:K185,TRUE())</f>
        <v>70</v>
      </c>
      <c r="M185" t="b">
        <f t="shared" si="14"/>
        <v>0</v>
      </c>
    </row>
    <row r="186" spans="1:13" x14ac:dyDescent="0.25">
      <c r="A186" s="21">
        <v>44665.34375</v>
      </c>
      <c r="B186" s="22">
        <f t="shared" si="16"/>
        <v>210.55208333333576</v>
      </c>
      <c r="D186">
        <v>1.2E-2</v>
      </c>
      <c r="E186" s="11">
        <f t="shared" si="17"/>
        <v>490.33694475491677</v>
      </c>
      <c r="H186">
        <f t="shared" si="18"/>
        <v>5.629664217855332</v>
      </c>
      <c r="I186" s="11">
        <f t="shared" si="15"/>
        <v>774.33694475491677</v>
      </c>
      <c r="K186" t="b">
        <f t="shared" si="13"/>
        <v>0</v>
      </c>
      <c r="L186">
        <f>COUNTIF(K$4:K186,TRUE())</f>
        <v>70</v>
      </c>
      <c r="M186" t="b">
        <f t="shared" si="14"/>
        <v>0</v>
      </c>
    </row>
    <row r="187" spans="1:13" x14ac:dyDescent="0.25">
      <c r="A187" s="21">
        <v>44665.642361111109</v>
      </c>
      <c r="B187" s="22">
        <f t="shared" si="16"/>
        <v>210.85069444444525</v>
      </c>
      <c r="D187">
        <v>2.9000000000000001E-2</v>
      </c>
      <c r="E187" s="11">
        <f t="shared" si="17"/>
        <v>491.60996324932319</v>
      </c>
      <c r="H187">
        <f t="shared" si="18"/>
        <v>7.2997975114090661</v>
      </c>
      <c r="I187" s="11">
        <f t="shared" si="15"/>
        <v>775.60996324932319</v>
      </c>
      <c r="K187" t="b">
        <f t="shared" si="13"/>
        <v>0</v>
      </c>
      <c r="L187">
        <f>COUNTIF(K$4:K187,TRUE())</f>
        <v>70</v>
      </c>
      <c r="M187" t="b">
        <f t="shared" si="14"/>
        <v>0</v>
      </c>
    </row>
    <row r="188" spans="1:13" x14ac:dyDescent="0.25">
      <c r="A188" s="21">
        <v>44666.791666666664</v>
      </c>
      <c r="B188" s="22">
        <f t="shared" si="16"/>
        <v>212</v>
      </c>
      <c r="D188">
        <v>0.39800000000000002</v>
      </c>
      <c r="E188" s="11">
        <f t="shared" si="17"/>
        <v>495.38860687473925</v>
      </c>
      <c r="H188" t="e">
        <f t="shared" si="18"/>
        <v>#DIV/0!</v>
      </c>
      <c r="I188" s="11">
        <f t="shared" si="15"/>
        <v>779.38860687473925</v>
      </c>
      <c r="K188" t="b">
        <f t="shared" si="13"/>
        <v>0</v>
      </c>
      <c r="L188">
        <f>COUNTIF(K$4:K188,TRUE())</f>
        <v>70</v>
      </c>
      <c r="M188" t="b">
        <f t="shared" si="14"/>
        <v>0</v>
      </c>
    </row>
    <row r="189" spans="1:13" x14ac:dyDescent="0.25">
      <c r="A189" s="21">
        <v>44666.795138888891</v>
      </c>
      <c r="B189" s="22">
        <f t="shared" si="16"/>
        <v>212.00347222222626</v>
      </c>
      <c r="D189">
        <f>D188/200</f>
        <v>1.99E-3</v>
      </c>
      <c r="E189" s="11">
        <f t="shared" si="17"/>
        <v>495.38860687473925</v>
      </c>
      <c r="F189" s="9" t="s">
        <v>33</v>
      </c>
      <c r="G189" s="8" t="s">
        <v>22</v>
      </c>
      <c r="H189">
        <f t="shared" si="18"/>
        <v>7.9727851271688506</v>
      </c>
      <c r="I189" s="11">
        <f t="shared" si="15"/>
        <v>779.38860687473925</v>
      </c>
      <c r="K189" t="b">
        <f t="shared" si="13"/>
        <v>1</v>
      </c>
      <c r="L189">
        <f>COUNTIF(K$4:K189,TRUE())</f>
        <v>71</v>
      </c>
      <c r="M189" t="b">
        <f t="shared" si="14"/>
        <v>1</v>
      </c>
    </row>
    <row r="190" spans="1:13" x14ac:dyDescent="0.25">
      <c r="A190" s="21">
        <v>44669.802083333336</v>
      </c>
      <c r="B190" s="22">
        <f t="shared" si="16"/>
        <v>215.01041666667152</v>
      </c>
      <c r="D190">
        <v>1.056</v>
      </c>
      <c r="E190" s="11">
        <f t="shared" si="17"/>
        <v>504.44023256332878</v>
      </c>
      <c r="H190" t="e">
        <f t="shared" si="18"/>
        <v>#DIV/0!</v>
      </c>
      <c r="I190" s="11">
        <f t="shared" si="15"/>
        <v>788.44023256332878</v>
      </c>
      <c r="K190" t="b">
        <f t="shared" si="13"/>
        <v>0</v>
      </c>
      <c r="L190">
        <f>COUNTIF(K$4:K190,TRUE())</f>
        <v>71</v>
      </c>
      <c r="M190" t="b">
        <f t="shared" si="14"/>
        <v>1</v>
      </c>
    </row>
    <row r="191" spans="1:13" x14ac:dyDescent="0.25">
      <c r="A191" s="21">
        <v>44669.805555555555</v>
      </c>
      <c r="B191" s="22">
        <f t="shared" si="16"/>
        <v>215.01388888889051</v>
      </c>
      <c r="D191">
        <f>D190/200</f>
        <v>5.28E-3</v>
      </c>
      <c r="E191" s="11">
        <f t="shared" si="17"/>
        <v>504.44023256332878</v>
      </c>
      <c r="F191" s="24" t="s">
        <v>36</v>
      </c>
      <c r="G191" s="8" t="s">
        <v>25</v>
      </c>
      <c r="H191">
        <f t="shared" si="18"/>
        <v>11.046151567767717</v>
      </c>
      <c r="I191" s="11">
        <f t="shared" si="15"/>
        <v>788.44023256332878</v>
      </c>
      <c r="K191" t="b">
        <f t="shared" si="13"/>
        <v>1</v>
      </c>
      <c r="L191">
        <f>COUNTIF(K$4:K191,TRUE())</f>
        <v>72</v>
      </c>
      <c r="M191" t="b">
        <f t="shared" si="14"/>
        <v>0</v>
      </c>
    </row>
    <row r="192" spans="1:13" x14ac:dyDescent="0.25">
      <c r="A192" s="21">
        <v>44670.350694444445</v>
      </c>
      <c r="B192" s="22">
        <f t="shared" si="16"/>
        <v>215.55902777778101</v>
      </c>
      <c r="D192">
        <v>1.2E-2</v>
      </c>
      <c r="E192" s="11">
        <f t="shared" si="17"/>
        <v>505.62465713446619</v>
      </c>
      <c r="H192">
        <f t="shared" si="18"/>
        <v>5.0681016343547167</v>
      </c>
      <c r="I192" s="11">
        <f t="shared" si="15"/>
        <v>789.62465713446613</v>
      </c>
      <c r="K192" t="b">
        <f t="shared" si="13"/>
        <v>0</v>
      </c>
      <c r="L192">
        <f>COUNTIF(K$4:K192,TRUE())</f>
        <v>72</v>
      </c>
      <c r="M192" t="b">
        <f t="shared" si="14"/>
        <v>0</v>
      </c>
    </row>
    <row r="193" spans="1:13" x14ac:dyDescent="0.25">
      <c r="A193" s="21">
        <v>44670.746527777781</v>
      </c>
      <c r="B193" s="22">
        <f t="shared" si="16"/>
        <v>215.95486111111677</v>
      </c>
      <c r="D193">
        <v>4.3999999999999997E-2</v>
      </c>
      <c r="E193" s="11">
        <f t="shared" si="17"/>
        <v>507.49912625238233</v>
      </c>
      <c r="H193">
        <f t="shared" si="18"/>
        <v>6.1556848670026936</v>
      </c>
      <c r="I193" s="11">
        <f t="shared" si="15"/>
        <v>791.49912625238233</v>
      </c>
      <c r="K193" t="b">
        <f t="shared" si="13"/>
        <v>0</v>
      </c>
      <c r="L193">
        <f>COUNTIF(K$4:K193,TRUE())</f>
        <v>72</v>
      </c>
      <c r="M193" t="b">
        <f t="shared" si="14"/>
        <v>0</v>
      </c>
    </row>
    <row r="194" spans="1:13" x14ac:dyDescent="0.25">
      <c r="A194" s="21">
        <v>44671.34375</v>
      </c>
      <c r="B194" s="22">
        <f t="shared" si="16"/>
        <v>216.55208333333576</v>
      </c>
      <c r="D194">
        <v>0.221</v>
      </c>
      <c r="E194" s="11">
        <f t="shared" si="17"/>
        <v>509.82759719313646</v>
      </c>
      <c r="H194">
        <f t="shared" si="18"/>
        <v>10.012867526047758</v>
      </c>
      <c r="I194" s="11">
        <f t="shared" si="15"/>
        <v>793.8275971931364</v>
      </c>
      <c r="K194" t="b">
        <f t="shared" si="13"/>
        <v>0</v>
      </c>
      <c r="L194">
        <f>COUNTIF(K$4:K194,TRUE())</f>
        <v>72</v>
      </c>
      <c r="M194" t="b">
        <f t="shared" si="14"/>
        <v>0</v>
      </c>
    </row>
    <row r="195" spans="1:13" x14ac:dyDescent="0.25">
      <c r="A195" s="21">
        <v>44671.708333333336</v>
      </c>
      <c r="B195" s="22">
        <f t="shared" si="16"/>
        <v>216.91666666667152</v>
      </c>
      <c r="D195">
        <v>0.40500000000000003</v>
      </c>
      <c r="E195" s="11">
        <f t="shared" si="17"/>
        <v>510.70147273151701</v>
      </c>
      <c r="F195" s="17"/>
      <c r="H195" t="e">
        <f t="shared" si="18"/>
        <v>#DIV/0!</v>
      </c>
      <c r="I195" s="11">
        <f t="shared" si="15"/>
        <v>794.70147273151701</v>
      </c>
      <c r="K195" t="b">
        <f t="shared" si="13"/>
        <v>0</v>
      </c>
      <c r="L195">
        <f>COUNTIF(K$4:K195,TRUE())</f>
        <v>72</v>
      </c>
      <c r="M195" t="b">
        <f t="shared" si="14"/>
        <v>0</v>
      </c>
    </row>
    <row r="196" spans="1:13" x14ac:dyDescent="0.25">
      <c r="A196" s="21">
        <v>44671.711805555555</v>
      </c>
      <c r="B196" s="22">
        <f t="shared" si="16"/>
        <v>216.92013888889051</v>
      </c>
      <c r="D196">
        <f>D195/200</f>
        <v>2.0250000000000003E-3</v>
      </c>
      <c r="E196" s="11">
        <f t="shared" si="17"/>
        <v>510.70147273151701</v>
      </c>
      <c r="F196" s="24" t="s">
        <v>33</v>
      </c>
      <c r="G196" s="16" t="s">
        <v>22</v>
      </c>
      <c r="H196">
        <f t="shared" si="18"/>
        <v>11.694729789826631</v>
      </c>
      <c r="I196" s="11">
        <f t="shared" si="15"/>
        <v>794.70147273151701</v>
      </c>
      <c r="K196" t="b">
        <f t="shared" si="13"/>
        <v>1</v>
      </c>
      <c r="L196">
        <f>COUNTIF(K$4:K196,TRUE())</f>
        <v>73</v>
      </c>
      <c r="M196" t="b">
        <f t="shared" si="14"/>
        <v>1</v>
      </c>
    </row>
    <row r="197" spans="1:13" x14ac:dyDescent="0.25">
      <c r="A197" s="21">
        <v>44672.347222222219</v>
      </c>
      <c r="B197" s="22">
        <f t="shared" si="16"/>
        <v>217.55555555555475</v>
      </c>
      <c r="D197">
        <v>5.0000000000000001E-3</v>
      </c>
      <c r="E197" s="11">
        <f t="shared" si="17"/>
        <v>512.00547891840711</v>
      </c>
      <c r="H197">
        <f t="shared" si="18"/>
        <v>4.7666666666977111</v>
      </c>
      <c r="I197" s="11">
        <f t="shared" si="15"/>
        <v>796.00547891840711</v>
      </c>
      <c r="K197" t="b">
        <f t="shared" ref="K197:K260" si="19">ISNUMBER(SEARCH("dilution",F197))</f>
        <v>0</v>
      </c>
      <c r="L197">
        <f>COUNTIF(K$4:K197,TRUE())</f>
        <v>73</v>
      </c>
      <c r="M197" t="b">
        <f t="shared" ref="M197:M260" si="20">ISODD(L197)</f>
        <v>1</v>
      </c>
    </row>
    <row r="198" spans="1:13" x14ac:dyDescent="0.25">
      <c r="A198" s="21">
        <v>44673.340277777781</v>
      </c>
      <c r="B198" s="22">
        <f t="shared" si="16"/>
        <v>218.54861111111677</v>
      </c>
      <c r="D198">
        <v>0.16</v>
      </c>
      <c r="E198" s="11">
        <f t="shared" si="17"/>
        <v>517.00547891840711</v>
      </c>
      <c r="H198">
        <f t="shared" si="18"/>
        <v>8.8200101796085359</v>
      </c>
      <c r="I198" s="11">
        <f t="shared" ref="I198:I261" si="21">$I$4+E198</f>
        <v>801.00547891840711</v>
      </c>
      <c r="K198" t="b">
        <f t="shared" si="19"/>
        <v>0</v>
      </c>
      <c r="L198">
        <f>COUNTIF(K$4:K198,TRUE())</f>
        <v>73</v>
      </c>
      <c r="M198" t="b">
        <f t="shared" si="20"/>
        <v>1</v>
      </c>
    </row>
    <row r="199" spans="1:13" x14ac:dyDescent="0.25">
      <c r="A199" s="21">
        <v>44673.677083333336</v>
      </c>
      <c r="B199" s="22">
        <f t="shared" si="16"/>
        <v>218.88541666667152</v>
      </c>
      <c r="D199">
        <v>0.30199999999999999</v>
      </c>
      <c r="E199" s="11">
        <f t="shared" si="17"/>
        <v>517.9219555628448</v>
      </c>
      <c r="H199" t="e">
        <f t="shared" si="18"/>
        <v>#DIV/0!</v>
      </c>
      <c r="I199" s="11">
        <f t="shared" si="21"/>
        <v>801.9219555628448</v>
      </c>
      <c r="K199" t="b">
        <f t="shared" si="19"/>
        <v>0</v>
      </c>
      <c r="L199">
        <f>COUNTIF(K$4:K199,TRUE())</f>
        <v>73</v>
      </c>
      <c r="M199" t="b">
        <f t="shared" si="20"/>
        <v>1</v>
      </c>
    </row>
    <row r="200" spans="1:13" x14ac:dyDescent="0.25">
      <c r="A200" s="21">
        <v>44673.680555555555</v>
      </c>
      <c r="B200" s="22">
        <f t="shared" ref="B200:B263" si="22">(A200-A199) +B199</f>
        <v>218.88888888889051</v>
      </c>
      <c r="D200">
        <f>D199/200</f>
        <v>1.5100000000000001E-3</v>
      </c>
      <c r="E200" s="11">
        <f t="shared" ref="E200:E263" si="23">IF(LOG(D200/D199)&gt;0, E199+LOG(D200/D199,2),E199)</f>
        <v>517.9219555628448</v>
      </c>
      <c r="F200" s="24" t="s">
        <v>33</v>
      </c>
      <c r="G200" s="8" t="s">
        <v>22</v>
      </c>
      <c r="H200">
        <f t="shared" si="18"/>
        <v>7.9681010148473854</v>
      </c>
      <c r="I200" s="11">
        <f t="shared" si="21"/>
        <v>801.9219555628448</v>
      </c>
      <c r="K200" t="b">
        <f t="shared" si="19"/>
        <v>1</v>
      </c>
      <c r="L200">
        <f>COUNTIF(K$4:K200,TRUE())</f>
        <v>74</v>
      </c>
      <c r="M200" t="b">
        <f t="shared" si="20"/>
        <v>0</v>
      </c>
    </row>
    <row r="201" spans="1:13" x14ac:dyDescent="0.25">
      <c r="A201" s="21">
        <v>44676.708333333336</v>
      </c>
      <c r="B201" s="22">
        <f t="shared" si="22"/>
        <v>221.91666666667152</v>
      </c>
      <c r="D201">
        <v>0.84</v>
      </c>
      <c r="E201" s="11">
        <f t="shared" si="23"/>
        <v>527.04165253096062</v>
      </c>
      <c r="H201" t="e">
        <f t="shared" si="18"/>
        <v>#DIV/0!</v>
      </c>
      <c r="I201" s="11">
        <f t="shared" si="21"/>
        <v>811.04165253096062</v>
      </c>
      <c r="K201" t="b">
        <f t="shared" si="19"/>
        <v>0</v>
      </c>
      <c r="L201">
        <f>COUNTIF(K$4:K201,TRUE())</f>
        <v>74</v>
      </c>
      <c r="M201" t="b">
        <f t="shared" si="20"/>
        <v>0</v>
      </c>
    </row>
    <row r="202" spans="1:13" x14ac:dyDescent="0.25">
      <c r="A202" s="21">
        <v>44676.711805555555</v>
      </c>
      <c r="B202" s="22">
        <f t="shared" si="22"/>
        <v>221.92013888889051</v>
      </c>
      <c r="D202">
        <f>D201/200</f>
        <v>4.1999999999999997E-3</v>
      </c>
      <c r="E202" s="11">
        <f t="shared" si="23"/>
        <v>527.04165253096062</v>
      </c>
      <c r="F202" s="24" t="s">
        <v>33</v>
      </c>
      <c r="G202" s="8" t="s">
        <v>22</v>
      </c>
      <c r="H202">
        <f t="shared" si="18"/>
        <v>7.0036599948968199</v>
      </c>
      <c r="I202" s="11">
        <f t="shared" si="21"/>
        <v>811.04165253096062</v>
      </c>
      <c r="K202" t="b">
        <f t="shared" si="19"/>
        <v>1</v>
      </c>
      <c r="L202">
        <f>COUNTIF(K$4:K202,TRUE())</f>
        <v>75</v>
      </c>
      <c r="M202" t="b">
        <f t="shared" si="20"/>
        <v>1</v>
      </c>
    </row>
    <row r="203" spans="1:13" x14ac:dyDescent="0.25">
      <c r="A203" s="21">
        <v>44678.350694444445</v>
      </c>
      <c r="B203" s="22">
        <f t="shared" si="22"/>
        <v>223.55902777778101</v>
      </c>
      <c r="D203">
        <v>0.20599999999999999</v>
      </c>
      <c r="E203" s="11">
        <f t="shared" si="23"/>
        <v>532.65776373025244</v>
      </c>
      <c r="H203">
        <f t="shared" si="18"/>
        <v>15.991210474470117</v>
      </c>
      <c r="I203" s="11">
        <f t="shared" si="21"/>
        <v>816.65776373025244</v>
      </c>
      <c r="K203" t="b">
        <f t="shared" si="19"/>
        <v>0</v>
      </c>
      <c r="L203">
        <f>COUNTIF(K$4:K203,TRUE())</f>
        <v>75</v>
      </c>
      <c r="M203" t="b">
        <f t="shared" si="20"/>
        <v>1</v>
      </c>
    </row>
    <row r="204" spans="1:13" x14ac:dyDescent="0.25">
      <c r="A204" s="21">
        <v>44678.517361111109</v>
      </c>
      <c r="B204" s="22">
        <f t="shared" si="22"/>
        <v>223.72569444444525</v>
      </c>
      <c r="D204">
        <v>0.245</v>
      </c>
      <c r="E204" s="11">
        <f t="shared" si="23"/>
        <v>532.90790114207175</v>
      </c>
      <c r="H204">
        <f t="shared" si="18"/>
        <v>3.891839281162631</v>
      </c>
      <c r="I204" s="11">
        <f t="shared" si="21"/>
        <v>816.90790114207175</v>
      </c>
      <c r="K204" t="b">
        <f t="shared" si="19"/>
        <v>0</v>
      </c>
      <c r="L204">
        <f>COUNTIF(K$4:K204,TRUE())</f>
        <v>75</v>
      </c>
      <c r="M204" t="b">
        <f t="shared" si="20"/>
        <v>1</v>
      </c>
    </row>
    <row r="205" spans="1:13" x14ac:dyDescent="0.25">
      <c r="A205" s="21">
        <v>44678.6875</v>
      </c>
      <c r="B205" s="22">
        <f t="shared" si="22"/>
        <v>223.89583333333576</v>
      </c>
      <c r="D205">
        <v>0.50700000000000001</v>
      </c>
      <c r="E205" s="11">
        <f t="shared" si="23"/>
        <v>533.95710514007249</v>
      </c>
      <c r="H205" t="e">
        <f t="shared" si="18"/>
        <v>#DIV/0!</v>
      </c>
      <c r="I205" s="11">
        <f t="shared" si="21"/>
        <v>817.95710514007249</v>
      </c>
      <c r="K205" t="b">
        <f t="shared" si="19"/>
        <v>0</v>
      </c>
      <c r="L205">
        <f>COUNTIF(K$4:K205,TRUE())</f>
        <v>75</v>
      </c>
      <c r="M205" t="b">
        <f t="shared" si="20"/>
        <v>1</v>
      </c>
    </row>
    <row r="206" spans="1:13" x14ac:dyDescent="0.25">
      <c r="A206" s="21">
        <v>44678.690972222219</v>
      </c>
      <c r="B206" s="22">
        <f t="shared" si="22"/>
        <v>223.89930555555475</v>
      </c>
      <c r="D206">
        <f>D205/200</f>
        <v>2.5349999999999999E-3</v>
      </c>
      <c r="E206" s="11">
        <f t="shared" si="23"/>
        <v>533.95710514007249</v>
      </c>
      <c r="F206" s="24" t="s">
        <v>50</v>
      </c>
      <c r="G206" s="8" t="s">
        <v>22</v>
      </c>
      <c r="H206">
        <f t="shared" si="18"/>
        <v>6.4335651810379471</v>
      </c>
      <c r="I206" s="11">
        <f t="shared" si="21"/>
        <v>817.95710514007249</v>
      </c>
      <c r="K206" t="b">
        <f t="shared" si="19"/>
        <v>1</v>
      </c>
      <c r="L206">
        <f>COUNTIF(K$4:K206,TRUE())</f>
        <v>76</v>
      </c>
      <c r="M206" t="b">
        <f t="shared" si="20"/>
        <v>0</v>
      </c>
    </row>
    <row r="207" spans="1:13" x14ac:dyDescent="0.25">
      <c r="A207" s="21">
        <v>44680.673611111109</v>
      </c>
      <c r="B207" s="22">
        <f t="shared" si="22"/>
        <v>225.88194444444525</v>
      </c>
      <c r="D207">
        <v>0.42699999999999999</v>
      </c>
      <c r="E207" s="11">
        <f t="shared" si="23"/>
        <v>541.35321165246432</v>
      </c>
      <c r="H207" t="e">
        <f t="shared" si="18"/>
        <v>#DIV/0!</v>
      </c>
      <c r="I207" s="11">
        <f t="shared" si="21"/>
        <v>825.35321165246432</v>
      </c>
      <c r="K207" t="b">
        <f t="shared" si="19"/>
        <v>0</v>
      </c>
      <c r="L207">
        <f>COUNTIF(K$4:K207,TRUE())</f>
        <v>76</v>
      </c>
      <c r="M207" t="b">
        <f t="shared" si="20"/>
        <v>0</v>
      </c>
    </row>
    <row r="208" spans="1:13" x14ac:dyDescent="0.25">
      <c r="A208" s="21">
        <v>44680.677083333336</v>
      </c>
      <c r="B208" s="22">
        <f t="shared" si="22"/>
        <v>225.88541666667152</v>
      </c>
      <c r="D208">
        <f>D207/200</f>
        <v>2.1349999999999997E-3</v>
      </c>
      <c r="E208" s="11">
        <f t="shared" si="23"/>
        <v>541.35321165246432</v>
      </c>
      <c r="F208" s="24" t="s">
        <v>33</v>
      </c>
      <c r="G208" s="8" t="s">
        <v>22</v>
      </c>
      <c r="H208">
        <f t="shared" ref="H208:H271" si="24">(A209-A208)*24/(E209-E208)</f>
        <v>7.5160911823823895</v>
      </c>
      <c r="I208" s="11">
        <f t="shared" si="21"/>
        <v>825.35321165246432</v>
      </c>
      <c r="K208" t="b">
        <f t="shared" si="19"/>
        <v>1</v>
      </c>
      <c r="L208">
        <f>COUNTIF(K$4:K208,TRUE())</f>
        <v>77</v>
      </c>
      <c r="M208" t="b">
        <f t="shared" si="20"/>
        <v>1</v>
      </c>
    </row>
    <row r="209" spans="1:13" x14ac:dyDescent="0.25">
      <c r="A209" s="21">
        <v>44683.704861111109</v>
      </c>
      <c r="B209" s="22">
        <f t="shared" si="22"/>
        <v>228.91319444444525</v>
      </c>
      <c r="D209">
        <v>1.7370000000000001</v>
      </c>
      <c r="E209" s="11">
        <f t="shared" si="23"/>
        <v>551.021357621329</v>
      </c>
      <c r="H209" t="e">
        <f t="shared" si="24"/>
        <v>#DIV/0!</v>
      </c>
      <c r="I209" s="11">
        <f t="shared" si="21"/>
        <v>835.021357621329</v>
      </c>
      <c r="K209" t="b">
        <f t="shared" si="19"/>
        <v>0</v>
      </c>
      <c r="L209">
        <f>COUNTIF(K$4:K209,TRUE())</f>
        <v>77</v>
      </c>
      <c r="M209" t="b">
        <f t="shared" si="20"/>
        <v>1</v>
      </c>
    </row>
    <row r="210" spans="1:13" x14ac:dyDescent="0.25">
      <c r="A210" s="21">
        <v>44683.715277777781</v>
      </c>
      <c r="B210" s="22">
        <f t="shared" si="22"/>
        <v>228.92361111111677</v>
      </c>
      <c r="D210">
        <f>D209/200</f>
        <v>8.685E-3</v>
      </c>
      <c r="E210" s="11">
        <f t="shared" si="23"/>
        <v>551.021357621329</v>
      </c>
      <c r="F210" s="24" t="s">
        <v>33</v>
      </c>
      <c r="G210" s="8" t="s">
        <v>22</v>
      </c>
      <c r="H210">
        <f t="shared" si="24"/>
        <v>9.8509366639165528</v>
      </c>
      <c r="I210" s="11">
        <f t="shared" si="21"/>
        <v>835.021357621329</v>
      </c>
      <c r="K210" t="b">
        <f t="shared" si="19"/>
        <v>1</v>
      </c>
      <c r="L210">
        <f>COUNTIF(K$4:K210,TRUE())</f>
        <v>78</v>
      </c>
      <c r="M210" t="b">
        <f t="shared" si="20"/>
        <v>0</v>
      </c>
    </row>
    <row r="211" spans="1:13" x14ac:dyDescent="0.25">
      <c r="A211" s="21">
        <v>44684.364583333336</v>
      </c>
      <c r="B211" s="22">
        <f t="shared" si="22"/>
        <v>229.57291666667152</v>
      </c>
      <c r="D211">
        <v>2.5999999999999999E-2</v>
      </c>
      <c r="E211" s="11">
        <f t="shared" si="23"/>
        <v>552.60327149053444</v>
      </c>
      <c r="H211">
        <f t="shared" si="24"/>
        <v>4.4329445204232627</v>
      </c>
      <c r="I211" s="11">
        <f t="shared" si="21"/>
        <v>836.60327149053444</v>
      </c>
      <c r="K211" t="b">
        <f t="shared" si="19"/>
        <v>0</v>
      </c>
      <c r="L211">
        <f>COUNTIF(K$4:K211,TRUE())</f>
        <v>78</v>
      </c>
      <c r="M211" t="b">
        <f t="shared" si="20"/>
        <v>0</v>
      </c>
    </row>
    <row r="212" spans="1:13" x14ac:dyDescent="0.25">
      <c r="A212" s="21">
        <v>44684.677083333336</v>
      </c>
      <c r="B212" s="22">
        <f t="shared" si="22"/>
        <v>229.88541666667152</v>
      </c>
      <c r="D212">
        <v>8.4000000000000005E-2</v>
      </c>
      <c r="E212" s="11">
        <f t="shared" si="23"/>
        <v>554.29514919517214</v>
      </c>
      <c r="H212">
        <f t="shared" si="24"/>
        <v>6.2635435294118134</v>
      </c>
      <c r="I212" s="11">
        <f t="shared" si="21"/>
        <v>838.29514919517214</v>
      </c>
      <c r="K212" t="b">
        <f t="shared" si="19"/>
        <v>0</v>
      </c>
      <c r="L212">
        <f>COUNTIF(K$4:K212,TRUE())</f>
        <v>78</v>
      </c>
      <c r="M212" t="b">
        <f t="shared" si="20"/>
        <v>0</v>
      </c>
    </row>
    <row r="213" spans="1:13" x14ac:dyDescent="0.25">
      <c r="A213" s="21">
        <v>44685.357638888891</v>
      </c>
      <c r="B213" s="22">
        <f t="shared" si="22"/>
        <v>230.56597222222626</v>
      </c>
      <c r="D213">
        <v>0.51200000000000001</v>
      </c>
      <c r="E213" s="11">
        <f t="shared" si="23"/>
        <v>556.90283177239337</v>
      </c>
      <c r="H213">
        <f t="shared" si="24"/>
        <v>10.089028589369372</v>
      </c>
      <c r="I213" s="11">
        <f t="shared" si="21"/>
        <v>840.90283177239337</v>
      </c>
      <c r="K213" t="b">
        <f t="shared" si="19"/>
        <v>0</v>
      </c>
      <c r="L213">
        <f>COUNTIF(K$4:K213,TRUE())</f>
        <v>78</v>
      </c>
      <c r="M213" t="b">
        <f t="shared" si="20"/>
        <v>0</v>
      </c>
    </row>
    <row r="214" spans="1:13" x14ac:dyDescent="0.25">
      <c r="A214" s="21">
        <v>44685.722222222219</v>
      </c>
      <c r="B214" s="22">
        <f t="shared" si="22"/>
        <v>230.93055555555475</v>
      </c>
      <c r="D214">
        <v>0.93400000000000005</v>
      </c>
      <c r="E214" s="11">
        <f t="shared" si="23"/>
        <v>557.77011051210309</v>
      </c>
      <c r="F214" s="17"/>
      <c r="H214" t="e">
        <f t="shared" si="24"/>
        <v>#DIV/0!</v>
      </c>
      <c r="I214" s="11">
        <f t="shared" si="21"/>
        <v>841.77011051210309</v>
      </c>
      <c r="K214" t="b">
        <f t="shared" si="19"/>
        <v>0</v>
      </c>
      <c r="L214">
        <f>COUNTIF(K$4:K214,TRUE())</f>
        <v>78</v>
      </c>
      <c r="M214" t="b">
        <f t="shared" si="20"/>
        <v>0</v>
      </c>
    </row>
    <row r="215" spans="1:13" x14ac:dyDescent="0.25">
      <c r="A215" s="21">
        <v>44685.725694444445</v>
      </c>
      <c r="B215" s="22">
        <f t="shared" si="22"/>
        <v>230.93402777778101</v>
      </c>
      <c r="D215">
        <f>D214/200</f>
        <v>4.6700000000000005E-3</v>
      </c>
      <c r="E215" s="11">
        <f t="shared" si="23"/>
        <v>557.77011051210309</v>
      </c>
      <c r="F215" s="24" t="s">
        <v>33</v>
      </c>
      <c r="G215" s="16" t="s">
        <v>22</v>
      </c>
      <c r="H215">
        <f t="shared" si="24"/>
        <v>7.9630005028017239</v>
      </c>
      <c r="I215" s="11">
        <f t="shared" si="21"/>
        <v>841.77011051210309</v>
      </c>
      <c r="K215" t="b">
        <f t="shared" si="19"/>
        <v>1</v>
      </c>
      <c r="L215">
        <f>COUNTIF(K$4:K215,TRUE())</f>
        <v>79</v>
      </c>
      <c r="M215" t="b">
        <f t="shared" si="20"/>
        <v>1</v>
      </c>
    </row>
    <row r="216" spans="1:13" x14ac:dyDescent="0.25">
      <c r="A216" s="21">
        <v>44686.371527777781</v>
      </c>
      <c r="B216" s="22">
        <f t="shared" si="22"/>
        <v>231.57986111111677</v>
      </c>
      <c r="D216">
        <v>1.7999999999999999E-2</v>
      </c>
      <c r="E216" s="11">
        <f t="shared" si="23"/>
        <v>559.71661296361049</v>
      </c>
      <c r="H216">
        <f t="shared" si="24"/>
        <v>6.1537587569383847</v>
      </c>
      <c r="I216" s="11">
        <f t="shared" si="21"/>
        <v>843.71661296361049</v>
      </c>
      <c r="K216" t="b">
        <f t="shared" si="19"/>
        <v>0</v>
      </c>
      <c r="L216">
        <f>COUNTIF(K$4:K216,TRUE())</f>
        <v>79</v>
      </c>
      <c r="M216" t="b">
        <f t="shared" si="20"/>
        <v>1</v>
      </c>
    </row>
    <row r="217" spans="1:13" x14ac:dyDescent="0.25">
      <c r="A217" s="21">
        <v>44687.71875</v>
      </c>
      <c r="B217" s="22">
        <f t="shared" si="22"/>
        <v>232.92708333333576</v>
      </c>
      <c r="D217">
        <v>0.68700000000000006</v>
      </c>
      <c r="E217" s="11">
        <f t="shared" si="23"/>
        <v>564.97085425098624</v>
      </c>
      <c r="H217" t="e">
        <f t="shared" si="24"/>
        <v>#DIV/0!</v>
      </c>
      <c r="I217" s="11">
        <f t="shared" si="21"/>
        <v>848.97085425098624</v>
      </c>
      <c r="K217" t="b">
        <f t="shared" si="19"/>
        <v>0</v>
      </c>
      <c r="L217">
        <f>COUNTIF(K$4:K217,TRUE())</f>
        <v>79</v>
      </c>
      <c r="M217" t="b">
        <f t="shared" si="20"/>
        <v>1</v>
      </c>
    </row>
    <row r="218" spans="1:13" x14ac:dyDescent="0.25">
      <c r="A218" s="21">
        <v>44687.722222222219</v>
      </c>
      <c r="B218" s="22">
        <f t="shared" si="22"/>
        <v>232.93055555555475</v>
      </c>
      <c r="D218">
        <f>D217/500</f>
        <v>1.374E-3</v>
      </c>
      <c r="E218" s="11">
        <f t="shared" si="23"/>
        <v>564.97085425098624</v>
      </c>
      <c r="F218" s="24" t="s">
        <v>28</v>
      </c>
      <c r="G218" s="16" t="s">
        <v>22</v>
      </c>
      <c r="H218">
        <f t="shared" si="24"/>
        <v>7.5588383458362598</v>
      </c>
      <c r="I218" s="11">
        <f t="shared" si="21"/>
        <v>848.97085425098624</v>
      </c>
      <c r="K218" t="b">
        <f t="shared" si="19"/>
        <v>1</v>
      </c>
      <c r="L218">
        <f>COUNTIF(K$4:K218,TRUE())</f>
        <v>80</v>
      </c>
      <c r="M218" t="b">
        <f t="shared" si="20"/>
        <v>0</v>
      </c>
    </row>
    <row r="219" spans="1:13" x14ac:dyDescent="0.25">
      <c r="A219" s="21">
        <v>44690.8125</v>
      </c>
      <c r="B219" s="22">
        <f t="shared" si="22"/>
        <v>236.02083333333576</v>
      </c>
      <c r="D219">
        <v>1.2350000000000001</v>
      </c>
      <c r="E219" s="11">
        <f t="shared" si="23"/>
        <v>574.78276757330229</v>
      </c>
      <c r="H219" t="e">
        <f t="shared" si="24"/>
        <v>#DIV/0!</v>
      </c>
      <c r="I219" s="11">
        <f t="shared" si="21"/>
        <v>858.78276757330229</v>
      </c>
      <c r="K219" t="b">
        <f t="shared" si="19"/>
        <v>0</v>
      </c>
      <c r="L219">
        <f>COUNTIF(K$4:K219,TRUE())</f>
        <v>80</v>
      </c>
      <c r="M219" t="b">
        <f t="shared" si="20"/>
        <v>0</v>
      </c>
    </row>
    <row r="220" spans="1:13" x14ac:dyDescent="0.25">
      <c r="A220" s="21">
        <v>44690.815972222219</v>
      </c>
      <c r="B220" s="22">
        <f t="shared" si="22"/>
        <v>236.02430555555475</v>
      </c>
      <c r="D220">
        <f>D219/200</f>
        <v>6.1750000000000008E-3</v>
      </c>
      <c r="E220" s="11">
        <f t="shared" si="23"/>
        <v>574.78276757330229</v>
      </c>
      <c r="F220" s="24" t="s">
        <v>33</v>
      </c>
      <c r="G220" s="16" t="s">
        <v>22</v>
      </c>
      <c r="H220">
        <f t="shared" si="24"/>
        <v>35.46945438264796</v>
      </c>
      <c r="I220" s="11">
        <f t="shared" si="21"/>
        <v>858.78276757330229</v>
      </c>
      <c r="K220" t="b">
        <f t="shared" si="19"/>
        <v>1</v>
      </c>
      <c r="L220">
        <f>COUNTIF(K$4:K220,TRUE())</f>
        <v>81</v>
      </c>
      <c r="M220" t="b">
        <f t="shared" si="20"/>
        <v>1</v>
      </c>
    </row>
    <row r="221" spans="1:13" x14ac:dyDescent="0.25">
      <c r="A221" s="21">
        <v>44691.368055555555</v>
      </c>
      <c r="B221" s="22">
        <f t="shared" si="22"/>
        <v>236.57638888889051</v>
      </c>
      <c r="D221">
        <v>8.0000000000000002E-3</v>
      </c>
      <c r="E221" s="11">
        <f t="shared" si="23"/>
        <v>575.15632843660501</v>
      </c>
      <c r="H221">
        <f t="shared" si="24"/>
        <v>4.710660519846722</v>
      </c>
      <c r="I221" s="11">
        <f t="shared" si="21"/>
        <v>859.15632843660501</v>
      </c>
      <c r="K221" t="b">
        <f t="shared" si="19"/>
        <v>0</v>
      </c>
      <c r="L221">
        <f>COUNTIF(K$4:K221,TRUE())</f>
        <v>81</v>
      </c>
      <c r="M221" t="b">
        <f t="shared" si="20"/>
        <v>1</v>
      </c>
    </row>
    <row r="222" spans="1:13" x14ac:dyDescent="0.25">
      <c r="A222" s="21">
        <v>44692.347222222219</v>
      </c>
      <c r="B222" s="22">
        <f t="shared" si="22"/>
        <v>237.55555555555475</v>
      </c>
      <c r="D222">
        <v>0.254</v>
      </c>
      <c r="E222" s="11">
        <f t="shared" si="23"/>
        <v>580.14501312337723</v>
      </c>
      <c r="H222">
        <f t="shared" si="24"/>
        <v>9.1012020265053799</v>
      </c>
      <c r="I222" s="11">
        <f t="shared" si="21"/>
        <v>864.14501312337723</v>
      </c>
      <c r="K222" t="b">
        <f t="shared" si="19"/>
        <v>0</v>
      </c>
      <c r="L222">
        <f>COUNTIF(K$4:K222,TRUE())</f>
        <v>81</v>
      </c>
      <c r="M222" t="b">
        <f t="shared" si="20"/>
        <v>1</v>
      </c>
    </row>
    <row r="223" spans="1:13" x14ac:dyDescent="0.25">
      <c r="A223" s="21">
        <v>44692.746527777781</v>
      </c>
      <c r="B223" s="22">
        <f t="shared" si="22"/>
        <v>237.95486111111677</v>
      </c>
      <c r="D223">
        <v>0.52700000000000002</v>
      </c>
      <c r="E223" s="11">
        <f t="shared" si="23"/>
        <v>581.19798758824231</v>
      </c>
      <c r="H223" t="e">
        <f t="shared" si="24"/>
        <v>#DIV/0!</v>
      </c>
      <c r="I223" s="11">
        <f t="shared" si="21"/>
        <v>865.19798758824231</v>
      </c>
      <c r="K223" t="b">
        <f t="shared" si="19"/>
        <v>0</v>
      </c>
      <c r="L223">
        <f>COUNTIF(K$4:K223,TRUE())</f>
        <v>81</v>
      </c>
      <c r="M223" t="b">
        <f t="shared" si="20"/>
        <v>1</v>
      </c>
    </row>
    <row r="224" spans="1:13" x14ac:dyDescent="0.25">
      <c r="A224" s="21">
        <v>44692.75</v>
      </c>
      <c r="B224" s="22">
        <f t="shared" si="22"/>
        <v>237.95833333333576</v>
      </c>
      <c r="D224">
        <f>D223/200</f>
        <v>2.6350000000000002E-3</v>
      </c>
      <c r="E224" s="11">
        <f t="shared" si="23"/>
        <v>581.19798758824231</v>
      </c>
      <c r="F224" s="24" t="s">
        <v>33</v>
      </c>
      <c r="G224" s="16" t="s">
        <v>22</v>
      </c>
      <c r="H224">
        <f t="shared" si="24"/>
        <v>6.9889609763869105</v>
      </c>
      <c r="I224" s="11">
        <f t="shared" si="21"/>
        <v>865.19798758824231</v>
      </c>
      <c r="K224" t="b">
        <f t="shared" si="19"/>
        <v>1</v>
      </c>
      <c r="L224">
        <f>COUNTIF(K$4:K224,TRUE())</f>
        <v>82</v>
      </c>
      <c r="M224" t="b">
        <f t="shared" si="20"/>
        <v>0</v>
      </c>
    </row>
    <row r="225" spans="1:13" x14ac:dyDescent="0.25">
      <c r="A225" s="21">
        <v>44694.347222222219</v>
      </c>
      <c r="B225" s="22">
        <f t="shared" si="22"/>
        <v>239.55555555555475</v>
      </c>
      <c r="D225">
        <v>0.11799999999999999</v>
      </c>
      <c r="E225" s="11">
        <f t="shared" si="23"/>
        <v>586.68282767574169</v>
      </c>
      <c r="H225">
        <f t="shared" si="24"/>
        <v>6.2985236454194045</v>
      </c>
      <c r="I225" s="11">
        <f t="shared" si="21"/>
        <v>870.68282767574169</v>
      </c>
      <c r="K225" t="b">
        <f t="shared" si="19"/>
        <v>0</v>
      </c>
      <c r="L225">
        <f>COUNTIF(K$4:K225,TRUE())</f>
        <v>82</v>
      </c>
      <c r="M225" t="b">
        <f t="shared" si="20"/>
        <v>0</v>
      </c>
    </row>
    <row r="226" spans="1:13" x14ac:dyDescent="0.25">
      <c r="A226" s="21">
        <v>44694.677083333336</v>
      </c>
      <c r="B226" s="22">
        <f t="shared" si="22"/>
        <v>239.88541666667152</v>
      </c>
      <c r="D226">
        <v>0.28199999999999997</v>
      </c>
      <c r="E226" s="11">
        <f t="shared" si="23"/>
        <v>587.93973597877869</v>
      </c>
      <c r="H226" t="e">
        <f t="shared" si="24"/>
        <v>#DIV/0!</v>
      </c>
      <c r="I226" s="11">
        <f t="shared" si="21"/>
        <v>871.93973597877869</v>
      </c>
      <c r="K226" t="b">
        <f t="shared" si="19"/>
        <v>0</v>
      </c>
      <c r="L226">
        <f>COUNTIF(K$4:K226,TRUE())</f>
        <v>82</v>
      </c>
      <c r="M226" t="b">
        <f t="shared" si="20"/>
        <v>0</v>
      </c>
    </row>
    <row r="227" spans="1:13" x14ac:dyDescent="0.25">
      <c r="A227" s="21">
        <v>44694.680555555555</v>
      </c>
      <c r="B227" s="22">
        <f t="shared" si="22"/>
        <v>239.88888888889051</v>
      </c>
      <c r="D227">
        <f>D226/200</f>
        <v>1.4099999999999998E-3</v>
      </c>
      <c r="E227" s="11">
        <f t="shared" si="23"/>
        <v>587.93973597877869</v>
      </c>
      <c r="F227" s="24" t="s">
        <v>33</v>
      </c>
      <c r="G227" s="16" t="s">
        <v>22</v>
      </c>
      <c r="H227">
        <f t="shared" si="24"/>
        <v>7.7544067381081865</v>
      </c>
      <c r="I227" s="11">
        <f t="shared" si="21"/>
        <v>871.93973597877869</v>
      </c>
      <c r="K227" t="b">
        <f t="shared" si="19"/>
        <v>1</v>
      </c>
      <c r="L227">
        <f>COUNTIF(K$4:K227,TRUE())</f>
        <v>83</v>
      </c>
      <c r="M227" t="b">
        <f t="shared" si="20"/>
        <v>1</v>
      </c>
    </row>
    <row r="228" spans="1:13" x14ac:dyDescent="0.25">
      <c r="A228" s="21">
        <v>44697.697916666664</v>
      </c>
      <c r="B228" s="22">
        <f t="shared" si="22"/>
        <v>242.90625</v>
      </c>
      <c r="D228">
        <v>0.91300000000000003</v>
      </c>
      <c r="E228" s="11">
        <f t="shared" si="23"/>
        <v>597.27851186613884</v>
      </c>
      <c r="H228" t="e">
        <f t="shared" si="24"/>
        <v>#DIV/0!</v>
      </c>
      <c r="I228" s="11">
        <f t="shared" si="21"/>
        <v>881.27851186613884</v>
      </c>
      <c r="K228" t="b">
        <f t="shared" si="19"/>
        <v>0</v>
      </c>
      <c r="L228">
        <f>COUNTIF(K$4:K228,TRUE())</f>
        <v>83</v>
      </c>
      <c r="M228" t="b">
        <f t="shared" si="20"/>
        <v>1</v>
      </c>
    </row>
    <row r="229" spans="1:13" x14ac:dyDescent="0.25">
      <c r="A229" s="21">
        <v>44697.701388888891</v>
      </c>
      <c r="B229" s="22">
        <f t="shared" si="22"/>
        <v>242.90972222222626</v>
      </c>
      <c r="D229">
        <f>D228/200</f>
        <v>4.5650000000000005E-3</v>
      </c>
      <c r="E229" s="11">
        <f t="shared" si="23"/>
        <v>597.27851186613884</v>
      </c>
      <c r="F229" s="24" t="s">
        <v>33</v>
      </c>
      <c r="G229" s="16" t="s">
        <v>22</v>
      </c>
      <c r="H229">
        <f t="shared" si="24"/>
        <v>7.1460499694096811</v>
      </c>
      <c r="I229" s="11">
        <f t="shared" si="21"/>
        <v>881.27851186613884</v>
      </c>
      <c r="K229" t="b">
        <f t="shared" si="19"/>
        <v>1</v>
      </c>
      <c r="L229">
        <f>COUNTIF(K$4:K229,TRUE())</f>
        <v>84</v>
      </c>
      <c r="M229" t="b">
        <f t="shared" si="20"/>
        <v>0</v>
      </c>
    </row>
    <row r="230" spans="1:13" x14ac:dyDescent="0.25">
      <c r="A230" s="21">
        <v>44699.354166666664</v>
      </c>
      <c r="B230" s="22">
        <f t="shared" si="22"/>
        <v>244.5625</v>
      </c>
      <c r="D230">
        <v>0.214</v>
      </c>
      <c r="E230" s="11">
        <f t="shared" si="23"/>
        <v>602.82936399233051</v>
      </c>
      <c r="H230">
        <f t="shared" si="24"/>
        <v>10.284708079846276</v>
      </c>
      <c r="I230" s="11">
        <f t="shared" si="21"/>
        <v>886.82936399233051</v>
      </c>
      <c r="K230" t="b">
        <f t="shared" si="19"/>
        <v>0</v>
      </c>
      <c r="L230">
        <f>COUNTIF(K$4:K230,TRUE())</f>
        <v>84</v>
      </c>
      <c r="M230" t="b">
        <f t="shared" si="20"/>
        <v>0</v>
      </c>
    </row>
    <row r="231" spans="1:13" x14ac:dyDescent="0.25">
      <c r="A231" s="21">
        <v>44699.78125</v>
      </c>
      <c r="B231" s="22">
        <f t="shared" si="22"/>
        <v>244.98958333333576</v>
      </c>
      <c r="D231">
        <v>0.42699999999999999</v>
      </c>
      <c r="E231" s="11">
        <f t="shared" si="23"/>
        <v>603.82598926554988</v>
      </c>
      <c r="H231" t="e">
        <f t="shared" si="24"/>
        <v>#DIV/0!</v>
      </c>
      <c r="I231" s="11">
        <f t="shared" si="21"/>
        <v>887.82598926554988</v>
      </c>
      <c r="K231" t="b">
        <f t="shared" si="19"/>
        <v>0</v>
      </c>
      <c r="L231">
        <f>COUNTIF(K$4:K231,TRUE())</f>
        <v>84</v>
      </c>
      <c r="M231" t="b">
        <f t="shared" si="20"/>
        <v>0</v>
      </c>
    </row>
    <row r="232" spans="1:13" x14ac:dyDescent="0.25">
      <c r="A232" s="21">
        <v>44699.784722222219</v>
      </c>
      <c r="B232" s="22">
        <f t="shared" si="22"/>
        <v>244.99305555555475</v>
      </c>
      <c r="D232">
        <f>D231/100</f>
        <v>4.2699999999999995E-3</v>
      </c>
      <c r="E232" s="11">
        <f t="shared" si="23"/>
        <v>603.82598926554988</v>
      </c>
      <c r="F232" s="24" t="s">
        <v>11</v>
      </c>
      <c r="G232" s="16" t="s">
        <v>22</v>
      </c>
      <c r="H232">
        <f t="shared" si="24"/>
        <v>12.550096597129475</v>
      </c>
      <c r="I232" s="11">
        <f t="shared" si="21"/>
        <v>887.82598926554988</v>
      </c>
      <c r="K232" t="b">
        <f t="shared" si="19"/>
        <v>1</v>
      </c>
      <c r="L232">
        <f>COUNTIF(K$4:K232,TRUE())</f>
        <v>85</v>
      </c>
      <c r="M232" t="b">
        <f t="shared" si="20"/>
        <v>1</v>
      </c>
    </row>
    <row r="233" spans="1:13" x14ac:dyDescent="0.25">
      <c r="A233" s="21">
        <v>44700.347222222219</v>
      </c>
      <c r="B233" s="22">
        <f t="shared" si="22"/>
        <v>245.55555555555475</v>
      </c>
      <c r="D233">
        <v>8.9999999999999993E-3</v>
      </c>
      <c r="E233" s="11">
        <f t="shared" si="23"/>
        <v>604.90167819714645</v>
      </c>
      <c r="H233">
        <f t="shared" si="24"/>
        <v>4.8688061603914816</v>
      </c>
      <c r="I233" s="11">
        <f t="shared" si="21"/>
        <v>888.90167819714645</v>
      </c>
      <c r="K233" t="b">
        <f t="shared" si="19"/>
        <v>0</v>
      </c>
      <c r="L233">
        <f>COUNTIF(K$4:K233,TRUE())</f>
        <v>85</v>
      </c>
      <c r="M233" t="b">
        <f t="shared" si="20"/>
        <v>1</v>
      </c>
    </row>
    <row r="234" spans="1:13" x14ac:dyDescent="0.25">
      <c r="A234" s="21">
        <v>44701.34375</v>
      </c>
      <c r="B234" s="22">
        <f t="shared" si="22"/>
        <v>246.55208333333576</v>
      </c>
      <c r="D234">
        <v>0.27100000000000002</v>
      </c>
      <c r="E234" s="11">
        <f t="shared" si="23"/>
        <v>609.81390223705796</v>
      </c>
      <c r="H234">
        <f t="shared" si="24"/>
        <v>11.113612325663333</v>
      </c>
      <c r="I234" s="11">
        <f t="shared" si="21"/>
        <v>893.81390223705796</v>
      </c>
      <c r="K234" t="b">
        <f t="shared" si="19"/>
        <v>0</v>
      </c>
      <c r="L234">
        <f>COUNTIF(K$4:K234,TRUE())</f>
        <v>85</v>
      </c>
      <c r="M234" t="b">
        <f t="shared" si="20"/>
        <v>1</v>
      </c>
    </row>
    <row r="235" spans="1:13" x14ac:dyDescent="0.25">
      <c r="A235" s="21">
        <v>44701.684027777781</v>
      </c>
      <c r="B235" s="22">
        <f t="shared" si="22"/>
        <v>246.89236111111677</v>
      </c>
      <c r="D235">
        <v>0.45100000000000001</v>
      </c>
      <c r="E235" s="11">
        <f t="shared" si="23"/>
        <v>610.54873681895947</v>
      </c>
      <c r="H235" t="e">
        <f t="shared" si="24"/>
        <v>#DIV/0!</v>
      </c>
      <c r="I235" s="11">
        <f t="shared" si="21"/>
        <v>894.54873681895947</v>
      </c>
      <c r="K235" t="b">
        <f t="shared" si="19"/>
        <v>0</v>
      </c>
      <c r="L235">
        <f>COUNTIF(K$4:K235,TRUE())</f>
        <v>85</v>
      </c>
      <c r="M235" t="b">
        <f t="shared" si="20"/>
        <v>1</v>
      </c>
    </row>
    <row r="236" spans="1:13" x14ac:dyDescent="0.25">
      <c r="A236" s="21">
        <v>44701.6875</v>
      </c>
      <c r="B236" s="22">
        <f t="shared" si="22"/>
        <v>246.89583333333576</v>
      </c>
      <c r="D236">
        <f>D235/500</f>
        <v>9.0200000000000002E-4</v>
      </c>
      <c r="E236" s="11">
        <f t="shared" si="23"/>
        <v>610.54873681895947</v>
      </c>
      <c r="F236" s="24" t="s">
        <v>28</v>
      </c>
      <c r="G236" s="16" t="s">
        <v>22</v>
      </c>
      <c r="H236">
        <f t="shared" si="24"/>
        <v>7.6679094754992532</v>
      </c>
      <c r="I236" s="11">
        <f t="shared" si="21"/>
        <v>894.54873681895947</v>
      </c>
      <c r="K236" t="b">
        <f t="shared" si="19"/>
        <v>1</v>
      </c>
      <c r="L236">
        <f>COUNTIF(K$4:K236,TRUE())</f>
        <v>86</v>
      </c>
      <c r="M236" t="b">
        <f t="shared" si="20"/>
        <v>0</v>
      </c>
    </row>
    <row r="237" spans="1:13" x14ac:dyDescent="0.25">
      <c r="A237" s="21">
        <v>44704.663194444445</v>
      </c>
      <c r="B237" s="22">
        <f t="shared" si="22"/>
        <v>249.87152777778101</v>
      </c>
      <c r="D237">
        <v>0.57399999999999995</v>
      </c>
      <c r="E237" s="11">
        <f t="shared" si="23"/>
        <v>619.86244440704183</v>
      </c>
      <c r="F237" s="17"/>
      <c r="H237" t="e">
        <f t="shared" si="24"/>
        <v>#DIV/0!</v>
      </c>
      <c r="I237" s="11">
        <f t="shared" si="21"/>
        <v>903.86244440704183</v>
      </c>
      <c r="K237" t="b">
        <f t="shared" si="19"/>
        <v>0</v>
      </c>
      <c r="L237">
        <f>COUNTIF(K$4:K237,TRUE())</f>
        <v>86</v>
      </c>
      <c r="M237" t="b">
        <f t="shared" si="20"/>
        <v>0</v>
      </c>
    </row>
    <row r="238" spans="1:13" x14ac:dyDescent="0.25">
      <c r="A238" s="21">
        <v>44704.666666666664</v>
      </c>
      <c r="B238" s="22">
        <f t="shared" si="22"/>
        <v>249.875</v>
      </c>
      <c r="D238">
        <f>D237/200</f>
        <v>2.8699999999999997E-3</v>
      </c>
      <c r="E238" s="11">
        <f t="shared" si="23"/>
        <v>619.86244440704183</v>
      </c>
      <c r="F238" s="24" t="s">
        <v>33</v>
      </c>
      <c r="G238" s="16" t="s">
        <v>22</v>
      </c>
      <c r="H238">
        <f t="shared" si="24"/>
        <v>6.9638297195997545</v>
      </c>
      <c r="I238" s="11">
        <f t="shared" si="21"/>
        <v>903.86244440704183</v>
      </c>
      <c r="K238" t="b">
        <f t="shared" si="19"/>
        <v>1</v>
      </c>
      <c r="L238">
        <f>COUNTIF(K$4:K238,TRUE())</f>
        <v>87</v>
      </c>
      <c r="M238" t="b">
        <f t="shared" si="20"/>
        <v>1</v>
      </c>
    </row>
    <row r="239" spans="1:13" x14ac:dyDescent="0.25">
      <c r="A239" s="21">
        <v>44706.347222222219</v>
      </c>
      <c r="B239" s="22">
        <f t="shared" si="22"/>
        <v>251.55555555555475</v>
      </c>
      <c r="D239">
        <v>0.159</v>
      </c>
      <c r="E239" s="11">
        <f t="shared" si="23"/>
        <v>625.65427662542527</v>
      </c>
      <c r="H239">
        <f t="shared" si="24"/>
        <v>9.2523273540274644</v>
      </c>
      <c r="I239" s="11">
        <f t="shared" si="21"/>
        <v>909.65427662542527</v>
      </c>
      <c r="K239" t="b">
        <f t="shared" si="19"/>
        <v>0</v>
      </c>
      <c r="L239">
        <f>COUNTIF(K$4:K239,TRUE())</f>
        <v>87</v>
      </c>
      <c r="M239" t="b">
        <f t="shared" si="20"/>
        <v>1</v>
      </c>
    </row>
    <row r="240" spans="1:13" x14ac:dyDescent="0.25">
      <c r="A240" s="21">
        <v>44706.645833333336</v>
      </c>
      <c r="B240" s="22">
        <f t="shared" si="22"/>
        <v>251.85416666667152</v>
      </c>
      <c r="D240">
        <v>0.27200000000000002</v>
      </c>
      <c r="E240" s="11">
        <f t="shared" si="23"/>
        <v>626.42885651139125</v>
      </c>
      <c r="H240" t="e">
        <f t="shared" si="24"/>
        <v>#DIV/0!</v>
      </c>
      <c r="I240" s="11">
        <f t="shared" si="21"/>
        <v>910.42885651139125</v>
      </c>
      <c r="K240" t="b">
        <f t="shared" si="19"/>
        <v>0</v>
      </c>
      <c r="L240">
        <f>COUNTIF(K$4:K240,TRUE())</f>
        <v>87</v>
      </c>
      <c r="M240" t="b">
        <f t="shared" si="20"/>
        <v>1</v>
      </c>
    </row>
    <row r="241" spans="1:13" x14ac:dyDescent="0.25">
      <c r="A241" s="21">
        <v>44706.649305555555</v>
      </c>
      <c r="B241" s="22">
        <f t="shared" si="22"/>
        <v>251.85763888889051</v>
      </c>
      <c r="D241">
        <f>D240/100</f>
        <v>2.7200000000000002E-3</v>
      </c>
      <c r="E241" s="11">
        <f t="shared" si="23"/>
        <v>626.42885651139125</v>
      </c>
      <c r="F241" s="24" t="s">
        <v>11</v>
      </c>
      <c r="G241" s="16" t="s">
        <v>22</v>
      </c>
      <c r="H241">
        <f t="shared" si="24"/>
        <v>6.672866838723766</v>
      </c>
      <c r="I241" s="11">
        <f t="shared" si="21"/>
        <v>910.42885651139125</v>
      </c>
      <c r="K241" t="b">
        <f t="shared" si="19"/>
        <v>1</v>
      </c>
      <c r="L241">
        <f>COUNTIF(K$4:K241,TRUE())</f>
        <v>88</v>
      </c>
      <c r="M241" t="b">
        <f t="shared" si="20"/>
        <v>0</v>
      </c>
    </row>
    <row r="242" spans="1:13" x14ac:dyDescent="0.25">
      <c r="A242" s="21">
        <v>44708.732638888891</v>
      </c>
      <c r="B242" s="22">
        <f t="shared" si="22"/>
        <v>253.94097222222626</v>
      </c>
      <c r="D242">
        <v>0.49</v>
      </c>
      <c r="E242" s="11">
        <f t="shared" si="23"/>
        <v>633.92188779891819</v>
      </c>
      <c r="H242" t="e">
        <f t="shared" si="24"/>
        <v>#DIV/0!</v>
      </c>
      <c r="I242" s="11">
        <f t="shared" si="21"/>
        <v>917.92188779891819</v>
      </c>
      <c r="K242" t="b">
        <f t="shared" si="19"/>
        <v>0</v>
      </c>
      <c r="L242">
        <f>COUNTIF(K$4:K242,TRUE())</f>
        <v>88</v>
      </c>
      <c r="M242" t="b">
        <f t="shared" si="20"/>
        <v>0</v>
      </c>
    </row>
    <row r="243" spans="1:13" x14ac:dyDescent="0.25">
      <c r="A243" s="21">
        <v>44708.736111111109</v>
      </c>
      <c r="B243" s="22">
        <f t="shared" si="22"/>
        <v>253.94444444444525</v>
      </c>
      <c r="D243">
        <f>D242/200</f>
        <v>2.4499999999999999E-3</v>
      </c>
      <c r="E243" s="11">
        <f t="shared" si="23"/>
        <v>633.92188779891819</v>
      </c>
      <c r="F243" s="24" t="s">
        <v>33</v>
      </c>
      <c r="G243" s="16" t="s">
        <v>22</v>
      </c>
      <c r="H243">
        <f t="shared" si="24"/>
        <v>8.0587359459426633</v>
      </c>
      <c r="I243" s="11">
        <f t="shared" si="21"/>
        <v>917.92188779891819</v>
      </c>
      <c r="K243" t="b">
        <f t="shared" si="19"/>
        <v>1</v>
      </c>
      <c r="L243">
        <f>COUNTIF(K$4:K243,TRUE())</f>
        <v>89</v>
      </c>
      <c r="M243" t="b">
        <f t="shared" si="20"/>
        <v>1</v>
      </c>
    </row>
    <row r="244" spans="1:13" x14ac:dyDescent="0.25">
      <c r="A244" s="21">
        <v>44711.649305555555</v>
      </c>
      <c r="B244" s="22">
        <f t="shared" si="22"/>
        <v>256.85763888889051</v>
      </c>
      <c r="D244">
        <v>1.002</v>
      </c>
      <c r="E244" s="11">
        <f t="shared" si="23"/>
        <v>642.59777284288555</v>
      </c>
      <c r="H244" t="e">
        <f t="shared" si="24"/>
        <v>#DIV/0!</v>
      </c>
      <c r="I244" s="11">
        <f t="shared" si="21"/>
        <v>926.59777284288555</v>
      </c>
      <c r="K244" t="b">
        <f t="shared" si="19"/>
        <v>0</v>
      </c>
      <c r="L244">
        <f>COUNTIF(K$4:K244,TRUE())</f>
        <v>89</v>
      </c>
      <c r="M244" t="b">
        <f t="shared" si="20"/>
        <v>1</v>
      </c>
    </row>
    <row r="245" spans="1:13" x14ac:dyDescent="0.25">
      <c r="A245" s="21">
        <v>44711.652777777781</v>
      </c>
      <c r="B245" s="22">
        <f t="shared" si="22"/>
        <v>256.86111111111677</v>
      </c>
      <c r="D245">
        <f>D244/200</f>
        <v>5.0099999999999997E-3</v>
      </c>
      <c r="E245" s="11">
        <f t="shared" si="23"/>
        <v>642.59777284288555</v>
      </c>
      <c r="F245" s="24" t="s">
        <v>33</v>
      </c>
      <c r="G245" s="16" t="s">
        <v>22</v>
      </c>
      <c r="H245">
        <f t="shared" si="24"/>
        <v>7.658747434342513</v>
      </c>
      <c r="I245" s="11">
        <f t="shared" si="21"/>
        <v>926.59777284288555</v>
      </c>
      <c r="K245" t="b">
        <f t="shared" si="19"/>
        <v>1</v>
      </c>
      <c r="L245">
        <f>COUNTIF(K$4:K245,TRUE())</f>
        <v>90</v>
      </c>
      <c r="M245" t="b">
        <f t="shared" si="20"/>
        <v>0</v>
      </c>
    </row>
    <row r="246" spans="1:13" x14ac:dyDescent="0.25">
      <c r="A246" s="21">
        <v>44713.784722222219</v>
      </c>
      <c r="B246" s="22">
        <f t="shared" si="22"/>
        <v>258.99305555555475</v>
      </c>
      <c r="D246">
        <v>0.51400000000000001</v>
      </c>
      <c r="E246" s="11">
        <f t="shared" si="23"/>
        <v>649.27858678865891</v>
      </c>
      <c r="H246" t="e">
        <f t="shared" si="24"/>
        <v>#DIV/0!</v>
      </c>
      <c r="I246" s="11">
        <f t="shared" si="21"/>
        <v>933.27858678865891</v>
      </c>
      <c r="K246" t="b">
        <f t="shared" si="19"/>
        <v>0</v>
      </c>
      <c r="L246">
        <f>COUNTIF(K$4:K246,TRUE())</f>
        <v>90</v>
      </c>
      <c r="M246" t="b">
        <f t="shared" si="20"/>
        <v>0</v>
      </c>
    </row>
    <row r="247" spans="1:13" x14ac:dyDescent="0.25">
      <c r="A247" s="21">
        <v>44713.788194444445</v>
      </c>
      <c r="B247" s="22">
        <f t="shared" si="22"/>
        <v>258.99652777778101</v>
      </c>
      <c r="D247">
        <f>D246/100</f>
        <v>5.1400000000000005E-3</v>
      </c>
      <c r="E247" s="11">
        <f t="shared" si="23"/>
        <v>649.27858678865891</v>
      </c>
      <c r="F247" s="24" t="s">
        <v>11</v>
      </c>
      <c r="G247" s="16" t="s">
        <v>22</v>
      </c>
      <c r="H247">
        <f t="shared" si="24"/>
        <v>6.9476738040030233</v>
      </c>
      <c r="I247" s="11">
        <f t="shared" si="21"/>
        <v>933.27858678865891</v>
      </c>
      <c r="K247" t="b">
        <f t="shared" si="19"/>
        <v>1</v>
      </c>
      <c r="L247">
        <f>COUNTIF(K$4:K247,TRUE())</f>
        <v>91</v>
      </c>
      <c r="M247" t="b">
        <f t="shared" si="20"/>
        <v>1</v>
      </c>
    </row>
    <row r="248" spans="1:13" x14ac:dyDescent="0.25">
      <c r="A248" s="21">
        <v>44715.71875</v>
      </c>
      <c r="B248" s="22">
        <f t="shared" si="22"/>
        <v>260.92708333333576</v>
      </c>
      <c r="D248">
        <v>0.52300000000000002</v>
      </c>
      <c r="E248" s="11">
        <f t="shared" si="23"/>
        <v>655.94748556548666</v>
      </c>
      <c r="H248" t="e">
        <f t="shared" si="24"/>
        <v>#DIV/0!</v>
      </c>
      <c r="I248" s="11">
        <f t="shared" si="21"/>
        <v>939.94748556548666</v>
      </c>
      <c r="K248" t="b">
        <f t="shared" si="19"/>
        <v>0</v>
      </c>
      <c r="L248">
        <f>COUNTIF(K$4:K248,TRUE())</f>
        <v>91</v>
      </c>
      <c r="M248" t="b">
        <f t="shared" si="20"/>
        <v>1</v>
      </c>
    </row>
    <row r="249" spans="1:13" x14ac:dyDescent="0.25">
      <c r="A249" s="21">
        <v>44715.722222222219</v>
      </c>
      <c r="B249" s="22">
        <f t="shared" si="22"/>
        <v>260.93055555555475</v>
      </c>
      <c r="D249">
        <f>D248/500</f>
        <v>1.0460000000000001E-3</v>
      </c>
      <c r="E249" s="11">
        <f t="shared" si="23"/>
        <v>655.94748556548666</v>
      </c>
      <c r="F249" s="24" t="s">
        <v>28</v>
      </c>
      <c r="G249" s="16" t="s">
        <v>22</v>
      </c>
      <c r="H249">
        <f t="shared" si="24"/>
        <v>9.3341649310675745</v>
      </c>
      <c r="I249" s="11">
        <f t="shared" si="21"/>
        <v>939.94748556548666</v>
      </c>
      <c r="K249" t="b">
        <f t="shared" si="19"/>
        <v>1</v>
      </c>
      <c r="L249">
        <f>COUNTIF(K$4:K249,TRUE())</f>
        <v>92</v>
      </c>
      <c r="M249" t="b">
        <f t="shared" si="20"/>
        <v>0</v>
      </c>
    </row>
    <row r="250" spans="1:13" x14ac:dyDescent="0.25">
      <c r="A250" s="21">
        <v>44719.677083333336</v>
      </c>
      <c r="B250" s="22">
        <f t="shared" si="22"/>
        <v>264.88541666667152</v>
      </c>
      <c r="D250">
        <v>1.204</v>
      </c>
      <c r="E250" s="11">
        <f t="shared" si="23"/>
        <v>666.11622239066151</v>
      </c>
      <c r="H250" t="e">
        <f t="shared" si="24"/>
        <v>#DIV/0!</v>
      </c>
      <c r="I250" s="11">
        <f t="shared" si="21"/>
        <v>950.11622239066151</v>
      </c>
      <c r="K250" t="b">
        <f t="shared" si="19"/>
        <v>0</v>
      </c>
      <c r="L250">
        <f>COUNTIF(K$4:K250,TRUE())</f>
        <v>92</v>
      </c>
      <c r="M250" t="b">
        <f t="shared" si="20"/>
        <v>0</v>
      </c>
    </row>
    <row r="251" spans="1:13" x14ac:dyDescent="0.25">
      <c r="A251" s="21">
        <v>44719.680555555555</v>
      </c>
      <c r="B251" s="22">
        <f t="shared" si="22"/>
        <v>264.88888888889051</v>
      </c>
      <c r="D251">
        <f>D250/100</f>
        <v>1.204E-2</v>
      </c>
      <c r="E251" s="11">
        <f t="shared" si="23"/>
        <v>666.11622239066151</v>
      </c>
      <c r="F251" s="24" t="s">
        <v>11</v>
      </c>
      <c r="G251" s="16" t="s">
        <v>22</v>
      </c>
      <c r="H251">
        <f t="shared" si="24"/>
        <v>8.1201834636501555</v>
      </c>
      <c r="I251" s="11">
        <f t="shared" si="21"/>
        <v>950.11622239066151</v>
      </c>
      <c r="K251" t="b">
        <f t="shared" si="19"/>
        <v>1</v>
      </c>
      <c r="L251">
        <f>COUNTIF(K$4:K251,TRUE())</f>
        <v>93</v>
      </c>
      <c r="M251" t="b">
        <f t="shared" si="20"/>
        <v>1</v>
      </c>
    </row>
    <row r="252" spans="1:13" x14ac:dyDescent="0.25">
      <c r="A252" s="21">
        <v>44721.381944444445</v>
      </c>
      <c r="B252" s="22">
        <f t="shared" si="22"/>
        <v>266.59027777778101</v>
      </c>
      <c r="D252">
        <v>0.39300000000000002</v>
      </c>
      <c r="E252" s="11">
        <f t="shared" si="23"/>
        <v>671.14484440593515</v>
      </c>
      <c r="H252">
        <f t="shared" si="24"/>
        <v>20.458377371382614</v>
      </c>
      <c r="I252" s="11">
        <f t="shared" si="21"/>
        <v>955.14484440593515</v>
      </c>
      <c r="K252" t="b">
        <f t="shared" si="19"/>
        <v>0</v>
      </c>
      <c r="L252">
        <f>COUNTIF(K$4:K252,TRUE())</f>
        <v>93</v>
      </c>
      <c r="M252" t="b">
        <f t="shared" si="20"/>
        <v>1</v>
      </c>
    </row>
    <row r="253" spans="1:13" x14ac:dyDescent="0.25">
      <c r="A253" s="21">
        <v>44722.725694444445</v>
      </c>
      <c r="B253" s="22">
        <f t="shared" si="22"/>
        <v>267.93402777778101</v>
      </c>
      <c r="D253">
        <v>1.1719999999999999</v>
      </c>
      <c r="E253" s="11">
        <f t="shared" si="23"/>
        <v>672.72121575809877</v>
      </c>
      <c r="F253" s="17"/>
      <c r="H253" t="e">
        <f t="shared" si="24"/>
        <v>#DIV/0!</v>
      </c>
      <c r="I253" s="11">
        <f t="shared" si="21"/>
        <v>956.72121575809877</v>
      </c>
      <c r="K253" t="b">
        <f t="shared" si="19"/>
        <v>0</v>
      </c>
      <c r="L253">
        <f>COUNTIF(K$4:K253,TRUE())</f>
        <v>93</v>
      </c>
      <c r="M253" t="b">
        <f t="shared" si="20"/>
        <v>1</v>
      </c>
    </row>
    <row r="254" spans="1:13" x14ac:dyDescent="0.25">
      <c r="A254" s="21">
        <v>44722.732638888891</v>
      </c>
      <c r="B254" s="22">
        <f t="shared" si="22"/>
        <v>267.94097222222626</v>
      </c>
      <c r="D254">
        <f>D253/500</f>
        <v>2.3439999999999997E-3</v>
      </c>
      <c r="E254" s="11">
        <f t="shared" si="23"/>
        <v>672.72121575809877</v>
      </c>
      <c r="F254" s="24" t="s">
        <v>28</v>
      </c>
      <c r="G254" s="16" t="s">
        <v>22</v>
      </c>
      <c r="H254">
        <f t="shared" si="24"/>
        <v>8.7841169915059965</v>
      </c>
      <c r="I254" s="11">
        <f t="shared" si="21"/>
        <v>956.72121575809877</v>
      </c>
      <c r="K254" t="b">
        <f t="shared" si="19"/>
        <v>1</v>
      </c>
      <c r="L254">
        <f>COUNTIF(K$4:K254,TRUE())</f>
        <v>94</v>
      </c>
      <c r="M254" t="b">
        <f t="shared" si="20"/>
        <v>0</v>
      </c>
    </row>
    <row r="255" spans="1:13" x14ac:dyDescent="0.25">
      <c r="A255" s="21">
        <v>44725.677083333336</v>
      </c>
      <c r="B255" s="22">
        <f t="shared" si="22"/>
        <v>270.88541666667152</v>
      </c>
      <c r="D255">
        <v>0.61899999999999999</v>
      </c>
      <c r="E255" s="11">
        <f t="shared" si="23"/>
        <v>680.76603878755282</v>
      </c>
      <c r="H255" t="e">
        <f t="shared" si="24"/>
        <v>#DIV/0!</v>
      </c>
      <c r="I255" s="11">
        <f t="shared" si="21"/>
        <v>964.76603878755282</v>
      </c>
      <c r="K255" t="b">
        <f t="shared" si="19"/>
        <v>0</v>
      </c>
      <c r="L255">
        <f>COUNTIF(K$4:K255,TRUE())</f>
        <v>94</v>
      </c>
      <c r="M255" t="b">
        <f t="shared" si="20"/>
        <v>0</v>
      </c>
    </row>
    <row r="256" spans="1:13" x14ac:dyDescent="0.25">
      <c r="A256" s="21">
        <v>44725.680555555555</v>
      </c>
      <c r="B256" s="22">
        <f t="shared" si="22"/>
        <v>270.88888888889051</v>
      </c>
      <c r="D256">
        <f>D255/200</f>
        <v>3.0950000000000001E-3</v>
      </c>
      <c r="E256" s="11">
        <f t="shared" si="23"/>
        <v>680.76603878755282</v>
      </c>
      <c r="F256" s="24" t="s">
        <v>33</v>
      </c>
      <c r="G256" s="16" t="s">
        <v>22</v>
      </c>
      <c r="H256">
        <f t="shared" si="24"/>
        <v>7.2929022111828861</v>
      </c>
      <c r="I256" s="11">
        <f t="shared" si="21"/>
        <v>964.76603878755282</v>
      </c>
      <c r="K256" t="b">
        <f t="shared" si="19"/>
        <v>1</v>
      </c>
      <c r="L256">
        <f>COUNTIF(K$4:K256,TRUE())</f>
        <v>95</v>
      </c>
      <c r="M256" t="b">
        <f t="shared" si="20"/>
        <v>1</v>
      </c>
    </row>
    <row r="257" spans="1:13" x14ac:dyDescent="0.25">
      <c r="A257" s="21">
        <v>44727.694444444445</v>
      </c>
      <c r="B257" s="22">
        <f t="shared" si="22"/>
        <v>272.90277777778101</v>
      </c>
      <c r="D257">
        <v>0.30599999999999999</v>
      </c>
      <c r="E257" s="11">
        <f t="shared" si="23"/>
        <v>687.39348722080592</v>
      </c>
      <c r="H257" t="e">
        <f t="shared" si="24"/>
        <v>#DIV/0!</v>
      </c>
      <c r="I257" s="11">
        <f t="shared" si="21"/>
        <v>971.39348722080592</v>
      </c>
      <c r="K257" t="b">
        <f t="shared" si="19"/>
        <v>0</v>
      </c>
      <c r="L257">
        <f>COUNTIF(K$4:K257,TRUE())</f>
        <v>95</v>
      </c>
      <c r="M257" t="b">
        <f t="shared" si="20"/>
        <v>1</v>
      </c>
    </row>
    <row r="258" spans="1:13" x14ac:dyDescent="0.25">
      <c r="A258" s="21">
        <v>44727.697916666664</v>
      </c>
      <c r="B258" s="22">
        <f t="shared" si="22"/>
        <v>272.90625</v>
      </c>
      <c r="D258">
        <f>D257/100</f>
        <v>3.0599999999999998E-3</v>
      </c>
      <c r="E258" s="11">
        <f t="shared" si="23"/>
        <v>687.39348722080592</v>
      </c>
      <c r="F258" s="24" t="s">
        <v>11</v>
      </c>
      <c r="G258" s="16" t="s">
        <v>22</v>
      </c>
      <c r="H258">
        <f t="shared" si="24"/>
        <v>6.671613203280903</v>
      </c>
      <c r="I258" s="11">
        <f t="shared" si="21"/>
        <v>971.39348722080592</v>
      </c>
      <c r="K258" t="b">
        <f t="shared" si="19"/>
        <v>1</v>
      </c>
      <c r="L258">
        <f>COUNTIF(K$4:K258,TRUE())</f>
        <v>96</v>
      </c>
      <c r="M258" t="b">
        <f t="shared" si="20"/>
        <v>0</v>
      </c>
    </row>
    <row r="259" spans="1:13" x14ac:dyDescent="0.25">
      <c r="A259" s="21">
        <v>44729.538194444445</v>
      </c>
      <c r="B259" s="22">
        <f t="shared" si="22"/>
        <v>274.74652777778101</v>
      </c>
      <c r="D259">
        <v>0.30099999999999999</v>
      </c>
      <c r="E259" s="11">
        <f t="shared" si="23"/>
        <v>694.01357524464765</v>
      </c>
      <c r="H259" t="e">
        <f t="shared" si="24"/>
        <v>#DIV/0!</v>
      </c>
      <c r="I259" s="11">
        <f t="shared" si="21"/>
        <v>978.01357524464765</v>
      </c>
      <c r="K259" t="b">
        <f t="shared" si="19"/>
        <v>0</v>
      </c>
      <c r="L259">
        <f>COUNTIF(K$4:K259,TRUE())</f>
        <v>96</v>
      </c>
      <c r="M259" t="b">
        <f t="shared" si="20"/>
        <v>0</v>
      </c>
    </row>
    <row r="260" spans="1:13" x14ac:dyDescent="0.25">
      <c r="A260" s="21">
        <v>44729.541666666664</v>
      </c>
      <c r="B260" s="22">
        <f t="shared" si="22"/>
        <v>274.75</v>
      </c>
      <c r="D260">
        <f>D259/500</f>
        <v>6.02E-4</v>
      </c>
      <c r="E260" s="11">
        <f t="shared" si="23"/>
        <v>694.01357524464765</v>
      </c>
      <c r="F260" s="24" t="s">
        <v>28</v>
      </c>
      <c r="G260" s="16" t="s">
        <v>22</v>
      </c>
      <c r="H260">
        <f t="shared" si="24"/>
        <v>7.6758240154487964</v>
      </c>
      <c r="I260" s="11">
        <f t="shared" si="21"/>
        <v>978.01357524464765</v>
      </c>
      <c r="K260" t="b">
        <f t="shared" si="19"/>
        <v>1</v>
      </c>
      <c r="L260">
        <f>COUNTIF(K$4:K260,TRUE())</f>
        <v>97</v>
      </c>
      <c r="M260" t="b">
        <f t="shared" si="20"/>
        <v>1</v>
      </c>
    </row>
    <row r="261" spans="1:13" x14ac:dyDescent="0.25">
      <c r="A261" s="21">
        <v>44732.711805555555</v>
      </c>
      <c r="B261" s="22">
        <f t="shared" si="22"/>
        <v>277.92013888889051</v>
      </c>
      <c r="D261">
        <v>0.57999999999999996</v>
      </c>
      <c r="E261" s="11">
        <f t="shared" si="23"/>
        <v>703.92564894256498</v>
      </c>
      <c r="H261" t="e">
        <f t="shared" si="24"/>
        <v>#DIV/0!</v>
      </c>
      <c r="I261" s="11">
        <f t="shared" si="21"/>
        <v>987.92564894256498</v>
      </c>
      <c r="K261" t="b">
        <f t="shared" ref="K261:K324" si="25">ISNUMBER(SEARCH("dilution",F261))</f>
        <v>0</v>
      </c>
      <c r="L261">
        <f>COUNTIF(K$4:K261,TRUE())</f>
        <v>97</v>
      </c>
      <c r="M261" t="b">
        <f t="shared" ref="M261:M324" si="26">ISODD(L261)</f>
        <v>1</v>
      </c>
    </row>
    <row r="262" spans="1:13" x14ac:dyDescent="0.25">
      <c r="A262" s="21">
        <v>44732.715277777781</v>
      </c>
      <c r="B262" s="22">
        <f t="shared" si="22"/>
        <v>277.92361111111677</v>
      </c>
      <c r="D262">
        <f>D261/200</f>
        <v>2.8999999999999998E-3</v>
      </c>
      <c r="E262" s="11">
        <f t="shared" si="23"/>
        <v>703.92564894256498</v>
      </c>
      <c r="F262" s="24" t="s">
        <v>33</v>
      </c>
      <c r="G262" s="16" t="s">
        <v>22</v>
      </c>
      <c r="H262">
        <f t="shared" si="24"/>
        <v>7.28384968409061</v>
      </c>
      <c r="I262" s="11">
        <f t="shared" ref="I262:I325" si="27">$I$4+E262</f>
        <v>987.92564894256498</v>
      </c>
      <c r="K262" t="b">
        <f t="shared" si="25"/>
        <v>1</v>
      </c>
      <c r="L262">
        <f>COUNTIF(K$4:K262,TRUE())</f>
        <v>98</v>
      </c>
      <c r="M262" t="b">
        <f t="shared" si="26"/>
        <v>0</v>
      </c>
    </row>
    <row r="263" spans="1:13" x14ac:dyDescent="0.25">
      <c r="A263" s="21">
        <v>44734.673611111109</v>
      </c>
      <c r="B263" s="22">
        <f t="shared" si="22"/>
        <v>279.88194444444525</v>
      </c>
      <c r="D263">
        <v>0.254</v>
      </c>
      <c r="E263" s="11">
        <f t="shared" si="23"/>
        <v>710.3782807290969</v>
      </c>
      <c r="H263" t="e">
        <f t="shared" si="24"/>
        <v>#DIV/0!</v>
      </c>
      <c r="I263" s="11">
        <f t="shared" si="27"/>
        <v>994.3782807290969</v>
      </c>
      <c r="K263" t="b">
        <f t="shared" si="25"/>
        <v>0</v>
      </c>
      <c r="L263">
        <f>COUNTIF(K$4:K263,TRUE())</f>
        <v>98</v>
      </c>
      <c r="M263" t="b">
        <f t="shared" si="26"/>
        <v>0</v>
      </c>
    </row>
    <row r="264" spans="1:13" x14ac:dyDescent="0.25">
      <c r="A264" s="21">
        <v>44734.680555555555</v>
      </c>
      <c r="B264" s="22">
        <f t="shared" ref="B264:B327" si="28">(A264-A263) +B263</f>
        <v>279.88888888889051</v>
      </c>
      <c r="D264">
        <f>D263/100</f>
        <v>2.5400000000000002E-3</v>
      </c>
      <c r="E264" s="11">
        <f t="shared" ref="E264:E327" si="29">IF(LOG(D264/D263)&gt;0, E263+LOG(D264/D263,2),E263)</f>
        <v>710.3782807290969</v>
      </c>
      <c r="F264" s="24" t="s">
        <v>11</v>
      </c>
      <c r="G264" s="16" t="s">
        <v>22</v>
      </c>
      <c r="H264">
        <f t="shared" si="24"/>
        <v>6.7154118307301118</v>
      </c>
      <c r="I264" s="11">
        <f t="shared" si="27"/>
        <v>994.3782807290969</v>
      </c>
      <c r="K264" t="b">
        <f t="shared" si="25"/>
        <v>1</v>
      </c>
      <c r="L264">
        <f>COUNTIF(K$4:K264,TRUE())</f>
        <v>99</v>
      </c>
      <c r="M264" t="b">
        <f t="shared" si="26"/>
        <v>1</v>
      </c>
    </row>
    <row r="265" spans="1:13" x14ac:dyDescent="0.25">
      <c r="A265" s="21">
        <v>44736.552083333336</v>
      </c>
      <c r="B265" s="22">
        <f t="shared" si="28"/>
        <v>281.76041666667152</v>
      </c>
      <c r="D265">
        <v>0.26200000000000001</v>
      </c>
      <c r="E265" s="11">
        <f t="shared" si="29"/>
        <v>717.06687523363689</v>
      </c>
      <c r="H265" t="e">
        <f t="shared" si="24"/>
        <v>#DIV/0!</v>
      </c>
      <c r="I265" s="11">
        <f t="shared" si="27"/>
        <v>1001.0668752336369</v>
      </c>
      <c r="K265" t="b">
        <f t="shared" si="25"/>
        <v>0</v>
      </c>
      <c r="L265">
        <f>COUNTIF(K$4:K265,TRUE())</f>
        <v>99</v>
      </c>
      <c r="M265" t="b">
        <f t="shared" si="26"/>
        <v>1</v>
      </c>
    </row>
    <row r="266" spans="1:13" x14ac:dyDescent="0.25">
      <c r="A266" s="21">
        <v>44736.555555555555</v>
      </c>
      <c r="B266" s="22">
        <f t="shared" si="28"/>
        <v>281.76388888889051</v>
      </c>
      <c r="D266">
        <f>D265/500</f>
        <v>5.2400000000000005E-4</v>
      </c>
      <c r="E266" s="11">
        <f t="shared" si="29"/>
        <v>717.06687523363689</v>
      </c>
      <c r="F266" s="24" t="s">
        <v>28</v>
      </c>
      <c r="G266" s="16" t="s">
        <v>22</v>
      </c>
      <c r="H266">
        <f t="shared" si="24"/>
        <v>7.6003221420719846</v>
      </c>
      <c r="I266" s="11">
        <f t="shared" si="27"/>
        <v>1001.0668752336369</v>
      </c>
      <c r="K266" t="b">
        <f t="shared" si="25"/>
        <v>1</v>
      </c>
      <c r="L266">
        <f>COUNTIF(K$4:K266,TRUE())</f>
        <v>100</v>
      </c>
      <c r="M266" t="b">
        <f t="shared" si="26"/>
        <v>0</v>
      </c>
    </row>
    <row r="267" spans="1:13" x14ac:dyDescent="0.25">
      <c r="A267" s="21">
        <v>44739.666666666664</v>
      </c>
      <c r="B267" s="22">
        <f t="shared" si="28"/>
        <v>284.875</v>
      </c>
      <c r="D267">
        <v>0.47499999999999998</v>
      </c>
      <c r="E267" s="11">
        <f t="shared" si="29"/>
        <v>726.89102021997985</v>
      </c>
      <c r="H267" t="e">
        <f t="shared" si="24"/>
        <v>#DIV/0!</v>
      </c>
      <c r="I267" s="11">
        <f t="shared" si="27"/>
        <v>1010.8910202199799</v>
      </c>
      <c r="K267" t="b">
        <f t="shared" si="25"/>
        <v>0</v>
      </c>
      <c r="L267">
        <f>COUNTIF(K$4:K267,TRUE())</f>
        <v>100</v>
      </c>
      <c r="M267" t="b">
        <f t="shared" si="26"/>
        <v>0</v>
      </c>
    </row>
    <row r="268" spans="1:13" x14ac:dyDescent="0.25">
      <c r="A268" s="21">
        <v>44739.670138888891</v>
      </c>
      <c r="B268" s="22">
        <f t="shared" si="28"/>
        <v>284.87847222222626</v>
      </c>
      <c r="D268">
        <f>D267/200</f>
        <v>2.3749999999999999E-3</v>
      </c>
      <c r="E268" s="11">
        <f t="shared" si="29"/>
        <v>726.89102021997985</v>
      </c>
      <c r="F268" s="24" t="s">
        <v>33</v>
      </c>
      <c r="G268" s="16" t="s">
        <v>22</v>
      </c>
      <c r="H268">
        <f t="shared" si="24"/>
        <v>6.6739478016584108</v>
      </c>
      <c r="I268" s="11">
        <f t="shared" si="27"/>
        <v>1010.8910202199799</v>
      </c>
      <c r="K268" t="b">
        <f t="shared" si="25"/>
        <v>1</v>
      </c>
      <c r="L268">
        <f>COUNTIF(K$4:K268,TRUE())</f>
        <v>101</v>
      </c>
      <c r="M268" t="b">
        <f t="shared" si="26"/>
        <v>1</v>
      </c>
    </row>
    <row r="269" spans="1:13" x14ac:dyDescent="0.25">
      <c r="A269" s="21">
        <v>44741.694444444445</v>
      </c>
      <c r="B269" s="22">
        <f t="shared" si="28"/>
        <v>286.90277777778101</v>
      </c>
      <c r="D269">
        <v>0.36899999999999999</v>
      </c>
      <c r="E269" s="11">
        <f t="shared" si="29"/>
        <v>734.17056971259672</v>
      </c>
      <c r="H269" t="e">
        <f t="shared" si="24"/>
        <v>#DIV/0!</v>
      </c>
      <c r="I269" s="11">
        <f t="shared" si="27"/>
        <v>1018.1705697125967</v>
      </c>
      <c r="K269" t="b">
        <f t="shared" si="25"/>
        <v>0</v>
      </c>
      <c r="L269">
        <f>COUNTIF(K$4:K269,TRUE())</f>
        <v>101</v>
      </c>
      <c r="M269" t="b">
        <f t="shared" si="26"/>
        <v>1</v>
      </c>
    </row>
    <row r="270" spans="1:13" x14ac:dyDescent="0.25">
      <c r="A270" s="21">
        <v>44741.697916666664</v>
      </c>
      <c r="B270" s="22">
        <f t="shared" si="28"/>
        <v>286.90625</v>
      </c>
      <c r="D270">
        <f>D269/100</f>
        <v>3.6900000000000001E-3</v>
      </c>
      <c r="E270" s="11">
        <f t="shared" si="29"/>
        <v>734.17056971259672</v>
      </c>
      <c r="F270" s="24" t="s">
        <v>11</v>
      </c>
      <c r="G270" s="16" t="s">
        <v>22</v>
      </c>
      <c r="H270">
        <f t="shared" si="24"/>
        <v>6.4956942021062218</v>
      </c>
      <c r="I270" s="11">
        <f t="shared" si="27"/>
        <v>1018.1705697125967</v>
      </c>
      <c r="K270" t="b">
        <f t="shared" si="25"/>
        <v>1</v>
      </c>
      <c r="L270">
        <f>COUNTIF(K$4:K270,TRUE())</f>
        <v>102</v>
      </c>
      <c r="M270" t="b">
        <f t="shared" si="26"/>
        <v>0</v>
      </c>
    </row>
    <row r="271" spans="1:13" x14ac:dyDescent="0.25">
      <c r="A271" s="21">
        <v>44743.75</v>
      </c>
      <c r="B271" s="22">
        <f t="shared" si="28"/>
        <v>288.95833333333576</v>
      </c>
      <c r="D271">
        <v>0.70699999999999996</v>
      </c>
      <c r="E271" s="11">
        <f t="shared" si="29"/>
        <v>741.75251530112041</v>
      </c>
      <c r="H271" t="e">
        <f t="shared" si="24"/>
        <v>#DIV/0!</v>
      </c>
      <c r="I271" s="11">
        <f t="shared" si="27"/>
        <v>1025.7525153011204</v>
      </c>
      <c r="K271" t="b">
        <f t="shared" si="25"/>
        <v>0</v>
      </c>
      <c r="L271">
        <f>COUNTIF(K$4:K271,TRUE())</f>
        <v>102</v>
      </c>
      <c r="M271" t="b">
        <f t="shared" si="26"/>
        <v>0</v>
      </c>
    </row>
    <row r="272" spans="1:13" x14ac:dyDescent="0.25">
      <c r="A272" s="21">
        <v>44743.753472222219</v>
      </c>
      <c r="B272" s="22">
        <f t="shared" si="28"/>
        <v>288.96180555555475</v>
      </c>
      <c r="D272">
        <f>D271/500</f>
        <v>1.4139999999999999E-3</v>
      </c>
      <c r="E272" s="11">
        <f t="shared" si="29"/>
        <v>741.75251530112041</v>
      </c>
      <c r="F272" s="24" t="s">
        <v>28</v>
      </c>
      <c r="G272" s="16" t="s">
        <v>22</v>
      </c>
      <c r="H272">
        <f t="shared" ref="H272:H335" si="30">(A273-A272)*24/(E273-E272)</f>
        <v>7.455478763583181</v>
      </c>
      <c r="I272" s="11">
        <f t="shared" si="27"/>
        <v>1025.7525153011204</v>
      </c>
      <c r="K272" t="b">
        <f t="shared" si="25"/>
        <v>1</v>
      </c>
      <c r="L272">
        <f>COUNTIF(K$4:K272,TRUE())</f>
        <v>103</v>
      </c>
      <c r="M272" t="b">
        <f t="shared" si="26"/>
        <v>1</v>
      </c>
    </row>
    <row r="273" spans="1:13" x14ac:dyDescent="0.25">
      <c r="A273" s="21">
        <v>44746.75</v>
      </c>
      <c r="B273" s="22">
        <f t="shared" si="28"/>
        <v>291.95833333333576</v>
      </c>
      <c r="D273">
        <v>1.133</v>
      </c>
      <c r="E273" s="11">
        <f t="shared" si="29"/>
        <v>751.39866532679366</v>
      </c>
      <c r="H273" t="e">
        <f t="shared" si="30"/>
        <v>#DIV/0!</v>
      </c>
      <c r="I273" s="11">
        <f t="shared" si="27"/>
        <v>1035.3986653267937</v>
      </c>
      <c r="K273" t="b">
        <f t="shared" si="25"/>
        <v>0</v>
      </c>
      <c r="L273">
        <f>COUNTIF(K$4:K273,TRUE())</f>
        <v>103</v>
      </c>
      <c r="M273" t="b">
        <f t="shared" si="26"/>
        <v>1</v>
      </c>
    </row>
    <row r="274" spans="1:13" x14ac:dyDescent="0.25">
      <c r="A274" s="21">
        <v>44746.753472222219</v>
      </c>
      <c r="B274" s="22">
        <f t="shared" si="28"/>
        <v>291.96180555555475</v>
      </c>
      <c r="D274">
        <f>D273/100</f>
        <v>1.133E-2</v>
      </c>
      <c r="E274" s="11">
        <f t="shared" si="29"/>
        <v>751.39866532679366</v>
      </c>
      <c r="F274" s="24" t="s">
        <v>11</v>
      </c>
      <c r="G274" s="16" t="s">
        <v>22</v>
      </c>
      <c r="H274">
        <f t="shared" si="30"/>
        <v>7.5709907511180914</v>
      </c>
      <c r="I274" s="11">
        <f t="shared" si="27"/>
        <v>1035.3986653267937</v>
      </c>
      <c r="K274" t="b">
        <f t="shared" si="25"/>
        <v>1</v>
      </c>
      <c r="L274">
        <f>COUNTIF(K$4:K274,TRUE())</f>
        <v>104</v>
      </c>
      <c r="M274" t="b">
        <f t="shared" si="26"/>
        <v>0</v>
      </c>
    </row>
    <row r="275" spans="1:13" x14ac:dyDescent="0.25">
      <c r="A275" s="21">
        <v>44748.677083333336</v>
      </c>
      <c r="B275" s="22">
        <f t="shared" si="28"/>
        <v>293.88541666667152</v>
      </c>
      <c r="D275">
        <v>0.77600000000000002</v>
      </c>
      <c r="E275" s="11">
        <f t="shared" si="29"/>
        <v>757.49650221293496</v>
      </c>
      <c r="F275" s="17"/>
      <c r="H275" t="e">
        <f t="shared" si="30"/>
        <v>#DIV/0!</v>
      </c>
      <c r="I275" s="11">
        <f t="shared" si="27"/>
        <v>1041.496502212935</v>
      </c>
      <c r="K275" t="b">
        <f t="shared" si="25"/>
        <v>0</v>
      </c>
      <c r="L275">
        <f>COUNTIF(K$4:K275,TRUE())</f>
        <v>104</v>
      </c>
      <c r="M275" t="b">
        <f t="shared" si="26"/>
        <v>0</v>
      </c>
    </row>
    <row r="276" spans="1:13" x14ac:dyDescent="0.25">
      <c r="A276" s="21">
        <v>44748.680555555555</v>
      </c>
      <c r="B276" s="22">
        <f t="shared" si="28"/>
        <v>293.88888888889051</v>
      </c>
      <c r="D276">
        <f>D275/100</f>
        <v>7.7600000000000004E-3</v>
      </c>
      <c r="E276" s="11">
        <f t="shared" si="29"/>
        <v>757.49650221293496</v>
      </c>
      <c r="F276" s="24" t="s">
        <v>11</v>
      </c>
      <c r="G276" s="16" t="s">
        <v>22</v>
      </c>
      <c r="H276">
        <f t="shared" si="30"/>
        <v>7.0634107937283197</v>
      </c>
      <c r="I276" s="11">
        <f t="shared" si="27"/>
        <v>1041.496502212935</v>
      </c>
      <c r="K276" t="b">
        <f t="shared" si="25"/>
        <v>1</v>
      </c>
      <c r="L276">
        <f>COUNTIF(K$4:K276,TRUE())</f>
        <v>105</v>
      </c>
      <c r="M276" t="b">
        <f t="shared" si="26"/>
        <v>1</v>
      </c>
    </row>
    <row r="277" spans="1:13" x14ac:dyDescent="0.25">
      <c r="A277" s="21">
        <v>44749.34375</v>
      </c>
      <c r="B277" s="22">
        <f t="shared" si="28"/>
        <v>294.55208333333576</v>
      </c>
      <c r="D277">
        <v>3.6999999999999998E-2</v>
      </c>
      <c r="E277" s="11">
        <f t="shared" si="29"/>
        <v>759.74989892615156</v>
      </c>
      <c r="H277">
        <f t="shared" si="30"/>
        <v>7.624147541298063</v>
      </c>
      <c r="I277" s="11">
        <f t="shared" si="27"/>
        <v>1043.7498989261517</v>
      </c>
      <c r="K277" t="b">
        <f t="shared" si="25"/>
        <v>0</v>
      </c>
      <c r="L277">
        <f>COUNTIF(K$4:K277,TRUE())</f>
        <v>105</v>
      </c>
      <c r="M277" t="b">
        <f t="shared" si="26"/>
        <v>1</v>
      </c>
    </row>
    <row r="278" spans="1:13" x14ac:dyDescent="0.25">
      <c r="A278" s="21">
        <v>44750.736111111109</v>
      </c>
      <c r="B278" s="22">
        <f t="shared" si="28"/>
        <v>295.94444444444525</v>
      </c>
      <c r="D278">
        <v>0.77200000000000002</v>
      </c>
      <c r="E278" s="11">
        <f t="shared" si="29"/>
        <v>764.13290259779069</v>
      </c>
      <c r="H278" t="e">
        <f t="shared" si="30"/>
        <v>#DIV/0!</v>
      </c>
      <c r="I278" s="11">
        <f t="shared" si="27"/>
        <v>1048.1329025977907</v>
      </c>
      <c r="K278" t="b">
        <f t="shared" si="25"/>
        <v>0</v>
      </c>
      <c r="L278">
        <f>COUNTIF(K$4:K278,TRUE())</f>
        <v>105</v>
      </c>
      <c r="M278" t="b">
        <f t="shared" si="26"/>
        <v>1</v>
      </c>
    </row>
    <row r="279" spans="1:13" x14ac:dyDescent="0.25">
      <c r="A279" s="21">
        <v>44750.739583333336</v>
      </c>
      <c r="B279" s="22">
        <f t="shared" si="28"/>
        <v>295.94791666667152</v>
      </c>
      <c r="D279">
        <f>D278/500</f>
        <v>1.544E-3</v>
      </c>
      <c r="E279" s="11">
        <f t="shared" si="29"/>
        <v>764.13290259779069</v>
      </c>
      <c r="F279" s="24" t="s">
        <v>28</v>
      </c>
      <c r="G279" s="16" t="s">
        <v>22</v>
      </c>
      <c r="H279">
        <f t="shared" si="30"/>
        <v>7.9753398041465129</v>
      </c>
      <c r="I279" s="11">
        <f t="shared" si="27"/>
        <v>1048.1329025977907</v>
      </c>
      <c r="K279" t="b">
        <f t="shared" si="25"/>
        <v>1</v>
      </c>
      <c r="L279">
        <f>COUNTIF(K$4:K279,TRUE())</f>
        <v>106</v>
      </c>
      <c r="M279" t="b">
        <f t="shared" si="26"/>
        <v>0</v>
      </c>
    </row>
    <row r="280" spans="1:13" x14ac:dyDescent="0.25">
      <c r="A280" s="21">
        <v>44753.767361111109</v>
      </c>
      <c r="B280" s="22">
        <f t="shared" si="28"/>
        <v>298.97569444444525</v>
      </c>
      <c r="D280">
        <v>0.85399999999999998</v>
      </c>
      <c r="E280" s="11">
        <f t="shared" si="29"/>
        <v>773.24432210480518</v>
      </c>
      <c r="H280" t="e">
        <f t="shared" si="30"/>
        <v>#DIV/0!</v>
      </c>
      <c r="I280" s="11">
        <f t="shared" si="27"/>
        <v>1057.2443221048052</v>
      </c>
      <c r="K280" t="b">
        <f t="shared" si="25"/>
        <v>0</v>
      </c>
      <c r="L280">
        <f>COUNTIF(K$4:K280,TRUE())</f>
        <v>106</v>
      </c>
      <c r="M280" t="b">
        <f t="shared" si="26"/>
        <v>0</v>
      </c>
    </row>
    <row r="281" spans="1:13" x14ac:dyDescent="0.25">
      <c r="A281" s="21">
        <v>44753.770833333336</v>
      </c>
      <c r="B281" s="22">
        <f t="shared" si="28"/>
        <v>298.97916666667152</v>
      </c>
      <c r="D281">
        <f>D280/200</f>
        <v>4.2699999999999995E-3</v>
      </c>
      <c r="E281" s="11">
        <f t="shared" si="29"/>
        <v>773.24432210480518</v>
      </c>
      <c r="F281" s="24" t="s">
        <v>33</v>
      </c>
      <c r="G281" s="16" t="s">
        <v>22</v>
      </c>
      <c r="H281">
        <f t="shared" si="30"/>
        <v>7.1380744545235677</v>
      </c>
      <c r="I281" s="11">
        <f t="shared" si="27"/>
        <v>1057.2443221048052</v>
      </c>
      <c r="K281" t="b">
        <f t="shared" si="25"/>
        <v>1</v>
      </c>
      <c r="L281">
        <f>COUNTIF(K$4:K281,TRUE())</f>
        <v>107</v>
      </c>
      <c r="M281" t="b">
        <f t="shared" si="26"/>
        <v>1</v>
      </c>
    </row>
    <row r="282" spans="1:13" x14ac:dyDescent="0.25">
      <c r="A282" s="21">
        <v>44755.673611111109</v>
      </c>
      <c r="B282" s="22">
        <f t="shared" si="28"/>
        <v>300.88194444444525</v>
      </c>
      <c r="D282">
        <v>0.36</v>
      </c>
      <c r="E282" s="11">
        <f t="shared" si="29"/>
        <v>779.64193913128906</v>
      </c>
      <c r="H282" t="e">
        <f t="shared" si="30"/>
        <v>#DIV/0!</v>
      </c>
      <c r="I282" s="11">
        <f t="shared" si="27"/>
        <v>1063.6419391312891</v>
      </c>
      <c r="K282" t="b">
        <f t="shared" si="25"/>
        <v>0</v>
      </c>
      <c r="L282">
        <f>COUNTIF(K$4:K282,TRUE())</f>
        <v>107</v>
      </c>
      <c r="M282" t="b">
        <f t="shared" si="26"/>
        <v>1</v>
      </c>
    </row>
    <row r="283" spans="1:13" x14ac:dyDescent="0.25">
      <c r="A283" s="21">
        <v>44755.677083333336</v>
      </c>
      <c r="B283" s="22">
        <f t="shared" si="28"/>
        <v>300.88541666667152</v>
      </c>
      <c r="D283">
        <f>D282/200</f>
        <v>1.8E-3</v>
      </c>
      <c r="E283" s="11">
        <f t="shared" si="29"/>
        <v>779.64193913128906</v>
      </c>
      <c r="F283" s="24" t="s">
        <v>51</v>
      </c>
      <c r="G283" s="16" t="s">
        <v>39</v>
      </c>
      <c r="H283">
        <f t="shared" si="30"/>
        <v>6.9421029057399766</v>
      </c>
      <c r="I283" s="11">
        <f t="shared" si="27"/>
        <v>1063.6419391312891</v>
      </c>
      <c r="K283" t="b">
        <f t="shared" si="25"/>
        <v>1</v>
      </c>
      <c r="L283">
        <f>COUNTIF(K$4:K283,TRUE())</f>
        <v>108</v>
      </c>
      <c r="M283" t="b">
        <f t="shared" si="26"/>
        <v>0</v>
      </c>
    </row>
    <row r="284" spans="1:13" x14ac:dyDescent="0.25">
      <c r="A284" s="21">
        <v>44757.708333333336</v>
      </c>
      <c r="B284" s="22">
        <f t="shared" si="28"/>
        <v>302.91666666667152</v>
      </c>
      <c r="D284">
        <v>0.23400000000000001</v>
      </c>
      <c r="E284" s="11">
        <f t="shared" si="29"/>
        <v>786.66430694431756</v>
      </c>
      <c r="H284" t="e">
        <f t="shared" si="30"/>
        <v>#DIV/0!</v>
      </c>
      <c r="I284" s="11">
        <f t="shared" si="27"/>
        <v>1070.6643069443176</v>
      </c>
      <c r="K284" t="b">
        <f t="shared" si="25"/>
        <v>0</v>
      </c>
      <c r="L284">
        <f>COUNTIF(K$4:K284,TRUE())</f>
        <v>108</v>
      </c>
      <c r="M284" t="b">
        <f t="shared" si="26"/>
        <v>0</v>
      </c>
    </row>
    <row r="285" spans="1:13" x14ac:dyDescent="0.25">
      <c r="A285" s="21">
        <v>44757.711805555555</v>
      </c>
      <c r="B285" s="22">
        <f t="shared" si="28"/>
        <v>302.92013888889051</v>
      </c>
      <c r="D285">
        <f>D284/200</f>
        <v>1.17E-3</v>
      </c>
      <c r="E285" s="11">
        <f t="shared" si="29"/>
        <v>786.66430694431756</v>
      </c>
      <c r="F285" s="24" t="s">
        <v>33</v>
      </c>
      <c r="G285" s="16" t="s">
        <v>22</v>
      </c>
      <c r="H285">
        <f t="shared" si="30"/>
        <v>7.8906127939352224</v>
      </c>
      <c r="I285" s="11">
        <f t="shared" si="27"/>
        <v>1070.6643069443176</v>
      </c>
      <c r="K285" t="b">
        <f t="shared" si="25"/>
        <v>1</v>
      </c>
      <c r="L285">
        <f>COUNTIF(K$4:K285,TRUE())</f>
        <v>109</v>
      </c>
      <c r="M285" t="b">
        <f t="shared" si="26"/>
        <v>1</v>
      </c>
    </row>
    <row r="286" spans="1:13" x14ac:dyDescent="0.25">
      <c r="A286" s="21">
        <v>44760.684027777781</v>
      </c>
      <c r="B286" s="22">
        <f t="shared" si="28"/>
        <v>305.89236111111677</v>
      </c>
      <c r="D286">
        <v>0.61599999999999999</v>
      </c>
      <c r="E286" s="11">
        <f t="shared" si="29"/>
        <v>795.70458495520381</v>
      </c>
      <c r="H286" t="e">
        <f t="shared" si="30"/>
        <v>#DIV/0!</v>
      </c>
      <c r="I286" s="11">
        <f t="shared" si="27"/>
        <v>1079.7045849552037</v>
      </c>
      <c r="K286" t="b">
        <f t="shared" si="25"/>
        <v>0</v>
      </c>
      <c r="L286">
        <f>COUNTIF(K$4:K286,TRUE())</f>
        <v>109</v>
      </c>
      <c r="M286" t="b">
        <f t="shared" si="26"/>
        <v>1</v>
      </c>
    </row>
    <row r="287" spans="1:13" x14ac:dyDescent="0.25">
      <c r="A287" s="21">
        <v>44760.6875</v>
      </c>
      <c r="B287" s="22">
        <f t="shared" si="28"/>
        <v>305.89583333333576</v>
      </c>
      <c r="D287">
        <f>D286/200</f>
        <v>3.0799999999999998E-3</v>
      </c>
      <c r="E287" s="11">
        <f t="shared" si="29"/>
        <v>795.70458495520381</v>
      </c>
      <c r="F287" s="24" t="s">
        <v>33</v>
      </c>
      <c r="G287" s="16" t="s">
        <v>22</v>
      </c>
      <c r="H287">
        <f t="shared" si="30"/>
        <v>7.37408057980186</v>
      </c>
      <c r="I287" s="11">
        <f t="shared" si="27"/>
        <v>1079.7045849552037</v>
      </c>
      <c r="K287" t="b">
        <f t="shared" si="25"/>
        <v>1</v>
      </c>
      <c r="L287">
        <f>COUNTIF(K$4:K287,TRUE())</f>
        <v>110</v>
      </c>
      <c r="M287" t="b">
        <f t="shared" si="26"/>
        <v>0</v>
      </c>
    </row>
    <row r="288" spans="1:13" x14ac:dyDescent="0.25">
      <c r="A288" s="21">
        <v>44762.694444444445</v>
      </c>
      <c r="B288" s="22">
        <f t="shared" si="28"/>
        <v>307.90277777778101</v>
      </c>
      <c r="D288">
        <v>0.28499999999999998</v>
      </c>
      <c r="E288" s="11">
        <f t="shared" si="29"/>
        <v>802.23647271333573</v>
      </c>
      <c r="H288" t="e">
        <f t="shared" si="30"/>
        <v>#DIV/0!</v>
      </c>
      <c r="I288" s="11">
        <f t="shared" si="27"/>
        <v>1086.2364727133358</v>
      </c>
      <c r="K288" t="b">
        <f t="shared" si="25"/>
        <v>0</v>
      </c>
      <c r="L288">
        <f>COUNTIF(K$4:K288,TRUE())</f>
        <v>110</v>
      </c>
      <c r="M288" t="b">
        <f t="shared" si="26"/>
        <v>0</v>
      </c>
    </row>
    <row r="289" spans="1:13" x14ac:dyDescent="0.25">
      <c r="A289" s="21">
        <v>44762.697916666664</v>
      </c>
      <c r="B289" s="22">
        <f t="shared" si="28"/>
        <v>307.90625</v>
      </c>
      <c r="D289">
        <f>D288/100</f>
        <v>2.8499999999999997E-3</v>
      </c>
      <c r="E289" s="11">
        <f t="shared" si="29"/>
        <v>802.23647271333573</v>
      </c>
      <c r="F289" s="24" t="s">
        <v>11</v>
      </c>
      <c r="G289" s="16" t="s">
        <v>22</v>
      </c>
      <c r="H289">
        <f t="shared" si="30"/>
        <v>6.618468637721219</v>
      </c>
      <c r="I289" s="11">
        <f t="shared" si="27"/>
        <v>1086.2364727133358</v>
      </c>
      <c r="K289" t="b">
        <f t="shared" si="25"/>
        <v>1</v>
      </c>
      <c r="L289">
        <f>COUNTIF(K$4:K289,TRUE())</f>
        <v>111</v>
      </c>
      <c r="M289" t="b">
        <f t="shared" si="26"/>
        <v>1</v>
      </c>
    </row>
    <row r="290" spans="1:13" x14ac:dyDescent="0.25">
      <c r="A290" s="21">
        <v>44764.680555555555</v>
      </c>
      <c r="B290" s="22">
        <f t="shared" si="28"/>
        <v>309.88888888889051</v>
      </c>
      <c r="D290">
        <v>0.41599999999999998</v>
      </c>
      <c r="E290" s="11">
        <f t="shared" si="29"/>
        <v>809.42595051219939</v>
      </c>
      <c r="H290" t="e">
        <f t="shared" si="30"/>
        <v>#DIV/0!</v>
      </c>
      <c r="I290" s="11">
        <f t="shared" si="27"/>
        <v>1093.4259505121995</v>
      </c>
      <c r="K290" t="b">
        <f t="shared" si="25"/>
        <v>0</v>
      </c>
      <c r="L290">
        <f>COUNTIF(K$4:K290,TRUE())</f>
        <v>111</v>
      </c>
      <c r="M290" t="b">
        <f t="shared" si="26"/>
        <v>1</v>
      </c>
    </row>
    <row r="291" spans="1:13" x14ac:dyDescent="0.25">
      <c r="A291" s="21">
        <v>44764.684027777781</v>
      </c>
      <c r="B291" s="22">
        <f t="shared" si="28"/>
        <v>309.89236111111677</v>
      </c>
      <c r="D291">
        <f>D290/500</f>
        <v>8.3199999999999995E-4</v>
      </c>
      <c r="E291" s="11">
        <f t="shared" si="29"/>
        <v>809.42595051219939</v>
      </c>
      <c r="F291" s="24" t="s">
        <v>28</v>
      </c>
      <c r="G291" s="16" t="s">
        <v>22</v>
      </c>
      <c r="H291">
        <f t="shared" si="30"/>
        <v>7.7197130388043842</v>
      </c>
      <c r="I291" s="11">
        <f t="shared" si="27"/>
        <v>1093.4259505121995</v>
      </c>
      <c r="K291" t="b">
        <f t="shared" si="25"/>
        <v>1</v>
      </c>
      <c r="L291">
        <f>COUNTIF(K$4:K291,TRUE())</f>
        <v>112</v>
      </c>
      <c r="M291" t="b">
        <f t="shared" si="26"/>
        <v>0</v>
      </c>
    </row>
    <row r="292" spans="1:13" x14ac:dyDescent="0.25">
      <c r="A292" s="21">
        <v>44767.708333333336</v>
      </c>
      <c r="B292" s="22">
        <f t="shared" si="28"/>
        <v>312.91666666667152</v>
      </c>
      <c r="D292">
        <v>0.56299999999999994</v>
      </c>
      <c r="E292" s="11">
        <f t="shared" si="29"/>
        <v>818.82828619080067</v>
      </c>
      <c r="H292" t="e">
        <f t="shared" si="30"/>
        <v>#DIV/0!</v>
      </c>
      <c r="I292" s="11">
        <f t="shared" si="27"/>
        <v>1102.8282861908006</v>
      </c>
      <c r="K292" t="b">
        <f t="shared" si="25"/>
        <v>0</v>
      </c>
      <c r="L292">
        <f>COUNTIF(K$4:K292,TRUE())</f>
        <v>112</v>
      </c>
      <c r="M292" t="b">
        <f t="shared" si="26"/>
        <v>0</v>
      </c>
    </row>
    <row r="293" spans="1:13" x14ac:dyDescent="0.25">
      <c r="A293" s="21">
        <v>44767.711805555555</v>
      </c>
      <c r="B293" s="22">
        <f t="shared" si="28"/>
        <v>312.92013888889051</v>
      </c>
      <c r="D293">
        <f>D292/200</f>
        <v>2.8149999999999998E-3</v>
      </c>
      <c r="E293" s="11">
        <f t="shared" si="29"/>
        <v>818.82828619080067</v>
      </c>
      <c r="F293" s="24" t="s">
        <v>33</v>
      </c>
      <c r="G293" s="16" t="s">
        <v>22</v>
      </c>
      <c r="H293">
        <f t="shared" si="30"/>
        <v>8.7085082881207931</v>
      </c>
      <c r="I293" s="11">
        <f t="shared" si="27"/>
        <v>1102.8282861908006</v>
      </c>
      <c r="K293" t="b">
        <f t="shared" si="25"/>
        <v>1</v>
      </c>
      <c r="L293">
        <f>COUNTIF(K$4:K293,TRUE())</f>
        <v>113</v>
      </c>
      <c r="M293" t="b">
        <f t="shared" si="26"/>
        <v>1</v>
      </c>
    </row>
    <row r="294" spans="1:13" x14ac:dyDescent="0.25">
      <c r="A294" s="21">
        <v>44769.680555555555</v>
      </c>
      <c r="B294" s="22">
        <f t="shared" si="28"/>
        <v>314.88888888889051</v>
      </c>
      <c r="D294">
        <v>0.121</v>
      </c>
      <c r="E294" s="11">
        <f t="shared" si="29"/>
        <v>824.25401450576976</v>
      </c>
      <c r="H294" t="e">
        <f t="shared" si="30"/>
        <v>#DIV/0!</v>
      </c>
      <c r="I294" s="11">
        <f t="shared" si="27"/>
        <v>1108.2540145057696</v>
      </c>
      <c r="K294" t="b">
        <f t="shared" si="25"/>
        <v>0</v>
      </c>
      <c r="L294">
        <f>COUNTIF(K$4:K294,TRUE())</f>
        <v>113</v>
      </c>
      <c r="M294" t="b">
        <f t="shared" si="26"/>
        <v>1</v>
      </c>
    </row>
    <row r="295" spans="1:13" x14ac:dyDescent="0.25">
      <c r="A295" s="21">
        <v>44769.684027777781</v>
      </c>
      <c r="B295" s="22">
        <f t="shared" si="28"/>
        <v>314.89236111111677</v>
      </c>
      <c r="D295">
        <f>D294/100</f>
        <v>1.2099999999999999E-3</v>
      </c>
      <c r="E295" s="11">
        <f t="shared" si="29"/>
        <v>824.25401450576976</v>
      </c>
      <c r="F295" s="24" t="s">
        <v>11</v>
      </c>
      <c r="G295" s="16" t="s">
        <v>22</v>
      </c>
      <c r="H295">
        <f t="shared" si="30"/>
        <v>5.5241548391757744</v>
      </c>
      <c r="I295" s="11">
        <f t="shared" si="27"/>
        <v>1108.2540145057696</v>
      </c>
      <c r="K295" t="b">
        <f t="shared" si="25"/>
        <v>1</v>
      </c>
      <c r="L295">
        <f>COUNTIF(K$4:K295,TRUE())</f>
        <v>114</v>
      </c>
      <c r="M295" t="b">
        <f t="shared" si="26"/>
        <v>0</v>
      </c>
    </row>
    <row r="296" spans="1:13" x14ac:dyDescent="0.25">
      <c r="A296" s="21">
        <v>44771.673611111109</v>
      </c>
      <c r="B296" s="22">
        <f t="shared" si="28"/>
        <v>316.88194444444525</v>
      </c>
      <c r="D296">
        <v>0.48399999999999999</v>
      </c>
      <c r="E296" s="11">
        <f t="shared" si="29"/>
        <v>832.8978706955445</v>
      </c>
      <c r="F296" s="17"/>
      <c r="H296" t="e">
        <f t="shared" si="30"/>
        <v>#DIV/0!</v>
      </c>
      <c r="I296" s="11">
        <f t="shared" si="27"/>
        <v>1116.8978706955445</v>
      </c>
      <c r="K296" t="b">
        <f t="shared" si="25"/>
        <v>0</v>
      </c>
      <c r="L296">
        <f>COUNTIF(K$4:K296,TRUE())</f>
        <v>114</v>
      </c>
      <c r="M296" t="b">
        <f t="shared" si="26"/>
        <v>0</v>
      </c>
    </row>
    <row r="297" spans="1:13" x14ac:dyDescent="0.25">
      <c r="A297" s="21">
        <v>44771.677083333336</v>
      </c>
      <c r="B297" s="22">
        <f t="shared" si="28"/>
        <v>316.88541666667152</v>
      </c>
      <c r="D297">
        <f>D296/500</f>
        <v>9.68E-4</v>
      </c>
      <c r="E297" s="11">
        <f t="shared" si="29"/>
        <v>832.8978706955445</v>
      </c>
      <c r="F297" s="24" t="s">
        <v>28</v>
      </c>
      <c r="G297" s="16" t="s">
        <v>22</v>
      </c>
      <c r="H297">
        <f t="shared" si="30"/>
        <v>8.1144206254279272</v>
      </c>
      <c r="I297" s="11">
        <f t="shared" si="27"/>
        <v>1116.8978706955445</v>
      </c>
      <c r="K297" t="b">
        <f t="shared" si="25"/>
        <v>1</v>
      </c>
      <c r="L297">
        <f>COUNTIF(K$4:K297,TRUE())</f>
        <v>115</v>
      </c>
      <c r="M297" t="b">
        <f t="shared" si="26"/>
        <v>1</v>
      </c>
    </row>
    <row r="298" spans="1:13" x14ac:dyDescent="0.25">
      <c r="A298" s="21">
        <v>44775.388888888891</v>
      </c>
      <c r="B298" s="22">
        <f t="shared" si="28"/>
        <v>320.59722222222626</v>
      </c>
      <c r="D298">
        <v>1.9530000000000001</v>
      </c>
      <c r="E298" s="11">
        <f t="shared" si="29"/>
        <v>843.87626797681878</v>
      </c>
      <c r="H298" t="e">
        <f t="shared" si="30"/>
        <v>#DIV/0!</v>
      </c>
      <c r="I298" s="11">
        <f t="shared" si="27"/>
        <v>1127.8762679768188</v>
      </c>
      <c r="K298" t="b">
        <f t="shared" si="25"/>
        <v>0</v>
      </c>
      <c r="L298">
        <f>COUNTIF(K$4:K298,TRUE())</f>
        <v>115</v>
      </c>
      <c r="M298" t="b">
        <f t="shared" si="26"/>
        <v>1</v>
      </c>
    </row>
    <row r="299" spans="1:13" x14ac:dyDescent="0.25">
      <c r="A299" s="21">
        <v>44775.392361111109</v>
      </c>
      <c r="B299" s="22">
        <f t="shared" si="28"/>
        <v>320.60069444444525</v>
      </c>
      <c r="D299">
        <f>D298/100</f>
        <v>1.9530000000000002E-2</v>
      </c>
      <c r="E299" s="11">
        <f t="shared" si="29"/>
        <v>843.87626797681878</v>
      </c>
      <c r="F299" s="24" t="s">
        <v>11</v>
      </c>
      <c r="G299" s="16" t="s">
        <v>22</v>
      </c>
      <c r="H299">
        <f t="shared" si="30"/>
        <v>7.6634372679460503</v>
      </c>
      <c r="I299" s="11">
        <f t="shared" si="27"/>
        <v>1127.8762679768188</v>
      </c>
      <c r="K299" t="b">
        <f t="shared" si="25"/>
        <v>1</v>
      </c>
      <c r="L299">
        <f>COUNTIF(K$4:K299,TRUE())</f>
        <v>116</v>
      </c>
      <c r="M299" t="b">
        <f t="shared" si="26"/>
        <v>0</v>
      </c>
    </row>
    <row r="300" spans="1:13" x14ac:dyDescent="0.25">
      <c r="A300" s="21">
        <v>44776.680555555555</v>
      </c>
      <c r="B300" s="22">
        <f t="shared" si="28"/>
        <v>321.88888888889051</v>
      </c>
      <c r="D300">
        <v>0.32</v>
      </c>
      <c r="E300" s="11">
        <f t="shared" si="29"/>
        <v>847.91057602759406</v>
      </c>
      <c r="H300" t="e">
        <f t="shared" si="30"/>
        <v>#DIV/0!</v>
      </c>
      <c r="I300" s="11">
        <f t="shared" si="27"/>
        <v>1131.9105760275941</v>
      </c>
      <c r="K300" t="b">
        <f t="shared" si="25"/>
        <v>0</v>
      </c>
      <c r="L300">
        <f>COUNTIF(K$4:K300,TRUE())</f>
        <v>116</v>
      </c>
      <c r="M300" t="b">
        <f t="shared" si="26"/>
        <v>0</v>
      </c>
    </row>
    <row r="301" spans="1:13" x14ac:dyDescent="0.25">
      <c r="A301" s="21">
        <v>44776.684027777781</v>
      </c>
      <c r="B301" s="22">
        <f t="shared" si="28"/>
        <v>321.89236111111677</v>
      </c>
      <c r="D301">
        <f>D300/100</f>
        <v>3.2000000000000002E-3</v>
      </c>
      <c r="E301" s="11">
        <f t="shared" si="29"/>
        <v>847.91057602759406</v>
      </c>
      <c r="F301" s="24" t="s">
        <v>11</v>
      </c>
      <c r="G301" s="16" t="s">
        <v>22</v>
      </c>
      <c r="H301">
        <f t="shared" si="30"/>
        <v>6.2659886367621374</v>
      </c>
      <c r="I301" s="11">
        <f t="shared" si="27"/>
        <v>1131.9105760275941</v>
      </c>
      <c r="K301" t="b">
        <f t="shared" si="25"/>
        <v>1</v>
      </c>
      <c r="L301">
        <f>COUNTIF(K$4:K301,TRUE())</f>
        <v>117</v>
      </c>
      <c r="M301" t="b">
        <f t="shared" si="26"/>
        <v>1</v>
      </c>
    </row>
    <row r="302" spans="1:13" x14ac:dyDescent="0.25">
      <c r="A302" s="21">
        <v>44778.635416666664</v>
      </c>
      <c r="B302" s="22">
        <f t="shared" si="28"/>
        <v>323.84375</v>
      </c>
      <c r="D302">
        <v>0.56899999999999995</v>
      </c>
      <c r="E302" s="11">
        <f t="shared" si="29"/>
        <v>855.38478896478796</v>
      </c>
      <c r="H302" t="e">
        <f t="shared" si="30"/>
        <v>#DIV/0!</v>
      </c>
      <c r="I302" s="11">
        <f t="shared" si="27"/>
        <v>1139.384788964788</v>
      </c>
      <c r="K302" t="b">
        <f t="shared" si="25"/>
        <v>0</v>
      </c>
      <c r="L302">
        <f>COUNTIF(K$4:K302,TRUE())</f>
        <v>117</v>
      </c>
      <c r="M302" t="b">
        <f t="shared" si="26"/>
        <v>1</v>
      </c>
    </row>
    <row r="303" spans="1:13" x14ac:dyDescent="0.25">
      <c r="A303" s="21">
        <v>44778.638888888891</v>
      </c>
      <c r="B303" s="22">
        <f t="shared" si="28"/>
        <v>323.84722222222626</v>
      </c>
      <c r="D303">
        <f>D302/500</f>
        <v>1.1379999999999999E-3</v>
      </c>
      <c r="E303" s="11">
        <f t="shared" si="29"/>
        <v>855.38478896478796</v>
      </c>
      <c r="F303" s="24" t="s">
        <v>28</v>
      </c>
      <c r="G303" s="16" t="s">
        <v>22</v>
      </c>
      <c r="H303">
        <f t="shared" si="30"/>
        <v>7.4473500662455496</v>
      </c>
      <c r="I303" s="11">
        <f t="shared" si="27"/>
        <v>1139.384788964788</v>
      </c>
      <c r="K303" t="b">
        <f t="shared" si="25"/>
        <v>1</v>
      </c>
      <c r="L303">
        <f>COUNTIF(K$4:K303,TRUE())</f>
        <v>118</v>
      </c>
      <c r="M303" t="b">
        <f t="shared" si="26"/>
        <v>0</v>
      </c>
    </row>
    <row r="304" spans="1:13" x14ac:dyDescent="0.25">
      <c r="A304" s="21">
        <v>44781.756944444445</v>
      </c>
      <c r="B304" s="22">
        <f t="shared" si="28"/>
        <v>326.96527777778101</v>
      </c>
      <c r="D304">
        <v>1.2050000000000001</v>
      </c>
      <c r="E304" s="11">
        <f t="shared" si="29"/>
        <v>865.43310583826076</v>
      </c>
      <c r="H304" t="e">
        <f t="shared" si="30"/>
        <v>#DIV/0!</v>
      </c>
      <c r="I304" s="11">
        <f t="shared" si="27"/>
        <v>1149.4331058382609</v>
      </c>
      <c r="K304" t="b">
        <f t="shared" si="25"/>
        <v>0</v>
      </c>
      <c r="L304">
        <f>COUNTIF(K$4:K304,TRUE())</f>
        <v>118</v>
      </c>
      <c r="M304" t="b">
        <f t="shared" si="26"/>
        <v>0</v>
      </c>
    </row>
    <row r="305" spans="1:13" x14ac:dyDescent="0.25">
      <c r="A305" s="21">
        <v>44781.760416666664</v>
      </c>
      <c r="B305" s="22">
        <f t="shared" si="28"/>
        <v>326.96875</v>
      </c>
      <c r="D305">
        <f>D304/200</f>
        <v>6.025E-3</v>
      </c>
      <c r="E305" s="11">
        <f t="shared" si="29"/>
        <v>865.43310583826076</v>
      </c>
      <c r="F305" s="24" t="s">
        <v>33</v>
      </c>
      <c r="G305" s="16" t="s">
        <v>22</v>
      </c>
      <c r="H305">
        <f t="shared" si="30"/>
        <v>6.474863040183747</v>
      </c>
      <c r="I305" s="11">
        <f t="shared" si="27"/>
        <v>1149.4331058382609</v>
      </c>
      <c r="K305" t="b">
        <f t="shared" si="25"/>
        <v>1</v>
      </c>
      <c r="L305">
        <f>COUNTIF(K$4:K305,TRUE())</f>
        <v>119</v>
      </c>
      <c r="M305" t="b">
        <f t="shared" si="26"/>
        <v>1</v>
      </c>
    </row>
    <row r="306" spans="1:13" x14ac:dyDescent="0.25">
      <c r="A306" s="21">
        <v>44783.684027777781</v>
      </c>
      <c r="B306" s="22">
        <f t="shared" si="28"/>
        <v>328.89236111111677</v>
      </c>
      <c r="D306">
        <v>0.84399999999999997</v>
      </c>
      <c r="E306" s="11">
        <f t="shared" si="29"/>
        <v>872.56324378562533</v>
      </c>
      <c r="H306" t="e">
        <f t="shared" si="30"/>
        <v>#DIV/0!</v>
      </c>
      <c r="I306" s="11">
        <f t="shared" si="27"/>
        <v>1156.5632437856252</v>
      </c>
      <c r="K306" t="b">
        <f t="shared" si="25"/>
        <v>0</v>
      </c>
      <c r="L306">
        <f>COUNTIF(K$4:K306,TRUE())</f>
        <v>119</v>
      </c>
      <c r="M306" t="b">
        <f t="shared" si="26"/>
        <v>1</v>
      </c>
    </row>
    <row r="307" spans="1:13" x14ac:dyDescent="0.25">
      <c r="A307" s="21">
        <v>44783.6875</v>
      </c>
      <c r="B307" s="22">
        <f t="shared" si="28"/>
        <v>328.89583333333576</v>
      </c>
      <c r="D307">
        <f>D306/100</f>
        <v>8.4399999999999996E-3</v>
      </c>
      <c r="E307" s="11">
        <f t="shared" si="29"/>
        <v>872.56324378562533</v>
      </c>
      <c r="F307" s="24" t="s">
        <v>11</v>
      </c>
      <c r="G307" s="16" t="s">
        <v>22</v>
      </c>
      <c r="H307">
        <f t="shared" si="30"/>
        <v>5.7663068620885189</v>
      </c>
      <c r="I307" s="11">
        <f t="shared" si="27"/>
        <v>1156.5632437856252</v>
      </c>
      <c r="K307" t="b">
        <f t="shared" si="25"/>
        <v>1</v>
      </c>
      <c r="L307">
        <f>COUNTIF(K$4:K307,TRUE())</f>
        <v>120</v>
      </c>
      <c r="M307" t="b">
        <f t="shared" si="26"/>
        <v>0</v>
      </c>
    </row>
    <row r="308" spans="1:13" x14ac:dyDescent="0.25">
      <c r="A308" s="21">
        <v>44785.388888888891</v>
      </c>
      <c r="B308" s="22">
        <f t="shared" si="28"/>
        <v>330.59722222222626</v>
      </c>
      <c r="D308">
        <v>1.143</v>
      </c>
      <c r="E308" s="11">
        <f t="shared" si="29"/>
        <v>879.64461047490738</v>
      </c>
      <c r="H308" t="e">
        <f t="shared" si="30"/>
        <v>#DIV/0!</v>
      </c>
      <c r="I308" s="11">
        <f t="shared" si="27"/>
        <v>1163.6446104749075</v>
      </c>
      <c r="K308" t="b">
        <f t="shared" si="25"/>
        <v>0</v>
      </c>
      <c r="L308">
        <f>COUNTIF(K$4:K308,TRUE())</f>
        <v>120</v>
      </c>
      <c r="M308" t="b">
        <f t="shared" si="26"/>
        <v>0</v>
      </c>
    </row>
    <row r="309" spans="1:13" x14ac:dyDescent="0.25">
      <c r="A309" s="21">
        <v>44785.392361111109</v>
      </c>
      <c r="B309" s="22">
        <f t="shared" si="28"/>
        <v>330.60069444444525</v>
      </c>
      <c r="D309">
        <f>D308/500</f>
        <v>2.2859999999999998E-3</v>
      </c>
      <c r="E309" s="11">
        <f t="shared" si="29"/>
        <v>879.64461047490738</v>
      </c>
      <c r="F309" s="24" t="s">
        <v>28</v>
      </c>
      <c r="G309" s="16" t="s">
        <v>22</v>
      </c>
      <c r="H309">
        <f t="shared" si="30"/>
        <v>7.8591351327341394</v>
      </c>
      <c r="I309" s="11">
        <f t="shared" si="27"/>
        <v>1163.6446104749075</v>
      </c>
      <c r="K309" t="b">
        <f t="shared" si="25"/>
        <v>1</v>
      </c>
      <c r="L309">
        <f>COUNTIF(K$4:K309,TRUE())</f>
        <v>121</v>
      </c>
      <c r="M309" t="b">
        <f t="shared" si="26"/>
        <v>1</v>
      </c>
    </row>
    <row r="310" spans="1:13" x14ac:dyDescent="0.25">
      <c r="A310" s="21">
        <v>44788.680555555555</v>
      </c>
      <c r="B310" s="22">
        <f t="shared" si="28"/>
        <v>333.88888888889051</v>
      </c>
      <c r="D310">
        <v>2.4089999999999998</v>
      </c>
      <c r="E310" s="11">
        <f t="shared" si="29"/>
        <v>889.68600374959351</v>
      </c>
      <c r="H310" t="e">
        <f t="shared" si="30"/>
        <v>#DIV/0!</v>
      </c>
      <c r="I310" s="11">
        <f t="shared" si="27"/>
        <v>1173.6860037495935</v>
      </c>
      <c r="K310" t="b">
        <f t="shared" si="25"/>
        <v>0</v>
      </c>
      <c r="L310">
        <f>COUNTIF(K$4:K310,TRUE())</f>
        <v>121</v>
      </c>
      <c r="M310" t="b">
        <f t="shared" si="26"/>
        <v>1</v>
      </c>
    </row>
    <row r="311" spans="1:13" x14ac:dyDescent="0.25">
      <c r="A311" s="21">
        <v>44788.684027777781</v>
      </c>
      <c r="B311" s="22">
        <f t="shared" si="28"/>
        <v>333.89236111111677</v>
      </c>
      <c r="D311">
        <f>D310/200</f>
        <v>1.2044999999999998E-2</v>
      </c>
      <c r="E311" s="11">
        <f t="shared" si="29"/>
        <v>889.68600374959351</v>
      </c>
      <c r="F311" s="24" t="s">
        <v>33</v>
      </c>
      <c r="G311" s="16" t="s">
        <v>22</v>
      </c>
      <c r="H311">
        <f t="shared" si="30"/>
        <v>7.1158409818685611</v>
      </c>
      <c r="I311" s="11">
        <f t="shared" si="27"/>
        <v>1173.6860037495935</v>
      </c>
      <c r="K311" t="b">
        <f t="shared" si="25"/>
        <v>1</v>
      </c>
      <c r="L311">
        <f>COUNTIF(K$4:K311,TRUE())</f>
        <v>122</v>
      </c>
      <c r="M311" t="b">
        <f t="shared" si="26"/>
        <v>0</v>
      </c>
    </row>
    <row r="312" spans="1:13" x14ac:dyDescent="0.25">
      <c r="A312" s="21">
        <v>44790.708333333336</v>
      </c>
      <c r="B312" s="22">
        <f t="shared" si="28"/>
        <v>335.91666666667152</v>
      </c>
      <c r="D312">
        <v>1.3680000000000001</v>
      </c>
      <c r="E312" s="11">
        <f t="shared" si="29"/>
        <v>896.51349377601571</v>
      </c>
      <c r="H312" t="e">
        <f t="shared" si="30"/>
        <v>#DIV/0!</v>
      </c>
      <c r="I312" s="11">
        <f t="shared" si="27"/>
        <v>1180.5134937760158</v>
      </c>
      <c r="K312" t="b">
        <f t="shared" si="25"/>
        <v>0</v>
      </c>
      <c r="L312">
        <f>COUNTIF(K$4:K312,TRUE())</f>
        <v>122</v>
      </c>
      <c r="M312" t="b">
        <f t="shared" si="26"/>
        <v>0</v>
      </c>
    </row>
    <row r="313" spans="1:13" x14ac:dyDescent="0.25">
      <c r="A313" s="21">
        <v>44790.711805555555</v>
      </c>
      <c r="B313" s="22">
        <f t="shared" si="28"/>
        <v>335.92013888889051</v>
      </c>
      <c r="D313">
        <f>D312/200</f>
        <v>6.8400000000000006E-3</v>
      </c>
      <c r="E313" s="11">
        <f t="shared" si="29"/>
        <v>896.51349377601571</v>
      </c>
      <c r="F313" s="24" t="s">
        <v>33</v>
      </c>
      <c r="G313" s="16" t="s">
        <v>22</v>
      </c>
      <c r="H313">
        <f t="shared" si="30"/>
        <v>6.4571771086496836</v>
      </c>
      <c r="I313" s="11">
        <f t="shared" si="27"/>
        <v>1180.5134937760158</v>
      </c>
      <c r="K313" t="b">
        <f t="shared" si="25"/>
        <v>1</v>
      </c>
      <c r="L313">
        <f>COUNTIF(K$4:K313,TRUE())</f>
        <v>123</v>
      </c>
      <c r="M313" t="b">
        <f t="shared" si="26"/>
        <v>1</v>
      </c>
    </row>
    <row r="314" spans="1:13" x14ac:dyDescent="0.25">
      <c r="A314" s="21">
        <v>44792.680555555555</v>
      </c>
      <c r="B314" s="22">
        <f t="shared" si="28"/>
        <v>337.88888888889051</v>
      </c>
      <c r="D314">
        <v>1.091</v>
      </c>
      <c r="E314" s="11">
        <f t="shared" si="29"/>
        <v>903.83093283722815</v>
      </c>
      <c r="H314" t="e">
        <f t="shared" si="30"/>
        <v>#DIV/0!</v>
      </c>
      <c r="I314" s="11">
        <f t="shared" si="27"/>
        <v>1187.8309328372281</v>
      </c>
      <c r="K314" t="b">
        <f t="shared" si="25"/>
        <v>0</v>
      </c>
      <c r="L314">
        <f>COUNTIF(K$4:K314,TRUE())</f>
        <v>123</v>
      </c>
      <c r="M314" t="b">
        <f t="shared" si="26"/>
        <v>1</v>
      </c>
    </row>
    <row r="315" spans="1:13" x14ac:dyDescent="0.25">
      <c r="A315" s="21">
        <v>44792.684027777781</v>
      </c>
      <c r="B315" s="22">
        <f t="shared" si="28"/>
        <v>337.89236111111677</v>
      </c>
      <c r="D315">
        <f>D314/500</f>
        <v>2.1819999999999999E-3</v>
      </c>
      <c r="E315" s="11">
        <f t="shared" si="29"/>
        <v>903.83093283722815</v>
      </c>
      <c r="F315" s="24" t="s">
        <v>28</v>
      </c>
      <c r="G315" s="16" t="s">
        <v>22</v>
      </c>
      <c r="H315">
        <f t="shared" si="30"/>
        <v>8.7448093950947836</v>
      </c>
      <c r="I315" s="11">
        <f t="shared" si="27"/>
        <v>1187.8309328372281</v>
      </c>
      <c r="K315" t="b">
        <f t="shared" si="25"/>
        <v>1</v>
      </c>
      <c r="L315">
        <f>COUNTIF(K$4:K315,TRUE())</f>
        <v>124</v>
      </c>
      <c r="M315" t="b">
        <f t="shared" si="26"/>
        <v>0</v>
      </c>
    </row>
    <row r="316" spans="1:13" x14ac:dyDescent="0.25">
      <c r="A316" s="21">
        <v>44796.361111111109</v>
      </c>
      <c r="B316" s="22">
        <f t="shared" si="28"/>
        <v>341.56944444444525</v>
      </c>
      <c r="D316">
        <v>2.3809999999999998</v>
      </c>
      <c r="E316" s="11">
        <f t="shared" si="29"/>
        <v>913.92263364083692</v>
      </c>
      <c r="H316" t="e">
        <f t="shared" si="30"/>
        <v>#DIV/0!</v>
      </c>
      <c r="I316" s="11">
        <f t="shared" si="27"/>
        <v>1197.9226336408369</v>
      </c>
      <c r="K316" t="b">
        <f t="shared" si="25"/>
        <v>0</v>
      </c>
      <c r="L316">
        <f>COUNTIF(K$4:K316,TRUE())</f>
        <v>124</v>
      </c>
      <c r="M316" t="b">
        <f t="shared" si="26"/>
        <v>0</v>
      </c>
    </row>
    <row r="317" spans="1:13" x14ac:dyDescent="0.25">
      <c r="A317" s="21">
        <v>44796.364583333336</v>
      </c>
      <c r="B317" s="22">
        <f t="shared" si="28"/>
        <v>341.57291666667152</v>
      </c>
      <c r="D317">
        <f>D316/100</f>
        <v>2.3809999999999998E-2</v>
      </c>
      <c r="E317" s="11">
        <f t="shared" si="29"/>
        <v>913.92263364083692</v>
      </c>
      <c r="F317" s="24" t="s">
        <v>11</v>
      </c>
      <c r="G317" s="16" t="s">
        <v>22</v>
      </c>
      <c r="H317">
        <f t="shared" si="30"/>
        <v>6.3667616771415316</v>
      </c>
      <c r="I317" s="11">
        <f t="shared" si="27"/>
        <v>1197.9226336408369</v>
      </c>
      <c r="K317" t="b">
        <f t="shared" si="25"/>
        <v>1</v>
      </c>
      <c r="L317">
        <f>COUNTIF(K$4:K317,TRUE())</f>
        <v>125</v>
      </c>
      <c r="M317" t="b">
        <f t="shared" si="26"/>
        <v>1</v>
      </c>
    </row>
    <row r="318" spans="1:13" x14ac:dyDescent="0.25">
      <c r="A318" s="21">
        <v>44797.666666666664</v>
      </c>
      <c r="B318" s="22">
        <f t="shared" si="28"/>
        <v>342.875</v>
      </c>
      <c r="D318">
        <v>0.71499999999999997</v>
      </c>
      <c r="E318" s="11">
        <f t="shared" si="29"/>
        <v>918.83093735700709</v>
      </c>
      <c r="H318" t="e">
        <f t="shared" si="30"/>
        <v>#DIV/0!</v>
      </c>
      <c r="I318" s="11">
        <f t="shared" si="27"/>
        <v>1202.8309373570071</v>
      </c>
      <c r="K318" t="b">
        <f t="shared" si="25"/>
        <v>0</v>
      </c>
      <c r="L318">
        <f>COUNTIF(K$4:K318,TRUE())</f>
        <v>125</v>
      </c>
      <c r="M318" t="b">
        <f t="shared" si="26"/>
        <v>1</v>
      </c>
    </row>
    <row r="319" spans="1:13" x14ac:dyDescent="0.25">
      <c r="A319" s="21">
        <v>44797.670138888891</v>
      </c>
      <c r="B319" s="22">
        <f t="shared" si="28"/>
        <v>342.87847222222626</v>
      </c>
      <c r="D319">
        <f>D318/100</f>
        <v>7.1500000000000001E-3</v>
      </c>
      <c r="E319" s="11">
        <f t="shared" si="29"/>
        <v>918.83093735700709</v>
      </c>
      <c r="F319" s="24" t="s">
        <v>11</v>
      </c>
      <c r="G319" s="16" t="s">
        <v>22</v>
      </c>
      <c r="H319">
        <f t="shared" si="30"/>
        <v>6.551042296773959</v>
      </c>
      <c r="I319" s="11">
        <f t="shared" si="27"/>
        <v>1202.8309373570071</v>
      </c>
      <c r="K319" t="b">
        <f t="shared" si="25"/>
        <v>1</v>
      </c>
      <c r="L319">
        <f>COUNTIF(K$4:K319,TRUE())</f>
        <v>126</v>
      </c>
      <c r="M319" t="b">
        <f t="shared" si="26"/>
        <v>0</v>
      </c>
    </row>
    <row r="320" spans="1:13" x14ac:dyDescent="0.25">
      <c r="A320" s="21">
        <v>44799.697916666664</v>
      </c>
      <c r="B320" s="22">
        <f t="shared" si="28"/>
        <v>344.90625</v>
      </c>
      <c r="D320">
        <v>1.232</v>
      </c>
      <c r="E320" s="11">
        <f t="shared" si="29"/>
        <v>926.25978065581091</v>
      </c>
      <c r="H320" t="e">
        <f t="shared" si="30"/>
        <v>#DIV/0!</v>
      </c>
      <c r="I320" s="11">
        <f t="shared" si="27"/>
        <v>1210.259780655811</v>
      </c>
      <c r="K320" t="b">
        <f t="shared" si="25"/>
        <v>0</v>
      </c>
      <c r="L320">
        <f>COUNTIF(K$4:K320,TRUE())</f>
        <v>126</v>
      </c>
      <c r="M320" t="b">
        <f t="shared" si="26"/>
        <v>0</v>
      </c>
    </row>
    <row r="321" spans="1:13" x14ac:dyDescent="0.25">
      <c r="A321" s="21">
        <v>44799.701388888891</v>
      </c>
      <c r="B321" s="22">
        <f t="shared" si="28"/>
        <v>344.90972222222626</v>
      </c>
      <c r="D321">
        <f>D320/500</f>
        <v>2.464E-3</v>
      </c>
      <c r="E321" s="11">
        <f t="shared" si="29"/>
        <v>926.25978065581091</v>
      </c>
      <c r="F321" s="24" t="s">
        <v>28</v>
      </c>
      <c r="G321" s="16" t="s">
        <v>22</v>
      </c>
      <c r="H321">
        <f t="shared" si="30"/>
        <v>7.7711213189793158</v>
      </c>
      <c r="I321" s="11">
        <f t="shared" si="27"/>
        <v>1210.259780655811</v>
      </c>
      <c r="K321" t="b">
        <f t="shared" si="25"/>
        <v>1</v>
      </c>
      <c r="L321">
        <f>COUNTIF(K$4:K321,TRUE())</f>
        <v>127</v>
      </c>
      <c r="M321" t="b">
        <f t="shared" si="26"/>
        <v>1</v>
      </c>
    </row>
    <row r="322" spans="1:13" x14ac:dyDescent="0.25">
      <c r="A322" s="21">
        <v>44802.736111111109</v>
      </c>
      <c r="B322" s="22">
        <f t="shared" si="28"/>
        <v>347.94444444444525</v>
      </c>
      <c r="D322">
        <v>1.633</v>
      </c>
      <c r="E322" s="11">
        <f t="shared" si="29"/>
        <v>935.63208747533974</v>
      </c>
      <c r="H322" t="e">
        <f t="shared" si="30"/>
        <v>#DIV/0!</v>
      </c>
      <c r="I322" s="11">
        <f t="shared" si="27"/>
        <v>1219.6320874753396</v>
      </c>
      <c r="K322" t="b">
        <f t="shared" si="25"/>
        <v>0</v>
      </c>
      <c r="L322">
        <f>COUNTIF(K$4:K322,TRUE())</f>
        <v>127</v>
      </c>
      <c r="M322" t="b">
        <f t="shared" si="26"/>
        <v>1</v>
      </c>
    </row>
    <row r="323" spans="1:13" x14ac:dyDescent="0.25">
      <c r="A323" s="21">
        <v>44802.739583333336</v>
      </c>
      <c r="B323" s="22">
        <f t="shared" si="28"/>
        <v>347.94791666667152</v>
      </c>
      <c r="D323">
        <f>D322/200</f>
        <v>8.1650000000000004E-3</v>
      </c>
      <c r="E323" s="11">
        <f t="shared" si="29"/>
        <v>935.63208747533974</v>
      </c>
      <c r="F323" s="24" t="s">
        <v>33</v>
      </c>
      <c r="G323" s="16" t="s">
        <v>22</v>
      </c>
      <c r="H323">
        <f t="shared" si="30"/>
        <v>6.3617726717592138</v>
      </c>
      <c r="I323" s="11">
        <f t="shared" si="27"/>
        <v>1219.6320874753396</v>
      </c>
      <c r="K323" t="b">
        <f t="shared" si="25"/>
        <v>1</v>
      </c>
      <c r="L323">
        <f>COUNTIF(K$4:K323,TRUE())</f>
        <v>128</v>
      </c>
      <c r="M323" t="b">
        <f t="shared" si="26"/>
        <v>0</v>
      </c>
    </row>
    <row r="324" spans="1:13" x14ac:dyDescent="0.25">
      <c r="A324" s="21">
        <v>44804.677083333336</v>
      </c>
      <c r="B324" s="22">
        <f t="shared" si="28"/>
        <v>349.88541666667152</v>
      </c>
      <c r="D324">
        <v>1.2949999999999999</v>
      </c>
      <c r="E324" s="11">
        <f t="shared" si="29"/>
        <v>942.94137097212672</v>
      </c>
      <c r="H324" t="e">
        <f t="shared" si="30"/>
        <v>#DIV/0!</v>
      </c>
      <c r="I324" s="11">
        <f t="shared" si="27"/>
        <v>1226.9413709721266</v>
      </c>
      <c r="K324" t="b">
        <f t="shared" si="25"/>
        <v>0</v>
      </c>
      <c r="L324">
        <f>COUNTIF(K$4:K324,TRUE())</f>
        <v>128</v>
      </c>
      <c r="M324" t="b">
        <f t="shared" si="26"/>
        <v>0</v>
      </c>
    </row>
    <row r="325" spans="1:13" x14ac:dyDescent="0.25">
      <c r="A325" s="21">
        <v>44804.680555555555</v>
      </c>
      <c r="B325" s="22">
        <f t="shared" si="28"/>
        <v>349.88888888889051</v>
      </c>
      <c r="D325">
        <f>D324/200</f>
        <v>6.4749999999999999E-3</v>
      </c>
      <c r="E325" s="11">
        <f t="shared" si="29"/>
        <v>942.94137097212672</v>
      </c>
      <c r="F325" s="24" t="s">
        <v>33</v>
      </c>
      <c r="G325" s="16" t="s">
        <v>22</v>
      </c>
      <c r="H325">
        <f t="shared" si="30"/>
        <v>5.8057038458916814</v>
      </c>
      <c r="I325" s="11">
        <f t="shared" si="27"/>
        <v>1226.9413709721266</v>
      </c>
      <c r="K325" t="b">
        <f t="shared" ref="K325:K388" si="31">ISNUMBER(SEARCH("dilution",F325))</f>
        <v>1</v>
      </c>
      <c r="L325">
        <f>COUNTIF(K$4:K325,TRUE())</f>
        <v>129</v>
      </c>
      <c r="M325" t="b">
        <f t="shared" ref="M325:M388" si="32">ISODD(L325)</f>
        <v>1</v>
      </c>
    </row>
    <row r="326" spans="1:13" x14ac:dyDescent="0.25">
      <c r="A326" s="21">
        <v>44806.364583333336</v>
      </c>
      <c r="B326" s="22">
        <f t="shared" si="28"/>
        <v>351.57291666667152</v>
      </c>
      <c r="D326">
        <v>0.80700000000000005</v>
      </c>
      <c r="E326" s="11">
        <f t="shared" si="29"/>
        <v>949.90291564260531</v>
      </c>
      <c r="H326" t="e">
        <f t="shared" si="30"/>
        <v>#DIV/0!</v>
      </c>
      <c r="I326" s="11">
        <f t="shared" ref="I326:I389" si="33">$I$4+E326</f>
        <v>1233.9029156426054</v>
      </c>
      <c r="K326" t="b">
        <f t="shared" si="31"/>
        <v>0</v>
      </c>
      <c r="L326">
        <f>COUNTIF(K$4:K326,TRUE())</f>
        <v>129</v>
      </c>
      <c r="M326" t="b">
        <f t="shared" si="32"/>
        <v>1</v>
      </c>
    </row>
    <row r="327" spans="1:13" x14ac:dyDescent="0.25">
      <c r="A327" s="21">
        <v>44806.368055555555</v>
      </c>
      <c r="B327" s="22">
        <f t="shared" si="28"/>
        <v>351.57638888889051</v>
      </c>
      <c r="D327">
        <f>D326/200</f>
        <v>4.0350000000000004E-3</v>
      </c>
      <c r="E327" s="11">
        <f t="shared" si="29"/>
        <v>949.90291564260531</v>
      </c>
      <c r="F327" s="24" t="s">
        <v>33</v>
      </c>
      <c r="G327" s="16" t="s">
        <v>22</v>
      </c>
      <c r="H327">
        <f t="shared" si="30"/>
        <v>8.7489723859192985</v>
      </c>
      <c r="I327" s="11">
        <f t="shared" si="33"/>
        <v>1233.9029156426054</v>
      </c>
      <c r="K327" t="b">
        <f t="shared" si="31"/>
        <v>1</v>
      </c>
      <c r="L327">
        <f>COUNTIF(K$4:K327,TRUE())</f>
        <v>130</v>
      </c>
      <c r="M327" t="b">
        <f t="shared" si="32"/>
        <v>0</v>
      </c>
    </row>
    <row r="328" spans="1:13" x14ac:dyDescent="0.25">
      <c r="A328" s="21">
        <v>44809.708333333336</v>
      </c>
      <c r="B328" s="22">
        <f t="shared" ref="B328:B391" si="34">(A328-A327) +B327</f>
        <v>354.91666666667152</v>
      </c>
      <c r="D328">
        <v>2.3130000000000002</v>
      </c>
      <c r="E328" s="11">
        <f t="shared" ref="E328:E391" si="35">IF(LOG(D328/D327)&gt;0, E327+LOG(D328/D327,2),E327)</f>
        <v>959.06589651973843</v>
      </c>
      <c r="H328" t="e">
        <f t="shared" si="30"/>
        <v>#DIV/0!</v>
      </c>
      <c r="I328" s="11">
        <f t="shared" si="33"/>
        <v>1243.0658965197385</v>
      </c>
      <c r="K328" t="b">
        <f t="shared" si="31"/>
        <v>0</v>
      </c>
      <c r="L328">
        <f>COUNTIF(K$4:K328,TRUE())</f>
        <v>130</v>
      </c>
      <c r="M328" t="b">
        <f t="shared" si="32"/>
        <v>0</v>
      </c>
    </row>
    <row r="329" spans="1:13" x14ac:dyDescent="0.25">
      <c r="A329" s="21">
        <v>44809.711805555555</v>
      </c>
      <c r="B329" s="22">
        <f t="shared" si="34"/>
        <v>354.92013888889051</v>
      </c>
      <c r="D329">
        <f>D328/200</f>
        <v>1.1565000000000001E-2</v>
      </c>
      <c r="E329" s="11">
        <f t="shared" si="35"/>
        <v>959.06589651973843</v>
      </c>
      <c r="F329" s="24" t="s">
        <v>33</v>
      </c>
      <c r="G329" s="16" t="s">
        <v>22</v>
      </c>
      <c r="H329">
        <f t="shared" si="30"/>
        <v>7.8696548195342269</v>
      </c>
      <c r="I329" s="11">
        <f t="shared" si="33"/>
        <v>1243.0658965197385</v>
      </c>
      <c r="K329" t="b">
        <f t="shared" si="31"/>
        <v>1</v>
      </c>
      <c r="L329">
        <f>COUNTIF(K$4:K329,TRUE())</f>
        <v>131</v>
      </c>
      <c r="M329" t="b">
        <f t="shared" si="32"/>
        <v>1</v>
      </c>
    </row>
    <row r="330" spans="1:13" x14ac:dyDescent="0.25">
      <c r="A330" s="21">
        <v>44811.697916666664</v>
      </c>
      <c r="B330" s="22">
        <f t="shared" si="34"/>
        <v>356.90625</v>
      </c>
      <c r="D330">
        <v>0.77</v>
      </c>
      <c r="E330" s="11">
        <f t="shared" si="35"/>
        <v>965.12291779445923</v>
      </c>
      <c r="H330" t="e">
        <f t="shared" si="30"/>
        <v>#DIV/0!</v>
      </c>
      <c r="I330" s="11">
        <f t="shared" si="33"/>
        <v>1249.1229177944592</v>
      </c>
      <c r="K330" t="b">
        <f t="shared" si="31"/>
        <v>0</v>
      </c>
      <c r="L330">
        <f>COUNTIF(K$4:K330,TRUE())</f>
        <v>131</v>
      </c>
      <c r="M330" t="b">
        <f t="shared" si="32"/>
        <v>1</v>
      </c>
    </row>
    <row r="331" spans="1:13" x14ac:dyDescent="0.25">
      <c r="A331" s="21">
        <v>44811.701388888891</v>
      </c>
      <c r="B331" s="22">
        <f t="shared" si="34"/>
        <v>356.90972222222626</v>
      </c>
      <c r="D331">
        <f>D330/200</f>
        <v>3.8500000000000001E-3</v>
      </c>
      <c r="E331" s="11">
        <f t="shared" si="35"/>
        <v>965.12291779445923</v>
      </c>
      <c r="F331" s="24" t="s">
        <v>33</v>
      </c>
      <c r="G331" s="16" t="s">
        <v>40</v>
      </c>
      <c r="H331">
        <f t="shared" si="30"/>
        <v>6.8060162754319897</v>
      </c>
      <c r="I331" s="11">
        <f t="shared" si="33"/>
        <v>1249.1229177944592</v>
      </c>
      <c r="K331" t="b">
        <f t="shared" si="31"/>
        <v>1</v>
      </c>
      <c r="L331">
        <f>COUNTIF(K$4:K331,TRUE())</f>
        <v>132</v>
      </c>
      <c r="M331" t="b">
        <f t="shared" si="32"/>
        <v>0</v>
      </c>
    </row>
    <row r="332" spans="1:13" x14ac:dyDescent="0.25">
      <c r="A332" s="21">
        <v>44813.649305555555</v>
      </c>
      <c r="B332" s="22">
        <f t="shared" si="34"/>
        <v>358.85763888889051</v>
      </c>
      <c r="D332">
        <v>0.45</v>
      </c>
      <c r="E332" s="11">
        <f t="shared" si="35"/>
        <v>971.99184053986869</v>
      </c>
      <c r="F332" s="17" t="s">
        <v>41</v>
      </c>
      <c r="H332" t="e">
        <f t="shared" si="30"/>
        <v>#DIV/0!</v>
      </c>
      <c r="I332" s="11">
        <f t="shared" si="33"/>
        <v>1255.9918405398687</v>
      </c>
      <c r="K332" t="b">
        <f t="shared" si="31"/>
        <v>0</v>
      </c>
      <c r="L332">
        <f>COUNTIF(K$4:K332,TRUE())</f>
        <v>132</v>
      </c>
      <c r="M332" t="b">
        <f t="shared" si="32"/>
        <v>0</v>
      </c>
    </row>
    <row r="333" spans="1:13" x14ac:dyDescent="0.25">
      <c r="A333" s="21">
        <v>44813.652777777781</v>
      </c>
      <c r="B333" s="22">
        <f t="shared" si="34"/>
        <v>358.86111111111677</v>
      </c>
      <c r="D333">
        <f>D332/200</f>
        <v>2.2500000000000003E-3</v>
      </c>
      <c r="E333" s="11">
        <f t="shared" si="35"/>
        <v>971.99184053986869</v>
      </c>
      <c r="F333" s="24" t="s">
        <v>33</v>
      </c>
      <c r="G333" s="16" t="s">
        <v>22</v>
      </c>
      <c r="H333">
        <f t="shared" si="30"/>
        <v>7.5444080229598898</v>
      </c>
      <c r="I333" s="11">
        <f t="shared" si="33"/>
        <v>1255.9918405398687</v>
      </c>
      <c r="K333" t="b">
        <f t="shared" si="31"/>
        <v>1</v>
      </c>
      <c r="L333">
        <f>COUNTIF(K$4:K333,TRUE())</f>
        <v>133</v>
      </c>
      <c r="M333" t="b">
        <f t="shared" si="32"/>
        <v>1</v>
      </c>
    </row>
    <row r="334" spans="1:13" x14ac:dyDescent="0.25">
      <c r="A334" s="21">
        <v>44816.479166666664</v>
      </c>
      <c r="B334" s="22">
        <f t="shared" si="34"/>
        <v>361.6875</v>
      </c>
      <c r="D334">
        <v>1.145</v>
      </c>
      <c r="E334" s="11">
        <f t="shared" si="35"/>
        <v>980.98304742141067</v>
      </c>
      <c r="H334" t="e">
        <f t="shared" si="30"/>
        <v>#DIV/0!</v>
      </c>
      <c r="I334" s="11">
        <f t="shared" si="33"/>
        <v>1264.9830474214107</v>
      </c>
      <c r="K334" t="b">
        <f t="shared" si="31"/>
        <v>0</v>
      </c>
      <c r="L334">
        <f>COUNTIF(K$4:K334,TRUE())</f>
        <v>133</v>
      </c>
      <c r="M334" t="b">
        <f t="shared" si="32"/>
        <v>1</v>
      </c>
    </row>
    <row r="335" spans="1:13" x14ac:dyDescent="0.25">
      <c r="A335" s="21">
        <v>44816.482638888891</v>
      </c>
      <c r="B335" s="22">
        <f t="shared" si="34"/>
        <v>361.69097222222626</v>
      </c>
      <c r="D335">
        <f>D334/200</f>
        <v>5.7250000000000001E-3</v>
      </c>
      <c r="E335" s="11">
        <f t="shared" si="35"/>
        <v>980.98304742141067</v>
      </c>
      <c r="F335" s="24" t="s">
        <v>33</v>
      </c>
      <c r="G335" s="16" t="s">
        <v>22</v>
      </c>
      <c r="H335">
        <f t="shared" si="30"/>
        <v>7.3345492336109199</v>
      </c>
      <c r="I335" s="11">
        <f t="shared" si="33"/>
        <v>1264.9830474214107</v>
      </c>
      <c r="K335" t="b">
        <f t="shared" si="31"/>
        <v>1</v>
      </c>
      <c r="L335">
        <f>COUNTIF(K$4:K335,TRUE())</f>
        <v>134</v>
      </c>
      <c r="M335" t="b">
        <f t="shared" si="32"/>
        <v>0</v>
      </c>
    </row>
    <row r="336" spans="1:13" x14ac:dyDescent="0.25">
      <c r="A336" s="21">
        <v>44818.625</v>
      </c>
      <c r="B336" s="22">
        <f t="shared" si="34"/>
        <v>363.83333333333576</v>
      </c>
      <c r="D336">
        <v>0.73799999999999999</v>
      </c>
      <c r="E336" s="11">
        <f t="shared" si="35"/>
        <v>987.99324873426144</v>
      </c>
      <c r="H336" t="e">
        <f t="shared" ref="H336:H399" si="36">(A337-A336)*24/(E337-E336)</f>
        <v>#DIV/0!</v>
      </c>
      <c r="I336" s="11">
        <f t="shared" si="33"/>
        <v>1271.9932487342614</v>
      </c>
      <c r="K336" t="b">
        <f t="shared" si="31"/>
        <v>0</v>
      </c>
      <c r="L336">
        <f>COUNTIF(K$4:K336,TRUE())</f>
        <v>134</v>
      </c>
      <c r="M336" t="b">
        <f t="shared" si="32"/>
        <v>0</v>
      </c>
    </row>
    <row r="337" spans="1:13" x14ac:dyDescent="0.25">
      <c r="A337" s="21">
        <v>44818.628472222219</v>
      </c>
      <c r="B337" s="22">
        <f t="shared" si="34"/>
        <v>363.83680555555475</v>
      </c>
      <c r="D337">
        <f>D336/200</f>
        <v>3.6900000000000001E-3</v>
      </c>
      <c r="E337" s="11">
        <f t="shared" si="35"/>
        <v>987.99324873426144</v>
      </c>
      <c r="F337" s="24" t="s">
        <v>33</v>
      </c>
      <c r="G337" s="16" t="s">
        <v>22</v>
      </c>
      <c r="H337">
        <f t="shared" si="36"/>
        <v>6.9530766819181844</v>
      </c>
      <c r="I337" s="11">
        <f t="shared" si="33"/>
        <v>1271.9932487342614</v>
      </c>
      <c r="K337" t="b">
        <f t="shared" si="31"/>
        <v>1</v>
      </c>
      <c r="L337">
        <f>COUNTIF(K$4:K337,TRUE())</f>
        <v>135</v>
      </c>
      <c r="M337" t="b">
        <f t="shared" si="32"/>
        <v>1</v>
      </c>
    </row>
    <row r="338" spans="1:13" x14ac:dyDescent="0.25">
      <c r="A338" s="21">
        <v>44820.663194444445</v>
      </c>
      <c r="B338" s="22">
        <f t="shared" si="34"/>
        <v>365.87152777778101</v>
      </c>
      <c r="D338">
        <v>0.48</v>
      </c>
      <c r="E338" s="11">
        <f t="shared" si="35"/>
        <v>995.01651851358429</v>
      </c>
      <c r="H338" t="e">
        <f t="shared" si="36"/>
        <v>#DIV/0!</v>
      </c>
      <c r="I338" s="11">
        <f t="shared" si="33"/>
        <v>1279.0165185135843</v>
      </c>
      <c r="K338" t="b">
        <f t="shared" si="31"/>
        <v>0</v>
      </c>
      <c r="L338">
        <f>COUNTIF(K$4:K338,TRUE())</f>
        <v>135</v>
      </c>
      <c r="M338" t="b">
        <f t="shared" si="32"/>
        <v>1</v>
      </c>
    </row>
    <row r="339" spans="1:13" x14ac:dyDescent="0.25">
      <c r="A339" s="21">
        <v>44820.666666666664</v>
      </c>
      <c r="B339" s="22">
        <f t="shared" si="34"/>
        <v>365.875</v>
      </c>
      <c r="D339">
        <f>D338/500</f>
        <v>9.5999999999999992E-4</v>
      </c>
      <c r="E339" s="11">
        <f t="shared" si="35"/>
        <v>995.01651851358429</v>
      </c>
      <c r="F339" s="24" t="s">
        <v>28</v>
      </c>
      <c r="G339" s="16" t="s">
        <v>40</v>
      </c>
      <c r="H339">
        <f t="shared" si="36"/>
        <v>7.8195151414038344</v>
      </c>
      <c r="I339" s="11">
        <f t="shared" si="33"/>
        <v>1279.0165185135843</v>
      </c>
      <c r="K339" t="b">
        <f t="shared" si="31"/>
        <v>1</v>
      </c>
      <c r="L339">
        <f>COUNTIF(K$4:K339,TRUE())</f>
        <v>136</v>
      </c>
      <c r="M339" t="b">
        <f t="shared" si="32"/>
        <v>0</v>
      </c>
    </row>
    <row r="340" spans="1:13" x14ac:dyDescent="0.25">
      <c r="A340" s="21">
        <v>44823.684027777781</v>
      </c>
      <c r="B340" s="22">
        <f t="shared" si="34"/>
        <v>368.89236111111677</v>
      </c>
      <c r="D340">
        <v>0.58899999999999997</v>
      </c>
      <c r="E340" s="11">
        <f t="shared" si="35"/>
        <v>1004.2775360264683</v>
      </c>
      <c r="H340" t="e">
        <f t="shared" si="36"/>
        <v>#DIV/0!</v>
      </c>
      <c r="I340" s="11">
        <f t="shared" si="33"/>
        <v>1288.2775360264682</v>
      </c>
      <c r="K340" t="b">
        <f t="shared" si="31"/>
        <v>0</v>
      </c>
      <c r="L340">
        <f>COUNTIF(K$4:K340,TRUE())</f>
        <v>136</v>
      </c>
      <c r="M340" t="b">
        <f t="shared" si="32"/>
        <v>0</v>
      </c>
    </row>
    <row r="341" spans="1:13" x14ac:dyDescent="0.25">
      <c r="A341" s="21">
        <v>44823.6875</v>
      </c>
      <c r="B341" s="22">
        <f t="shared" si="34"/>
        <v>368.89583333333576</v>
      </c>
      <c r="D341">
        <f>D340/200</f>
        <v>2.9449999999999997E-3</v>
      </c>
      <c r="E341" s="11">
        <f t="shared" si="35"/>
        <v>1004.2775360264683</v>
      </c>
      <c r="F341" s="24" t="s">
        <v>33</v>
      </c>
      <c r="G341" s="16" t="s">
        <v>22</v>
      </c>
      <c r="H341">
        <f t="shared" si="36"/>
        <v>6.8601368319058027</v>
      </c>
      <c r="I341" s="11">
        <f t="shared" si="33"/>
        <v>1288.2775360264682</v>
      </c>
      <c r="K341" t="b">
        <f t="shared" si="31"/>
        <v>1</v>
      </c>
      <c r="L341">
        <f>COUNTIF(K$4:K341,TRUE())</f>
        <v>137</v>
      </c>
      <c r="M341" t="b">
        <f t="shared" si="32"/>
        <v>1</v>
      </c>
    </row>
    <row r="342" spans="1:13" x14ac:dyDescent="0.25">
      <c r="A342" s="21">
        <v>44825.711805555555</v>
      </c>
      <c r="B342" s="22">
        <f t="shared" si="34"/>
        <v>370.92013888889051</v>
      </c>
      <c r="D342">
        <v>0.39900000000000002</v>
      </c>
      <c r="E342" s="11">
        <f t="shared" si="35"/>
        <v>1011.3595133286349</v>
      </c>
      <c r="H342" t="e">
        <f t="shared" si="36"/>
        <v>#DIV/0!</v>
      </c>
      <c r="I342" s="11">
        <f t="shared" si="33"/>
        <v>1295.3595133286349</v>
      </c>
      <c r="K342" t="b">
        <f t="shared" si="31"/>
        <v>0</v>
      </c>
      <c r="L342">
        <f>COUNTIF(K$4:K342,TRUE())</f>
        <v>137</v>
      </c>
      <c r="M342" t="b">
        <f t="shared" si="32"/>
        <v>1</v>
      </c>
    </row>
    <row r="343" spans="1:13" x14ac:dyDescent="0.25">
      <c r="A343" s="21">
        <v>44825.715277777781</v>
      </c>
      <c r="B343" s="22">
        <f t="shared" si="34"/>
        <v>370.92361111111677</v>
      </c>
      <c r="D343">
        <f>D342/200</f>
        <v>1.9950000000000002E-3</v>
      </c>
      <c r="E343" s="11">
        <f t="shared" si="35"/>
        <v>1011.3595133286349</v>
      </c>
      <c r="F343" s="24" t="s">
        <v>33</v>
      </c>
      <c r="G343" s="16" t="s">
        <v>22</v>
      </c>
      <c r="H343">
        <f t="shared" si="36"/>
        <v>6.4945275510640421</v>
      </c>
      <c r="I343" s="11">
        <f t="shared" si="33"/>
        <v>1295.3595133286349</v>
      </c>
      <c r="K343" t="b">
        <f t="shared" si="31"/>
        <v>1</v>
      </c>
      <c r="L343">
        <f>COUNTIF(K$4:K343,TRUE())</f>
        <v>138</v>
      </c>
      <c r="M343" t="b">
        <f t="shared" si="32"/>
        <v>0</v>
      </c>
    </row>
    <row r="344" spans="1:13" x14ac:dyDescent="0.25">
      <c r="A344" s="21">
        <v>44827.663194444445</v>
      </c>
      <c r="B344" s="22">
        <f t="shared" si="34"/>
        <v>372.87152777778101</v>
      </c>
      <c r="D344">
        <v>0.29299999999999998</v>
      </c>
      <c r="E344" s="11">
        <f t="shared" si="35"/>
        <v>1018.5578814366095</v>
      </c>
      <c r="H344" t="e">
        <f t="shared" si="36"/>
        <v>#DIV/0!</v>
      </c>
      <c r="I344" s="11">
        <f t="shared" si="33"/>
        <v>1302.5578814366095</v>
      </c>
      <c r="K344" t="b">
        <f t="shared" si="31"/>
        <v>0</v>
      </c>
      <c r="L344">
        <f>COUNTIF(K$4:K344,TRUE())</f>
        <v>138</v>
      </c>
      <c r="M344" t="b">
        <f t="shared" si="32"/>
        <v>0</v>
      </c>
    </row>
    <row r="345" spans="1:13" x14ac:dyDescent="0.25">
      <c r="A345" s="21">
        <v>44827.666666666664</v>
      </c>
      <c r="B345" s="22">
        <f t="shared" si="34"/>
        <v>372.875</v>
      </c>
      <c r="D345">
        <f>D344/500</f>
        <v>5.8599999999999993E-4</v>
      </c>
      <c r="E345" s="11">
        <f t="shared" si="35"/>
        <v>1018.5578814366095</v>
      </c>
      <c r="F345" s="24" t="s">
        <v>28</v>
      </c>
      <c r="G345" s="16" t="s">
        <v>22</v>
      </c>
      <c r="H345">
        <f t="shared" si="36"/>
        <v>7.1683170196921049</v>
      </c>
      <c r="I345" s="11">
        <f t="shared" si="33"/>
        <v>1302.5578814366095</v>
      </c>
      <c r="K345" t="b">
        <f t="shared" si="31"/>
        <v>1</v>
      </c>
      <c r="L345">
        <f>COUNTIF(K$4:K345,TRUE())</f>
        <v>139</v>
      </c>
      <c r="M345" t="b">
        <f t="shared" si="32"/>
        <v>1</v>
      </c>
    </row>
    <row r="346" spans="1:13" x14ac:dyDescent="0.25">
      <c r="A346" s="21">
        <v>44830.680555555555</v>
      </c>
      <c r="B346" s="22">
        <f t="shared" si="34"/>
        <v>375.88888888889051</v>
      </c>
      <c r="D346">
        <v>0.63900000000000001</v>
      </c>
      <c r="E346" s="11">
        <f t="shared" si="35"/>
        <v>1028.6485809877963</v>
      </c>
      <c r="H346" t="e">
        <f t="shared" si="36"/>
        <v>#DIV/0!</v>
      </c>
      <c r="I346" s="11">
        <f t="shared" si="33"/>
        <v>1312.6485809877963</v>
      </c>
      <c r="K346" t="b">
        <f t="shared" si="31"/>
        <v>0</v>
      </c>
      <c r="L346">
        <f>COUNTIF(K$4:K346,TRUE())</f>
        <v>139</v>
      </c>
      <c r="M346" t="b">
        <f t="shared" si="32"/>
        <v>1</v>
      </c>
    </row>
    <row r="347" spans="1:13" x14ac:dyDescent="0.25">
      <c r="A347" s="21">
        <v>44830.684027777781</v>
      </c>
      <c r="B347" s="22">
        <f t="shared" si="34"/>
        <v>375.89236111111677</v>
      </c>
      <c r="D347">
        <f>D346/200</f>
        <v>3.1949999999999999E-3</v>
      </c>
      <c r="E347" s="11">
        <f t="shared" si="35"/>
        <v>1028.6485809877963</v>
      </c>
      <c r="F347" s="24" t="s">
        <v>33</v>
      </c>
      <c r="G347" s="16" t="s">
        <v>22</v>
      </c>
      <c r="H347">
        <f t="shared" si="36"/>
        <v>7.2605251624780545</v>
      </c>
      <c r="I347" s="11">
        <f t="shared" si="33"/>
        <v>1312.6485809877963</v>
      </c>
      <c r="K347" t="b">
        <f t="shared" si="31"/>
        <v>1</v>
      </c>
      <c r="L347">
        <f>COUNTIF(K$4:K347,TRUE())</f>
        <v>140</v>
      </c>
      <c r="M347" t="b">
        <f t="shared" si="32"/>
        <v>0</v>
      </c>
    </row>
    <row r="348" spans="1:13" x14ac:dyDescent="0.25">
      <c r="A348" s="21">
        <v>44832.701388888891</v>
      </c>
      <c r="B348" s="22">
        <f t="shared" si="34"/>
        <v>377.90972222222626</v>
      </c>
      <c r="D348">
        <v>0.32500000000000001</v>
      </c>
      <c r="E348" s="11">
        <f t="shared" si="35"/>
        <v>1035.3170609645399</v>
      </c>
      <c r="H348" t="e">
        <f t="shared" si="36"/>
        <v>#DIV/0!</v>
      </c>
      <c r="I348" s="11">
        <f t="shared" si="33"/>
        <v>1319.3170609645399</v>
      </c>
      <c r="K348" t="b">
        <f t="shared" si="31"/>
        <v>0</v>
      </c>
      <c r="L348">
        <f>COUNTIF(K$4:K348,TRUE())</f>
        <v>140</v>
      </c>
      <c r="M348" t="b">
        <f t="shared" si="32"/>
        <v>0</v>
      </c>
    </row>
    <row r="349" spans="1:13" x14ac:dyDescent="0.25">
      <c r="A349" s="21">
        <v>44832.704861111109</v>
      </c>
      <c r="B349" s="22">
        <f t="shared" si="34"/>
        <v>377.91319444444525</v>
      </c>
      <c r="D349">
        <f>D348/200</f>
        <v>1.6250000000000001E-3</v>
      </c>
      <c r="E349" s="11">
        <f t="shared" si="35"/>
        <v>1035.3170609645399</v>
      </c>
      <c r="F349" s="24" t="s">
        <v>33</v>
      </c>
      <c r="G349" s="16" t="s">
        <v>22</v>
      </c>
      <c r="H349">
        <f t="shared" si="36"/>
        <v>6.3856472704787954</v>
      </c>
      <c r="I349" s="11">
        <f t="shared" si="33"/>
        <v>1319.3170609645399</v>
      </c>
      <c r="K349" t="b">
        <f t="shared" si="31"/>
        <v>1</v>
      </c>
      <c r="L349">
        <f>COUNTIF(K$4:K349,TRUE())</f>
        <v>141</v>
      </c>
      <c r="M349" t="b">
        <f t="shared" si="32"/>
        <v>1</v>
      </c>
    </row>
    <row r="350" spans="1:13" x14ac:dyDescent="0.25">
      <c r="A350" s="21">
        <v>44834.663194444445</v>
      </c>
      <c r="B350" s="22">
        <f t="shared" si="34"/>
        <v>379.87152777778101</v>
      </c>
      <c r="D350">
        <v>0.26700000000000002</v>
      </c>
      <c r="E350" s="11">
        <f t="shared" si="35"/>
        <v>1042.6773171780865</v>
      </c>
      <c r="H350" t="e">
        <f t="shared" si="36"/>
        <v>#DIV/0!</v>
      </c>
      <c r="I350" s="11">
        <f t="shared" si="33"/>
        <v>1326.6773171780865</v>
      </c>
      <c r="K350" t="b">
        <f t="shared" si="31"/>
        <v>0</v>
      </c>
      <c r="L350">
        <f>COUNTIF(K$4:K350,TRUE())</f>
        <v>141</v>
      </c>
      <c r="M350" t="b">
        <f t="shared" si="32"/>
        <v>1</v>
      </c>
    </row>
    <row r="351" spans="1:13" x14ac:dyDescent="0.25">
      <c r="A351" s="21">
        <v>44834.666666666664</v>
      </c>
      <c r="B351" s="22">
        <f t="shared" si="34"/>
        <v>379.875</v>
      </c>
      <c r="D351">
        <f>D350/500</f>
        <v>5.3400000000000008E-4</v>
      </c>
      <c r="E351" s="11">
        <f t="shared" si="35"/>
        <v>1042.6773171780865</v>
      </c>
      <c r="F351" s="24" t="s">
        <v>28</v>
      </c>
      <c r="G351" s="16" t="s">
        <v>22</v>
      </c>
      <c r="H351">
        <f t="shared" si="36"/>
        <v>6.8008110623742413</v>
      </c>
      <c r="I351" s="11">
        <f t="shared" si="33"/>
        <v>1326.6773171780865</v>
      </c>
      <c r="K351" t="b">
        <f t="shared" si="31"/>
        <v>1</v>
      </c>
      <c r="L351">
        <f>COUNTIF(K$4:K351,TRUE())</f>
        <v>142</v>
      </c>
      <c r="M351" t="b">
        <f t="shared" si="32"/>
        <v>0</v>
      </c>
    </row>
    <row r="352" spans="1:13" x14ac:dyDescent="0.25">
      <c r="A352" s="21">
        <v>44837.684027777781</v>
      </c>
      <c r="B352" s="22">
        <f t="shared" si="34"/>
        <v>382.89236111111677</v>
      </c>
      <c r="D352">
        <v>0.85699999999999998</v>
      </c>
      <c r="E352" s="11">
        <f t="shared" si="35"/>
        <v>1053.3255569251735</v>
      </c>
      <c r="H352" t="e">
        <f t="shared" si="36"/>
        <v>#DIV/0!</v>
      </c>
      <c r="I352" s="11">
        <f t="shared" si="33"/>
        <v>1337.3255569251735</v>
      </c>
      <c r="K352" t="b">
        <f t="shared" si="31"/>
        <v>0</v>
      </c>
      <c r="L352">
        <f>COUNTIF(K$4:K352,TRUE())</f>
        <v>142</v>
      </c>
      <c r="M352" t="b">
        <f t="shared" si="32"/>
        <v>0</v>
      </c>
    </row>
    <row r="353" spans="1:13" x14ac:dyDescent="0.25">
      <c r="A353" s="21">
        <v>44837.6875</v>
      </c>
      <c r="B353" s="22">
        <f t="shared" si="34"/>
        <v>382.89583333333576</v>
      </c>
      <c r="D353">
        <f>D352/200</f>
        <v>4.2849999999999997E-3</v>
      </c>
      <c r="E353" s="11">
        <f t="shared" si="35"/>
        <v>1053.3255569251735</v>
      </c>
      <c r="F353" s="24" t="s">
        <v>33</v>
      </c>
      <c r="G353" s="16" t="s">
        <v>22</v>
      </c>
      <c r="H353">
        <f t="shared" si="36"/>
        <v>7.0485535450045083</v>
      </c>
      <c r="I353" s="11">
        <f t="shared" si="33"/>
        <v>1337.3255569251735</v>
      </c>
      <c r="K353" t="b">
        <f t="shared" si="31"/>
        <v>1</v>
      </c>
      <c r="L353">
        <f>COUNTIF(K$4:K353,TRUE())</f>
        <v>143</v>
      </c>
      <c r="M353" t="b">
        <f t="shared" si="32"/>
        <v>1</v>
      </c>
    </row>
    <row r="354" spans="1:13" x14ac:dyDescent="0.25">
      <c r="A354" s="21">
        <v>44839.708333333336</v>
      </c>
      <c r="B354" s="22">
        <f t="shared" si="34"/>
        <v>384.91666666667152</v>
      </c>
      <c r="D354">
        <v>0.505</v>
      </c>
      <c r="E354" s="11">
        <f t="shared" si="35"/>
        <v>1060.2064012984749</v>
      </c>
      <c r="H354" t="e">
        <f t="shared" si="36"/>
        <v>#DIV/0!</v>
      </c>
      <c r="I354" s="11">
        <f t="shared" si="33"/>
        <v>1344.2064012984749</v>
      </c>
      <c r="K354" t="b">
        <f t="shared" si="31"/>
        <v>0</v>
      </c>
      <c r="L354">
        <f>COUNTIF(K$4:K354,TRUE())</f>
        <v>143</v>
      </c>
      <c r="M354" t="b">
        <f t="shared" si="32"/>
        <v>1</v>
      </c>
    </row>
    <row r="355" spans="1:13" x14ac:dyDescent="0.25">
      <c r="A355" s="21">
        <v>44839.711805555555</v>
      </c>
      <c r="B355" s="22">
        <f t="shared" si="34"/>
        <v>384.92013888889051</v>
      </c>
      <c r="D355">
        <f>D354/25</f>
        <v>2.0199999999999999E-2</v>
      </c>
      <c r="E355" s="11">
        <f t="shared" si="35"/>
        <v>1060.2064012984749</v>
      </c>
      <c r="F355" s="24" t="s">
        <v>33</v>
      </c>
      <c r="G355" s="16" t="s">
        <v>22</v>
      </c>
      <c r="H355">
        <f t="shared" si="36"/>
        <v>11.135406177041737</v>
      </c>
      <c r="I355" s="11">
        <f t="shared" si="33"/>
        <v>1344.2064012984749</v>
      </c>
      <c r="K355" t="b">
        <f t="shared" si="31"/>
        <v>1</v>
      </c>
      <c r="L355">
        <f>COUNTIF(K$4:K355,TRUE())</f>
        <v>144</v>
      </c>
      <c r="M355" t="b">
        <f t="shared" si="32"/>
        <v>0</v>
      </c>
    </row>
    <row r="356" spans="1:13" x14ac:dyDescent="0.25">
      <c r="A356" s="21">
        <v>44841.652777777781</v>
      </c>
      <c r="B356" s="22">
        <f t="shared" si="34"/>
        <v>386.86111111111677</v>
      </c>
      <c r="D356">
        <v>0.36699999999999999</v>
      </c>
      <c r="E356" s="11">
        <f t="shared" si="35"/>
        <v>1064.3897541634537</v>
      </c>
      <c r="H356" t="e">
        <f t="shared" si="36"/>
        <v>#DIV/0!</v>
      </c>
      <c r="I356" s="11">
        <f t="shared" si="33"/>
        <v>1348.3897541634537</v>
      </c>
      <c r="K356" t="b">
        <f t="shared" si="31"/>
        <v>0</v>
      </c>
      <c r="L356">
        <f>COUNTIF(K$4:K356,TRUE())</f>
        <v>144</v>
      </c>
      <c r="M356" t="b">
        <f t="shared" si="32"/>
        <v>0</v>
      </c>
    </row>
    <row r="357" spans="1:13" x14ac:dyDescent="0.25">
      <c r="A357" s="21">
        <v>44841.65625</v>
      </c>
      <c r="B357" s="22">
        <f t="shared" si="34"/>
        <v>386.86458333333576</v>
      </c>
      <c r="D357">
        <f>D356/500</f>
        <v>7.3399999999999995E-4</v>
      </c>
      <c r="E357" s="11">
        <f t="shared" si="35"/>
        <v>1064.3897541634537</v>
      </c>
      <c r="F357" s="24" t="s">
        <v>28</v>
      </c>
      <c r="G357" s="16" t="s">
        <v>22</v>
      </c>
      <c r="H357">
        <f t="shared" si="36"/>
        <v>7.1934554336138241</v>
      </c>
      <c r="I357" s="11">
        <f t="shared" si="33"/>
        <v>1348.3897541634537</v>
      </c>
      <c r="K357" t="b">
        <f t="shared" si="31"/>
        <v>1</v>
      </c>
      <c r="L357">
        <f>COUNTIF(K$4:K357,TRUE())</f>
        <v>145</v>
      </c>
      <c r="M357" t="b">
        <f t="shared" si="32"/>
        <v>1</v>
      </c>
    </row>
    <row r="358" spans="1:13" x14ac:dyDescent="0.25">
      <c r="A358" s="21">
        <v>44844.715277777781</v>
      </c>
      <c r="B358" s="22">
        <f t="shared" si="34"/>
        <v>389.92361111111677</v>
      </c>
      <c r="D358">
        <v>0.86699999999999999</v>
      </c>
      <c r="E358" s="11">
        <f t="shared" si="35"/>
        <v>1074.5957903784945</v>
      </c>
      <c r="H358" t="e">
        <f t="shared" si="36"/>
        <v>#DIV/0!</v>
      </c>
      <c r="I358" s="11">
        <f t="shared" si="33"/>
        <v>1358.5957903784945</v>
      </c>
      <c r="K358" t="b">
        <f t="shared" si="31"/>
        <v>0</v>
      </c>
      <c r="L358">
        <f>COUNTIF(K$4:K358,TRUE())</f>
        <v>145</v>
      </c>
      <c r="M358" t="b">
        <f t="shared" si="32"/>
        <v>1</v>
      </c>
    </row>
    <row r="359" spans="1:13" x14ac:dyDescent="0.25">
      <c r="A359" s="21">
        <v>44844.71875</v>
      </c>
      <c r="B359" s="22">
        <f t="shared" si="34"/>
        <v>389.92708333333576</v>
      </c>
      <c r="D359">
        <f>D358/200</f>
        <v>4.3350000000000003E-3</v>
      </c>
      <c r="E359" s="11">
        <f t="shared" si="35"/>
        <v>1074.5957903784945</v>
      </c>
      <c r="F359" s="24" t="s">
        <v>33</v>
      </c>
      <c r="G359" s="16" t="s">
        <v>22</v>
      </c>
      <c r="H359">
        <f t="shared" si="36"/>
        <v>7.2523286852072921</v>
      </c>
      <c r="I359" s="11">
        <f t="shared" si="33"/>
        <v>1358.5957903784945</v>
      </c>
      <c r="K359" t="b">
        <f t="shared" si="31"/>
        <v>1</v>
      </c>
      <c r="L359">
        <f>COUNTIF(K$4:K359,TRUE())</f>
        <v>146</v>
      </c>
      <c r="M359" t="b">
        <f t="shared" si="32"/>
        <v>0</v>
      </c>
    </row>
    <row r="360" spans="1:13" x14ac:dyDescent="0.25">
      <c r="A360" s="21">
        <v>44846.663194444445</v>
      </c>
      <c r="B360" s="22">
        <f t="shared" si="34"/>
        <v>391.87152777778101</v>
      </c>
      <c r="D360">
        <v>0.375</v>
      </c>
      <c r="E360" s="11">
        <f t="shared" si="35"/>
        <v>1081.0305051704306</v>
      </c>
      <c r="H360" t="e">
        <f t="shared" si="36"/>
        <v>#DIV/0!</v>
      </c>
      <c r="I360" s="11">
        <f t="shared" si="33"/>
        <v>1365.0305051704306</v>
      </c>
      <c r="K360" t="b">
        <f t="shared" si="31"/>
        <v>0</v>
      </c>
      <c r="L360">
        <f>COUNTIF(K$4:K360,TRUE())</f>
        <v>146</v>
      </c>
      <c r="M360" t="b">
        <f t="shared" si="32"/>
        <v>0</v>
      </c>
    </row>
    <row r="361" spans="1:13" x14ac:dyDescent="0.25">
      <c r="A361" s="21">
        <v>44846.666666666664</v>
      </c>
      <c r="B361" s="22">
        <f t="shared" si="34"/>
        <v>391.875</v>
      </c>
      <c r="D361">
        <f>D360/200</f>
        <v>1.8749999999999999E-3</v>
      </c>
      <c r="E361" s="11">
        <f t="shared" si="35"/>
        <v>1081.0305051704306</v>
      </c>
      <c r="F361" s="24" t="s">
        <v>33</v>
      </c>
      <c r="G361" s="16" t="s">
        <v>22</v>
      </c>
      <c r="H361">
        <f t="shared" si="36"/>
        <v>5.7080307227676554</v>
      </c>
      <c r="I361" s="11">
        <f t="shared" si="33"/>
        <v>1365.0305051704306</v>
      </c>
      <c r="K361" t="b">
        <f t="shared" si="31"/>
        <v>1</v>
      </c>
      <c r="L361">
        <f>COUNTIF(K$4:K361,TRUE())</f>
        <v>147</v>
      </c>
      <c r="M361" t="b">
        <f t="shared" si="32"/>
        <v>1</v>
      </c>
    </row>
    <row r="362" spans="1:13" x14ac:dyDescent="0.25">
      <c r="A362" s="21">
        <v>44848.663194444445</v>
      </c>
      <c r="B362" s="22">
        <f t="shared" si="34"/>
        <v>393.87152777778101</v>
      </c>
      <c r="D362">
        <v>0.63100000000000001</v>
      </c>
      <c r="E362" s="11">
        <f t="shared" si="35"/>
        <v>1089.4251107698046</v>
      </c>
      <c r="H362" t="e">
        <f t="shared" si="36"/>
        <v>#DIV/0!</v>
      </c>
      <c r="I362" s="11">
        <f t="shared" si="33"/>
        <v>1373.4251107698046</v>
      </c>
      <c r="K362" t="b">
        <f t="shared" si="31"/>
        <v>0</v>
      </c>
      <c r="L362">
        <f>COUNTIF(K$4:K362,TRUE())</f>
        <v>147</v>
      </c>
      <c r="M362" t="b">
        <f t="shared" si="32"/>
        <v>1</v>
      </c>
    </row>
    <row r="363" spans="1:13" x14ac:dyDescent="0.25">
      <c r="A363" s="21">
        <v>44848.666666666664</v>
      </c>
      <c r="B363" s="22">
        <f t="shared" si="34"/>
        <v>393.875</v>
      </c>
      <c r="D363">
        <f>D362/500</f>
        <v>1.2620000000000001E-3</v>
      </c>
      <c r="E363" s="11">
        <f t="shared" si="35"/>
        <v>1089.4251107698046</v>
      </c>
      <c r="F363" s="24" t="s">
        <v>28</v>
      </c>
      <c r="G363" s="16" t="s">
        <v>22</v>
      </c>
      <c r="H363">
        <f t="shared" si="36"/>
        <v>7.0302728978630791</v>
      </c>
      <c r="I363" s="11">
        <f t="shared" si="33"/>
        <v>1373.4251107698046</v>
      </c>
      <c r="K363" t="b">
        <f t="shared" si="31"/>
        <v>1</v>
      </c>
      <c r="L363">
        <f>COUNTIF(K$4:K363,TRUE())</f>
        <v>148</v>
      </c>
      <c r="M363" t="b">
        <f t="shared" si="32"/>
        <v>0</v>
      </c>
    </row>
    <row r="364" spans="1:13" x14ac:dyDescent="0.25">
      <c r="A364" s="21">
        <v>44851.673611111109</v>
      </c>
      <c r="B364" s="22">
        <f t="shared" si="34"/>
        <v>396.88194444444525</v>
      </c>
      <c r="D364">
        <v>1.5529999999999999</v>
      </c>
      <c r="E364" s="11">
        <f t="shared" si="35"/>
        <v>1099.6902409738714</v>
      </c>
      <c r="H364" t="e">
        <f t="shared" si="36"/>
        <v>#DIV/0!</v>
      </c>
      <c r="I364" s="11">
        <f t="shared" si="33"/>
        <v>1383.6902409738714</v>
      </c>
      <c r="K364" t="b">
        <f t="shared" si="31"/>
        <v>0</v>
      </c>
      <c r="L364">
        <f>COUNTIF(K$4:K364,TRUE())</f>
        <v>148</v>
      </c>
      <c r="M364" t="b">
        <f t="shared" si="32"/>
        <v>0</v>
      </c>
    </row>
    <row r="365" spans="1:13" x14ac:dyDescent="0.25">
      <c r="A365" s="21">
        <v>44851.677083333336</v>
      </c>
      <c r="B365" s="22">
        <f t="shared" si="34"/>
        <v>396.88541666667152</v>
      </c>
      <c r="D365">
        <f>D364/200</f>
        <v>7.7649999999999993E-3</v>
      </c>
      <c r="E365" s="11">
        <f t="shared" si="35"/>
        <v>1099.6902409738714</v>
      </c>
      <c r="F365" s="24" t="s">
        <v>33</v>
      </c>
      <c r="G365" s="16" t="s">
        <v>22</v>
      </c>
      <c r="H365">
        <f t="shared" si="36"/>
        <v>6.7811249502976523</v>
      </c>
      <c r="I365" s="11">
        <f t="shared" si="33"/>
        <v>1383.6902409738714</v>
      </c>
      <c r="K365" t="b">
        <f t="shared" si="31"/>
        <v>1</v>
      </c>
      <c r="L365">
        <f>COUNTIF(K$4:K365,TRUE())</f>
        <v>149</v>
      </c>
      <c r="M365" t="b">
        <f t="shared" si="32"/>
        <v>1</v>
      </c>
    </row>
    <row r="366" spans="1:13" x14ac:dyDescent="0.25">
      <c r="A366" s="21">
        <v>44853.666666666664</v>
      </c>
      <c r="B366" s="22">
        <f t="shared" si="34"/>
        <v>398.875</v>
      </c>
      <c r="D366">
        <v>1.0229999999999999</v>
      </c>
      <c r="E366" s="11">
        <f t="shared" si="35"/>
        <v>1106.7318454790041</v>
      </c>
      <c r="H366" t="e">
        <f t="shared" si="36"/>
        <v>#DIV/0!</v>
      </c>
      <c r="I366" s="11">
        <f t="shared" si="33"/>
        <v>1390.7318454790041</v>
      </c>
      <c r="K366" t="b">
        <f t="shared" si="31"/>
        <v>0</v>
      </c>
      <c r="L366">
        <f>COUNTIF(K$4:K366,TRUE())</f>
        <v>149</v>
      </c>
      <c r="M366" t="b">
        <f t="shared" si="32"/>
        <v>1</v>
      </c>
    </row>
    <row r="367" spans="1:13" x14ac:dyDescent="0.25">
      <c r="A367" s="21">
        <v>44853.670138888891</v>
      </c>
      <c r="B367" s="22">
        <f t="shared" si="34"/>
        <v>398.87847222222626</v>
      </c>
      <c r="D367">
        <f>D366/200</f>
        <v>5.1149999999999998E-3</v>
      </c>
      <c r="E367" s="11">
        <f t="shared" si="35"/>
        <v>1106.7318454790041</v>
      </c>
      <c r="F367" s="24" t="s">
        <v>33</v>
      </c>
      <c r="G367" s="16" t="s">
        <v>22</v>
      </c>
      <c r="H367">
        <f t="shared" si="36"/>
        <v>6.5255201232166726</v>
      </c>
      <c r="I367" s="11">
        <f t="shared" si="33"/>
        <v>1390.7318454790041</v>
      </c>
      <c r="K367" t="b">
        <f t="shared" si="31"/>
        <v>1</v>
      </c>
      <c r="L367">
        <f>COUNTIF(K$4:K367,TRUE())</f>
        <v>150</v>
      </c>
      <c r="M367" t="b">
        <f t="shared" si="32"/>
        <v>0</v>
      </c>
    </row>
    <row r="368" spans="1:13" x14ac:dyDescent="0.25">
      <c r="A368" s="21">
        <v>44855.684027777781</v>
      </c>
      <c r="B368" s="22">
        <f t="shared" si="34"/>
        <v>400.89236111111677</v>
      </c>
      <c r="D368">
        <v>0.86799999999999999</v>
      </c>
      <c r="E368" s="11">
        <f t="shared" si="35"/>
        <v>1114.138662471478</v>
      </c>
      <c r="H368" t="e">
        <f t="shared" si="36"/>
        <v>#DIV/0!</v>
      </c>
      <c r="I368" s="11">
        <f t="shared" si="33"/>
        <v>1398.138662471478</v>
      </c>
      <c r="K368" t="b">
        <f t="shared" si="31"/>
        <v>0</v>
      </c>
      <c r="L368">
        <f>COUNTIF(K$4:K368,TRUE())</f>
        <v>150</v>
      </c>
      <c r="M368" t="b">
        <f t="shared" si="32"/>
        <v>0</v>
      </c>
    </row>
    <row r="369" spans="1:13" x14ac:dyDescent="0.25">
      <c r="A369" s="21">
        <v>44855.6875</v>
      </c>
      <c r="B369" s="22">
        <f t="shared" si="34"/>
        <v>400.89583333333576</v>
      </c>
      <c r="D369">
        <f>D368/500</f>
        <v>1.7359999999999999E-3</v>
      </c>
      <c r="E369" s="11">
        <f t="shared" si="35"/>
        <v>1114.138662471478</v>
      </c>
      <c r="F369" s="24" t="s">
        <v>28</v>
      </c>
      <c r="G369" s="16" t="s">
        <v>22</v>
      </c>
      <c r="H369">
        <f t="shared" si="36"/>
        <v>7.4794048452510884</v>
      </c>
      <c r="I369" s="11">
        <f t="shared" si="33"/>
        <v>1398.138662471478</v>
      </c>
      <c r="K369" t="b">
        <f t="shared" si="31"/>
        <v>1</v>
      </c>
      <c r="L369">
        <f>COUNTIF(K$4:K369,TRUE())</f>
        <v>151</v>
      </c>
      <c r="M369" t="b">
        <f t="shared" si="32"/>
        <v>1</v>
      </c>
    </row>
    <row r="370" spans="1:13" ht="30" x14ac:dyDescent="0.25">
      <c r="A370" s="21">
        <v>44858.666666666664</v>
      </c>
      <c r="B370" s="22">
        <f t="shared" si="34"/>
        <v>403.875</v>
      </c>
      <c r="D370">
        <v>1.31</v>
      </c>
      <c r="E370" s="11">
        <f t="shared" si="35"/>
        <v>1123.6982466201205</v>
      </c>
      <c r="F370" s="24" t="s">
        <v>29</v>
      </c>
      <c r="H370" t="e">
        <f t="shared" si="36"/>
        <v>#DIV/0!</v>
      </c>
      <c r="I370" s="11">
        <f t="shared" si="33"/>
        <v>1407.6982466201205</v>
      </c>
      <c r="K370" t="b">
        <f t="shared" si="31"/>
        <v>0</v>
      </c>
      <c r="L370">
        <f>COUNTIF(K$4:K370,TRUE())</f>
        <v>151</v>
      </c>
      <c r="M370" t="b">
        <f t="shared" si="32"/>
        <v>1</v>
      </c>
    </row>
    <row r="371" spans="1:13" x14ac:dyDescent="0.25">
      <c r="A371" s="21">
        <v>44858.670138888891</v>
      </c>
      <c r="B371" s="22">
        <f t="shared" si="34"/>
        <v>403.87847222222626</v>
      </c>
      <c r="D371">
        <f>D370/200</f>
        <v>6.5500000000000003E-3</v>
      </c>
      <c r="E371" s="11">
        <f t="shared" si="35"/>
        <v>1123.6982466201205</v>
      </c>
      <c r="F371" s="24" t="s">
        <v>33</v>
      </c>
      <c r="G371" s="16" t="s">
        <v>22</v>
      </c>
      <c r="H371">
        <f t="shared" si="36"/>
        <v>7.0024831617715284</v>
      </c>
      <c r="I371" s="11">
        <f t="shared" si="33"/>
        <v>1407.6982466201205</v>
      </c>
      <c r="K371" t="b">
        <f t="shared" si="31"/>
        <v>1</v>
      </c>
      <c r="L371">
        <f>COUNTIF(K$4:K371,TRUE())</f>
        <v>152</v>
      </c>
      <c r="M371" t="b">
        <f t="shared" si="32"/>
        <v>0</v>
      </c>
    </row>
    <row r="372" spans="1:13" x14ac:dyDescent="0.25">
      <c r="A372" s="21">
        <v>44860.6875</v>
      </c>
      <c r="B372" s="22">
        <f t="shared" si="34"/>
        <v>405.89583333333576</v>
      </c>
      <c r="D372">
        <v>0.79</v>
      </c>
      <c r="E372" s="11">
        <f t="shared" si="35"/>
        <v>1130.6124605565349</v>
      </c>
      <c r="H372" t="e">
        <f t="shared" si="36"/>
        <v>#DIV/0!</v>
      </c>
      <c r="I372" s="11">
        <f t="shared" si="33"/>
        <v>1414.6124605565349</v>
      </c>
      <c r="K372" t="b">
        <f t="shared" si="31"/>
        <v>0</v>
      </c>
      <c r="L372">
        <f>COUNTIF(K$4:K372,TRUE())</f>
        <v>152</v>
      </c>
      <c r="M372" t="b">
        <f t="shared" si="32"/>
        <v>0</v>
      </c>
    </row>
    <row r="373" spans="1:13" x14ac:dyDescent="0.25">
      <c r="A373" s="21">
        <v>44860.690972222219</v>
      </c>
      <c r="B373" s="22">
        <f t="shared" si="34"/>
        <v>405.89930555555475</v>
      </c>
      <c r="D373">
        <f>D372/200</f>
        <v>3.9500000000000004E-3</v>
      </c>
      <c r="E373" s="11">
        <f t="shared" si="35"/>
        <v>1130.6124605565349</v>
      </c>
      <c r="F373" s="24" t="s">
        <v>33</v>
      </c>
      <c r="G373" s="16" t="s">
        <v>22</v>
      </c>
      <c r="H373">
        <f t="shared" si="36"/>
        <v>6.409471000118443</v>
      </c>
      <c r="I373" s="11">
        <f t="shared" si="33"/>
        <v>1414.6124605565349</v>
      </c>
      <c r="K373" t="b">
        <f t="shared" si="31"/>
        <v>1</v>
      </c>
      <c r="L373">
        <f>COUNTIF(K$4:K373,TRUE())</f>
        <v>153</v>
      </c>
      <c r="M373" t="b">
        <f t="shared" si="32"/>
        <v>1</v>
      </c>
    </row>
    <row r="374" spans="1:13" x14ac:dyDescent="0.25">
      <c r="A374" s="21">
        <v>44862.701388888891</v>
      </c>
      <c r="B374" s="22">
        <f t="shared" si="34"/>
        <v>407.90972222222626</v>
      </c>
      <c r="D374">
        <v>0.72899999999999998</v>
      </c>
      <c r="E374" s="11">
        <f t="shared" si="35"/>
        <v>1138.1403829075721</v>
      </c>
      <c r="H374" t="e">
        <f t="shared" si="36"/>
        <v>#DIV/0!</v>
      </c>
      <c r="I374" s="11">
        <f t="shared" si="33"/>
        <v>1422.1403829075721</v>
      </c>
      <c r="K374" t="b">
        <f t="shared" si="31"/>
        <v>0</v>
      </c>
      <c r="L374">
        <f>COUNTIF(K$4:K374,TRUE())</f>
        <v>153</v>
      </c>
      <c r="M374" t="b">
        <f t="shared" si="32"/>
        <v>1</v>
      </c>
    </row>
    <row r="375" spans="1:13" x14ac:dyDescent="0.25">
      <c r="A375" s="21">
        <v>44862.704861111109</v>
      </c>
      <c r="B375" s="22">
        <f t="shared" si="34"/>
        <v>407.91319444444525</v>
      </c>
      <c r="D375">
        <f>D374/500</f>
        <v>1.4579999999999999E-3</v>
      </c>
      <c r="E375" s="11">
        <f t="shared" si="35"/>
        <v>1138.1403829075721</v>
      </c>
      <c r="F375" s="24" t="s">
        <v>28</v>
      </c>
      <c r="G375" s="16" t="s">
        <v>22</v>
      </c>
      <c r="H375">
        <f t="shared" si="36"/>
        <v>7.3330303403157906</v>
      </c>
      <c r="I375" s="11">
        <f t="shared" si="33"/>
        <v>1422.1403829075721</v>
      </c>
      <c r="K375" t="b">
        <f t="shared" si="31"/>
        <v>1</v>
      </c>
      <c r="L375">
        <f>COUNTIF(K$4:K375,TRUE())</f>
        <v>154</v>
      </c>
      <c r="M375" t="b">
        <f t="shared" si="32"/>
        <v>0</v>
      </c>
    </row>
    <row r="376" spans="1:13" x14ac:dyDescent="0.25">
      <c r="A376" s="21">
        <v>44865.697916666664</v>
      </c>
      <c r="B376" s="22">
        <f t="shared" si="34"/>
        <v>410.90625</v>
      </c>
      <c r="D376">
        <v>1.296</v>
      </c>
      <c r="E376" s="11">
        <f t="shared" si="35"/>
        <v>1147.9362421907917</v>
      </c>
      <c r="H376" t="e">
        <f t="shared" si="36"/>
        <v>#DIV/0!</v>
      </c>
      <c r="I376" s="11">
        <f t="shared" si="33"/>
        <v>1431.9362421907917</v>
      </c>
      <c r="K376" t="b">
        <f t="shared" si="31"/>
        <v>0</v>
      </c>
      <c r="L376">
        <f>COUNTIF(K$4:K376,TRUE())</f>
        <v>154</v>
      </c>
      <c r="M376" t="b">
        <f t="shared" si="32"/>
        <v>0</v>
      </c>
    </row>
    <row r="377" spans="1:13" x14ac:dyDescent="0.25">
      <c r="A377" s="21">
        <v>44865.701388888891</v>
      </c>
      <c r="B377" s="22">
        <f t="shared" si="34"/>
        <v>410.90972222222626</v>
      </c>
      <c r="D377">
        <f>D376/200</f>
        <v>6.4800000000000005E-3</v>
      </c>
      <c r="E377" s="11">
        <f t="shared" si="35"/>
        <v>1147.9362421907917</v>
      </c>
      <c r="F377" s="24" t="s">
        <v>33</v>
      </c>
      <c r="G377" s="16" t="s">
        <v>22</v>
      </c>
      <c r="H377">
        <f t="shared" si="36"/>
        <v>6.7949875880567205</v>
      </c>
      <c r="I377" s="11">
        <f t="shared" si="33"/>
        <v>1431.9362421907917</v>
      </c>
      <c r="K377" t="b">
        <f t="shared" si="31"/>
        <v>1</v>
      </c>
      <c r="L377">
        <f>COUNTIF(K$4:K377,TRUE())</f>
        <v>155</v>
      </c>
      <c r="M377" t="b">
        <f t="shared" si="32"/>
        <v>1</v>
      </c>
    </row>
    <row r="378" spans="1:13" x14ac:dyDescent="0.25">
      <c r="A378" s="21">
        <v>44867.684027777781</v>
      </c>
      <c r="B378" s="22">
        <f t="shared" si="34"/>
        <v>412.89236111111677</v>
      </c>
      <c r="D378">
        <v>0.83099999999999996</v>
      </c>
      <c r="E378" s="11">
        <f t="shared" si="35"/>
        <v>1154.9389530444521</v>
      </c>
      <c r="H378" t="e">
        <f t="shared" si="36"/>
        <v>#DIV/0!</v>
      </c>
      <c r="I378" s="11">
        <f t="shared" si="33"/>
        <v>1438.9389530444521</v>
      </c>
      <c r="K378" t="b">
        <f t="shared" si="31"/>
        <v>0</v>
      </c>
      <c r="L378">
        <f>COUNTIF(K$4:K378,TRUE())</f>
        <v>155</v>
      </c>
      <c r="M378" t="b">
        <f t="shared" si="32"/>
        <v>1</v>
      </c>
    </row>
    <row r="379" spans="1:13" x14ac:dyDescent="0.25">
      <c r="A379" s="21">
        <v>44867.6875</v>
      </c>
      <c r="B379" s="22">
        <f t="shared" si="34"/>
        <v>412.89583333333576</v>
      </c>
      <c r="D379">
        <f>D378/200</f>
        <v>4.1549999999999998E-3</v>
      </c>
      <c r="E379" s="11">
        <f t="shared" si="35"/>
        <v>1154.9389530444521</v>
      </c>
      <c r="F379" s="24" t="s">
        <v>33</v>
      </c>
      <c r="G379" s="16" t="s">
        <v>22</v>
      </c>
      <c r="H379">
        <f t="shared" si="36"/>
        <v>6.2922160195736714</v>
      </c>
      <c r="I379" s="11">
        <f t="shared" si="33"/>
        <v>1438.9389530444521</v>
      </c>
      <c r="K379" t="b">
        <f t="shared" si="31"/>
        <v>1</v>
      </c>
      <c r="L379">
        <f>COUNTIF(K$4:K379,TRUE())</f>
        <v>156</v>
      </c>
      <c r="M379" t="b">
        <f t="shared" si="32"/>
        <v>0</v>
      </c>
    </row>
    <row r="380" spans="1:13" x14ac:dyDescent="0.25">
      <c r="A380" s="21">
        <v>44869.71875</v>
      </c>
      <c r="B380" s="22">
        <f t="shared" si="34"/>
        <v>414.92708333333576</v>
      </c>
      <c r="D380">
        <v>0.89300000000000002</v>
      </c>
      <c r="E380" s="11">
        <f t="shared" si="35"/>
        <v>1162.6866209325776</v>
      </c>
      <c r="H380" t="e">
        <f t="shared" si="36"/>
        <v>#DIV/0!</v>
      </c>
      <c r="I380" s="11">
        <f t="shared" si="33"/>
        <v>1446.6866209325776</v>
      </c>
      <c r="K380" t="b">
        <f t="shared" si="31"/>
        <v>0</v>
      </c>
      <c r="L380">
        <f>COUNTIF(K$4:K380,TRUE())</f>
        <v>156</v>
      </c>
      <c r="M380" t="b">
        <f t="shared" si="32"/>
        <v>0</v>
      </c>
    </row>
    <row r="381" spans="1:13" x14ac:dyDescent="0.25">
      <c r="A381" s="21">
        <v>44869.722222222219</v>
      </c>
      <c r="B381" s="22">
        <f t="shared" si="34"/>
        <v>414.93055555555475</v>
      </c>
      <c r="D381">
        <f>D380/1000</f>
        <v>8.9300000000000002E-4</v>
      </c>
      <c r="E381" s="11">
        <f t="shared" si="35"/>
        <v>1162.6866209325776</v>
      </c>
      <c r="F381" s="24" t="s">
        <v>32</v>
      </c>
      <c r="G381" s="16" t="s">
        <v>22</v>
      </c>
      <c r="H381">
        <f t="shared" si="36"/>
        <v>7.0402564603709639</v>
      </c>
      <c r="I381" s="11">
        <f t="shared" si="33"/>
        <v>1446.6866209325776</v>
      </c>
      <c r="K381" t="b">
        <f t="shared" si="31"/>
        <v>1</v>
      </c>
      <c r="L381">
        <f>COUNTIF(K$4:K381,TRUE())</f>
        <v>157</v>
      </c>
      <c r="M381" t="b">
        <f t="shared" si="32"/>
        <v>1</v>
      </c>
    </row>
    <row r="382" spans="1:13" x14ac:dyDescent="0.25">
      <c r="A382" s="21">
        <v>44872.690972222219</v>
      </c>
      <c r="B382" s="22">
        <f t="shared" si="34"/>
        <v>417.89930555555475</v>
      </c>
      <c r="D382">
        <v>0.99399999999999999</v>
      </c>
      <c r="E382" s="11">
        <f t="shared" si="35"/>
        <v>1172.8069908936807</v>
      </c>
      <c r="H382" t="e">
        <f t="shared" si="36"/>
        <v>#DIV/0!</v>
      </c>
      <c r="I382" s="11">
        <f t="shared" si="33"/>
        <v>1456.8069908936807</v>
      </c>
      <c r="K382" t="b">
        <f t="shared" si="31"/>
        <v>0</v>
      </c>
      <c r="L382">
        <f>COUNTIF(K$4:K382,TRUE())</f>
        <v>157</v>
      </c>
      <c r="M382" t="b">
        <f t="shared" si="32"/>
        <v>1</v>
      </c>
    </row>
    <row r="383" spans="1:13" x14ac:dyDescent="0.25">
      <c r="A383" s="21">
        <v>44872.694444444445</v>
      </c>
      <c r="B383" s="22">
        <f t="shared" si="34"/>
        <v>417.90277777778101</v>
      </c>
      <c r="D383">
        <f>D382/200</f>
        <v>4.9699999999999996E-3</v>
      </c>
      <c r="E383" s="11">
        <f t="shared" si="35"/>
        <v>1172.8069908936807</v>
      </c>
      <c r="F383" s="24" t="s">
        <v>33</v>
      </c>
      <c r="G383" s="16" t="s">
        <v>22</v>
      </c>
      <c r="H383">
        <f t="shared" si="36"/>
        <v>6.8836340201791941</v>
      </c>
      <c r="I383" s="11">
        <f t="shared" si="33"/>
        <v>1456.8069908936807</v>
      </c>
      <c r="K383" t="b">
        <f t="shared" si="31"/>
        <v>1</v>
      </c>
      <c r="L383">
        <f>COUNTIF(K$4:K383,TRUE())</f>
        <v>158</v>
      </c>
      <c r="M383" t="b">
        <f t="shared" si="32"/>
        <v>0</v>
      </c>
    </row>
    <row r="384" spans="1:13" x14ac:dyDescent="0.25">
      <c r="A384" s="21">
        <v>44874.6875</v>
      </c>
      <c r="B384" s="22">
        <f t="shared" si="34"/>
        <v>419.89583333333576</v>
      </c>
      <c r="D384">
        <v>0.61399999999999999</v>
      </c>
      <c r="E384" s="11">
        <f t="shared" si="35"/>
        <v>1179.7558398872634</v>
      </c>
      <c r="H384" t="e">
        <f t="shared" si="36"/>
        <v>#DIV/0!</v>
      </c>
      <c r="I384" s="11">
        <f t="shared" si="33"/>
        <v>1463.7558398872634</v>
      </c>
      <c r="K384" t="b">
        <f t="shared" si="31"/>
        <v>0</v>
      </c>
      <c r="L384">
        <f>COUNTIF(K$4:K384,TRUE())</f>
        <v>158</v>
      </c>
      <c r="M384" t="b">
        <f t="shared" si="32"/>
        <v>0</v>
      </c>
    </row>
    <row r="385" spans="1:13" x14ac:dyDescent="0.25">
      <c r="A385" s="21">
        <v>44874.690972222219</v>
      </c>
      <c r="B385" s="22">
        <f t="shared" si="34"/>
        <v>419.89930555555475</v>
      </c>
      <c r="D385">
        <f>D384/200</f>
        <v>3.0699999999999998E-3</v>
      </c>
      <c r="E385" s="11">
        <f t="shared" si="35"/>
        <v>1179.7558398872634</v>
      </c>
      <c r="F385" s="24" t="s">
        <v>33</v>
      </c>
      <c r="G385" s="16" t="s">
        <v>22</v>
      </c>
      <c r="H385">
        <f t="shared" si="36"/>
        <v>6.5338886955514885</v>
      </c>
      <c r="I385" s="11">
        <f t="shared" si="33"/>
        <v>1463.7558398872634</v>
      </c>
      <c r="K385" t="b">
        <f t="shared" si="31"/>
        <v>1</v>
      </c>
      <c r="L385">
        <f>COUNTIF(K$4:K385,TRUE())</f>
        <v>159</v>
      </c>
      <c r="M385" t="b">
        <f t="shared" si="32"/>
        <v>1</v>
      </c>
    </row>
    <row r="386" spans="1:13" x14ac:dyDescent="0.25">
      <c r="A386" s="21">
        <v>44876.701388888891</v>
      </c>
      <c r="B386" s="22">
        <f t="shared" si="34"/>
        <v>421.90972222222626</v>
      </c>
      <c r="D386">
        <v>0.51300000000000001</v>
      </c>
      <c r="E386" s="11">
        <f t="shared" si="35"/>
        <v>1187.140416247275</v>
      </c>
      <c r="H386" t="e">
        <f t="shared" si="36"/>
        <v>#DIV/0!</v>
      </c>
      <c r="I386" s="11">
        <f t="shared" si="33"/>
        <v>1471.140416247275</v>
      </c>
      <c r="K386" t="b">
        <f t="shared" si="31"/>
        <v>0</v>
      </c>
      <c r="L386">
        <f>COUNTIF(K$4:K386,TRUE())</f>
        <v>159</v>
      </c>
      <c r="M386" t="b">
        <f t="shared" si="32"/>
        <v>1</v>
      </c>
    </row>
    <row r="387" spans="1:13" x14ac:dyDescent="0.25">
      <c r="A387" s="21">
        <v>44876.704861111109</v>
      </c>
      <c r="B387" s="22">
        <f t="shared" si="34"/>
        <v>421.91319444444525</v>
      </c>
      <c r="D387">
        <f>D386/1000</f>
        <v>5.13E-4</v>
      </c>
      <c r="E387" s="11">
        <f t="shared" si="35"/>
        <v>1187.140416247275</v>
      </c>
      <c r="F387" s="24" t="s">
        <v>32</v>
      </c>
      <c r="G387" s="16" t="s">
        <v>22</v>
      </c>
      <c r="H387">
        <f t="shared" si="36"/>
        <v>6.5531868051410678</v>
      </c>
      <c r="I387" s="11">
        <f t="shared" si="33"/>
        <v>1471.140416247275</v>
      </c>
      <c r="K387" t="b">
        <f t="shared" si="31"/>
        <v>1</v>
      </c>
      <c r="L387">
        <f>COUNTIF(K$4:K387,TRUE())</f>
        <v>160</v>
      </c>
      <c r="M387" t="b">
        <f t="shared" si="32"/>
        <v>0</v>
      </c>
    </row>
    <row r="388" spans="1:13" x14ac:dyDescent="0.25">
      <c r="A388" s="21">
        <v>44879.666666666664</v>
      </c>
      <c r="B388" s="22">
        <f t="shared" si="34"/>
        <v>424.875</v>
      </c>
      <c r="D388">
        <v>0.94499999999999995</v>
      </c>
      <c r="E388" s="11">
        <f t="shared" si="35"/>
        <v>1197.9875560354385</v>
      </c>
      <c r="H388" t="e">
        <f t="shared" si="36"/>
        <v>#DIV/0!</v>
      </c>
      <c r="I388" s="11">
        <f t="shared" si="33"/>
        <v>1481.9875560354385</v>
      </c>
      <c r="K388" t="b">
        <f t="shared" si="31"/>
        <v>0</v>
      </c>
      <c r="L388">
        <f>COUNTIF(K$4:K388,TRUE())</f>
        <v>160</v>
      </c>
      <c r="M388" t="b">
        <f t="shared" si="32"/>
        <v>0</v>
      </c>
    </row>
    <row r="389" spans="1:13" x14ac:dyDescent="0.25">
      <c r="A389" s="21">
        <v>44879.670138888891</v>
      </c>
      <c r="B389" s="22">
        <f t="shared" si="34"/>
        <v>424.87847222222626</v>
      </c>
      <c r="D389">
        <f>D388/200</f>
        <v>4.725E-3</v>
      </c>
      <c r="E389" s="11">
        <f t="shared" si="35"/>
        <v>1197.9875560354385</v>
      </c>
      <c r="F389" s="24" t="s">
        <v>33</v>
      </c>
      <c r="G389" s="16" t="s">
        <v>22</v>
      </c>
      <c r="H389">
        <f t="shared" si="36"/>
        <v>2.8426718251043135</v>
      </c>
      <c r="I389" s="11">
        <f t="shared" si="33"/>
        <v>1481.9875560354385</v>
      </c>
      <c r="K389" t="b">
        <f t="shared" ref="K389:K399" si="37">ISNUMBER(SEARCH("dilution",F389))</f>
        <v>1</v>
      </c>
      <c r="L389">
        <f>COUNTIF(K$4:K389,TRUE())</f>
        <v>161</v>
      </c>
      <c r="M389" t="b">
        <f t="shared" ref="M389:M399" si="38">ISODD(L389)</f>
        <v>1</v>
      </c>
    </row>
    <row r="390" spans="1:13" x14ac:dyDescent="0.25">
      <c r="A390" s="21">
        <v>44880.225694444445</v>
      </c>
      <c r="B390" s="22">
        <f t="shared" si="34"/>
        <v>425.43402777778101</v>
      </c>
      <c r="D390">
        <v>0.122</v>
      </c>
      <c r="E390" s="11">
        <f t="shared" si="35"/>
        <v>1202.6779790436676</v>
      </c>
      <c r="H390">
        <f t="shared" si="36"/>
        <v>8.730505403450012</v>
      </c>
      <c r="I390" s="11">
        <f t="shared" ref="I390:I399" si="39">$I$4+E390</f>
        <v>1486.6779790436676</v>
      </c>
      <c r="K390" t="b">
        <f t="shared" si="37"/>
        <v>0</v>
      </c>
      <c r="L390">
        <f>COUNTIF(K$4:K390,TRUE())</f>
        <v>161</v>
      </c>
      <c r="M390" t="b">
        <f t="shared" si="38"/>
        <v>1</v>
      </c>
    </row>
    <row r="391" spans="1:13" x14ac:dyDescent="0.25">
      <c r="A391" s="21">
        <v>44881.753472222219</v>
      </c>
      <c r="B391" s="22">
        <f t="shared" si="34"/>
        <v>426.96180555555475</v>
      </c>
      <c r="D391">
        <v>2.242</v>
      </c>
      <c r="E391" s="11">
        <f t="shared" si="35"/>
        <v>1206.8778122689102</v>
      </c>
      <c r="H391" t="e">
        <f t="shared" si="36"/>
        <v>#DIV/0!</v>
      </c>
      <c r="I391" s="11">
        <f t="shared" si="39"/>
        <v>1490.8778122689102</v>
      </c>
      <c r="K391" t="b">
        <f t="shared" si="37"/>
        <v>0</v>
      </c>
      <c r="L391">
        <f>COUNTIF(K$4:K391,TRUE())</f>
        <v>161</v>
      </c>
      <c r="M391" t="b">
        <f t="shared" si="38"/>
        <v>1</v>
      </c>
    </row>
    <row r="392" spans="1:13" x14ac:dyDescent="0.25">
      <c r="A392" s="21">
        <v>44881.756944444445</v>
      </c>
      <c r="B392" s="22">
        <f t="shared" ref="B392:B399" si="40">(A392-A391) +B391</f>
        <v>426.96527777778101</v>
      </c>
      <c r="D392">
        <f>D391/200</f>
        <v>1.1209999999999999E-2</v>
      </c>
      <c r="E392" s="11">
        <f t="shared" ref="E392:E399" si="41">IF(LOG(D392/D391)&gt;0, E391+LOG(D392/D391,2),E391)</f>
        <v>1206.8778122689102</v>
      </c>
      <c r="F392" s="24" t="s">
        <v>33</v>
      </c>
      <c r="G392" s="16" t="s">
        <v>43</v>
      </c>
      <c r="H392">
        <f t="shared" si="36"/>
        <v>4.6356460413192986</v>
      </c>
      <c r="I392" s="11">
        <f t="shared" si="39"/>
        <v>1490.8778122689102</v>
      </c>
      <c r="K392" t="b">
        <f t="shared" si="37"/>
        <v>1</v>
      </c>
      <c r="L392">
        <f>COUNTIF(K$4:K392,TRUE())</f>
        <v>162</v>
      </c>
      <c r="M392" t="b">
        <f t="shared" si="38"/>
        <v>0</v>
      </c>
    </row>
    <row r="393" spans="1:13" x14ac:dyDescent="0.25">
      <c r="A393" s="21">
        <v>44882.395833333336</v>
      </c>
      <c r="B393" s="22">
        <f t="shared" si="40"/>
        <v>427.60416666667152</v>
      </c>
      <c r="D393">
        <v>0.111</v>
      </c>
      <c r="E393" s="11">
        <f t="shared" si="41"/>
        <v>1210.1855137622297</v>
      </c>
      <c r="H393">
        <f t="shared" si="36"/>
        <v>5.7477358160865037</v>
      </c>
      <c r="I393" s="11">
        <f t="shared" si="39"/>
        <v>1494.1855137622297</v>
      </c>
      <c r="K393" t="b">
        <f t="shared" si="37"/>
        <v>0</v>
      </c>
      <c r="L393">
        <f>COUNTIF(K$4:K393,TRUE())</f>
        <v>162</v>
      </c>
      <c r="M393" t="b">
        <f t="shared" si="38"/>
        <v>0</v>
      </c>
    </row>
    <row r="394" spans="1:13" x14ac:dyDescent="0.25">
      <c r="A394" s="21">
        <v>44883.420138888891</v>
      </c>
      <c r="B394" s="22">
        <f t="shared" si="40"/>
        <v>428.62847222222626</v>
      </c>
      <c r="D394">
        <v>2.1520000000000001</v>
      </c>
      <c r="E394" s="11">
        <f t="shared" si="41"/>
        <v>1214.4625602584363</v>
      </c>
      <c r="H394">
        <f t="shared" si="36"/>
        <v>25.771760818732812</v>
      </c>
      <c r="I394" s="11">
        <f t="shared" si="39"/>
        <v>1498.4625602584363</v>
      </c>
      <c r="K394" t="b">
        <f t="shared" si="37"/>
        <v>0</v>
      </c>
      <c r="L394">
        <f>COUNTIF(K$4:K394,TRUE())</f>
        <v>162</v>
      </c>
      <c r="M394" t="b">
        <f t="shared" si="38"/>
        <v>0</v>
      </c>
    </row>
    <row r="395" spans="1:13" x14ac:dyDescent="0.25">
      <c r="A395" s="21">
        <v>44883.784722222219</v>
      </c>
      <c r="B395" s="22">
        <f t="shared" si="40"/>
        <v>428.99305555555475</v>
      </c>
      <c r="D395">
        <v>2.7229999999999999</v>
      </c>
      <c r="E395" s="11">
        <f t="shared" si="41"/>
        <v>1214.8020791629235</v>
      </c>
      <c r="H395" t="e">
        <f t="shared" si="36"/>
        <v>#DIV/0!</v>
      </c>
      <c r="I395" s="11">
        <f t="shared" si="39"/>
        <v>1498.8020791629235</v>
      </c>
      <c r="K395" t="b">
        <f t="shared" si="37"/>
        <v>0</v>
      </c>
      <c r="L395">
        <f>COUNTIF(K$4:K395,TRUE())</f>
        <v>162</v>
      </c>
      <c r="M395" t="b">
        <f t="shared" si="38"/>
        <v>0</v>
      </c>
    </row>
    <row r="396" spans="1:13" x14ac:dyDescent="0.25">
      <c r="A396" s="21">
        <v>44883.788194444445</v>
      </c>
      <c r="B396" s="22">
        <f t="shared" si="40"/>
        <v>428.99652777778101</v>
      </c>
      <c r="D396">
        <f>D395/10000</f>
        <v>2.7230000000000001E-4</v>
      </c>
      <c r="E396" s="11">
        <f t="shared" si="41"/>
        <v>1214.8020791629235</v>
      </c>
      <c r="F396" s="24" t="s">
        <v>44</v>
      </c>
      <c r="G396" s="16" t="s">
        <v>43</v>
      </c>
      <c r="H396">
        <f t="shared" si="36"/>
        <v>5.5264911432255976</v>
      </c>
      <c r="I396" s="11">
        <f t="shared" si="39"/>
        <v>1498.8020791629235</v>
      </c>
      <c r="K396" t="b">
        <f t="shared" si="37"/>
        <v>1</v>
      </c>
      <c r="L396">
        <f>COUNTIF(K$4:K396,TRUE())</f>
        <v>163</v>
      </c>
      <c r="M396" t="b">
        <f t="shared" si="38"/>
        <v>1</v>
      </c>
    </row>
    <row r="397" spans="1:13" x14ac:dyDescent="0.25">
      <c r="A397" s="21">
        <v>44886.704861111109</v>
      </c>
      <c r="B397" s="22">
        <f t="shared" si="40"/>
        <v>431.91319444444525</v>
      </c>
      <c r="D397">
        <v>1.77</v>
      </c>
      <c r="E397" s="11">
        <f t="shared" si="41"/>
        <v>1227.4683439203995</v>
      </c>
      <c r="H397" t="e">
        <f t="shared" si="36"/>
        <v>#DIV/0!</v>
      </c>
      <c r="I397" s="11">
        <f t="shared" si="39"/>
        <v>1511.4683439203995</v>
      </c>
      <c r="K397" t="b">
        <f t="shared" si="37"/>
        <v>0</v>
      </c>
      <c r="L397">
        <f>COUNTIF(K$4:K397,TRUE())</f>
        <v>163</v>
      </c>
      <c r="M397" t="b">
        <f t="shared" si="38"/>
        <v>1</v>
      </c>
    </row>
    <row r="398" spans="1:13" x14ac:dyDescent="0.25">
      <c r="A398" s="21">
        <v>44886.708333333336</v>
      </c>
      <c r="B398" s="22">
        <f t="shared" si="40"/>
        <v>431.91666666667152</v>
      </c>
      <c r="D398">
        <f>D397/200</f>
        <v>8.8500000000000002E-3</v>
      </c>
      <c r="E398" s="11">
        <f t="shared" si="41"/>
        <v>1227.4683439203995</v>
      </c>
      <c r="F398" s="24" t="s">
        <v>33</v>
      </c>
      <c r="G398" s="16" t="s">
        <v>22</v>
      </c>
      <c r="H398">
        <f t="shared" si="36"/>
        <v>6.0004317765309727</v>
      </c>
      <c r="I398" s="11">
        <f t="shared" si="39"/>
        <v>1511.4683439203995</v>
      </c>
      <c r="K398" t="b">
        <f t="shared" si="37"/>
        <v>1</v>
      </c>
      <c r="L398">
        <f>COUNTIF(K$4:K398,TRUE())</f>
        <v>164</v>
      </c>
      <c r="M398" t="b">
        <f t="shared" si="38"/>
        <v>0</v>
      </c>
    </row>
    <row r="399" spans="1:13" x14ac:dyDescent="0.25">
      <c r="A399" s="21">
        <v>44888.704861111109</v>
      </c>
      <c r="B399" s="22">
        <f t="shared" si="40"/>
        <v>433.91319444444525</v>
      </c>
      <c r="D399">
        <v>2.2429999999999999</v>
      </c>
      <c r="E399" s="11">
        <f t="shared" si="41"/>
        <v>1235.4538803702901</v>
      </c>
      <c r="F399" s="24" t="s">
        <v>52</v>
      </c>
      <c r="H399">
        <f t="shared" si="36"/>
        <v>872.01063008824713</v>
      </c>
      <c r="I399" s="11">
        <f t="shared" si="39"/>
        <v>1519.4538803702901</v>
      </c>
      <c r="K399" t="b">
        <f t="shared" si="37"/>
        <v>0</v>
      </c>
      <c r="L399">
        <f>COUNTIF(K$4:K399,TRUE())</f>
        <v>164</v>
      </c>
      <c r="M399" t="b">
        <f t="shared" si="38"/>
        <v>0</v>
      </c>
    </row>
    <row r="400" spans="1:13" x14ac:dyDescent="0.25">
      <c r="G400" s="16"/>
      <c r="I400" s="11"/>
    </row>
    <row r="401" spans="7:9" x14ac:dyDescent="0.25">
      <c r="I401" s="11"/>
    </row>
    <row r="402" spans="7:9" x14ac:dyDescent="0.25">
      <c r="G402" s="16"/>
      <c r="I402" s="11"/>
    </row>
    <row r="403" spans="7:9" x14ac:dyDescent="0.25">
      <c r="I403" s="11"/>
    </row>
    <row r="404" spans="7:9" x14ac:dyDescent="0.25">
      <c r="G404" s="16"/>
      <c r="I404" s="11"/>
    </row>
    <row r="405" spans="7:9" x14ac:dyDescent="0.25">
      <c r="I405" s="11"/>
    </row>
    <row r="406" spans="7:9" x14ac:dyDescent="0.25">
      <c r="I406" s="11"/>
    </row>
    <row r="407" spans="7:9" x14ac:dyDescent="0.25">
      <c r="G407" s="16"/>
      <c r="I407" s="11"/>
    </row>
    <row r="408" spans="7:9" x14ac:dyDescent="0.25">
      <c r="I408" s="11"/>
    </row>
    <row r="409" spans="7:9" x14ac:dyDescent="0.25">
      <c r="G409" s="16"/>
      <c r="I409" s="11"/>
    </row>
    <row r="410" spans="7:9" x14ac:dyDescent="0.25">
      <c r="G410" s="16"/>
      <c r="I410" s="11"/>
    </row>
    <row r="411" spans="7:9" x14ac:dyDescent="0.25">
      <c r="I411" s="11"/>
    </row>
    <row r="412" spans="7:9" x14ac:dyDescent="0.25">
      <c r="G412" s="16"/>
      <c r="I412" s="11"/>
    </row>
    <row r="413" spans="7:9" x14ac:dyDescent="0.25">
      <c r="I413" s="11"/>
    </row>
    <row r="414" spans="7:9" x14ac:dyDescent="0.25">
      <c r="G414" s="16"/>
      <c r="I414" s="11"/>
    </row>
    <row r="415" spans="7:9" x14ac:dyDescent="0.25">
      <c r="I415" s="11"/>
    </row>
    <row r="416" spans="7:9" x14ac:dyDescent="0.25">
      <c r="G416" s="16"/>
      <c r="I416" s="11"/>
    </row>
    <row r="417" spans="7:9" x14ac:dyDescent="0.25">
      <c r="I417" s="11"/>
    </row>
    <row r="418" spans="7:9" x14ac:dyDescent="0.25">
      <c r="G418" s="16"/>
      <c r="I418" s="11"/>
    </row>
    <row r="419" spans="7:9" x14ac:dyDescent="0.25">
      <c r="I419" s="11"/>
    </row>
    <row r="420" spans="7:9" x14ac:dyDescent="0.25">
      <c r="G420" s="16"/>
      <c r="I420" s="11"/>
    </row>
    <row r="421" spans="7:9" x14ac:dyDescent="0.25">
      <c r="I421" s="11"/>
    </row>
    <row r="422" spans="7:9" x14ac:dyDescent="0.25">
      <c r="G422" s="16"/>
      <c r="I422" s="11"/>
    </row>
    <row r="423" spans="7:9" x14ac:dyDescent="0.25">
      <c r="I423" s="11"/>
    </row>
    <row r="424" spans="7:9" x14ac:dyDescent="0.25">
      <c r="G424" s="16"/>
      <c r="I424" s="11"/>
    </row>
    <row r="425" spans="7:9" x14ac:dyDescent="0.25">
      <c r="I425" s="11"/>
    </row>
    <row r="426" spans="7:9" x14ac:dyDescent="0.25">
      <c r="G426" s="16"/>
      <c r="I426" s="11"/>
    </row>
    <row r="427" spans="7:9" x14ac:dyDescent="0.25">
      <c r="I427" s="11"/>
    </row>
    <row r="428" spans="7:9" x14ac:dyDescent="0.25">
      <c r="G428" s="16"/>
      <c r="I428" s="11"/>
    </row>
    <row r="429" spans="7:9" x14ac:dyDescent="0.25">
      <c r="I429" s="11"/>
    </row>
    <row r="430" spans="7:9" x14ac:dyDescent="0.25">
      <c r="G430" s="16"/>
      <c r="I430" s="11"/>
    </row>
    <row r="431" spans="7:9" x14ac:dyDescent="0.25">
      <c r="I431" s="11"/>
    </row>
    <row r="432" spans="7:9" x14ac:dyDescent="0.25">
      <c r="G432" s="16"/>
      <c r="I432" s="11"/>
    </row>
    <row r="433" spans="7:9" x14ac:dyDescent="0.25">
      <c r="I433" s="11"/>
    </row>
    <row r="434" spans="7:9" x14ac:dyDescent="0.25">
      <c r="G434" s="16"/>
      <c r="I434" s="11"/>
    </row>
    <row r="435" spans="7:9" x14ac:dyDescent="0.25">
      <c r="I435" s="11"/>
    </row>
    <row r="436" spans="7:9" x14ac:dyDescent="0.25">
      <c r="G436" s="16"/>
      <c r="I436" s="11"/>
    </row>
    <row r="437" spans="7:9" x14ac:dyDescent="0.25">
      <c r="I437" s="11"/>
    </row>
    <row r="438" spans="7:9" x14ac:dyDescent="0.25">
      <c r="G438" s="16"/>
      <c r="I438" s="11"/>
    </row>
    <row r="439" spans="7:9" x14ac:dyDescent="0.25">
      <c r="I439" s="11"/>
    </row>
    <row r="440" spans="7:9" x14ac:dyDescent="0.25">
      <c r="G440" s="16"/>
      <c r="I440" s="11"/>
    </row>
    <row r="441" spans="7:9" x14ac:dyDescent="0.25">
      <c r="I441" s="11"/>
    </row>
    <row r="442" spans="7:9" x14ac:dyDescent="0.25">
      <c r="G442" s="16"/>
      <c r="I442" s="11"/>
    </row>
    <row r="443" spans="7:9" x14ac:dyDescent="0.25">
      <c r="I443" s="11"/>
    </row>
    <row r="444" spans="7:9" x14ac:dyDescent="0.25">
      <c r="G444" s="16"/>
      <c r="I444" s="11"/>
    </row>
    <row r="445" spans="7:9" x14ac:dyDescent="0.25">
      <c r="I445" s="11"/>
    </row>
    <row r="446" spans="7:9" x14ac:dyDescent="0.25">
      <c r="I446" s="11"/>
    </row>
    <row r="447" spans="7:9" x14ac:dyDescent="0.25">
      <c r="G447" s="16"/>
      <c r="I447" s="11"/>
    </row>
    <row r="448" spans="7:9" x14ac:dyDescent="0.25">
      <c r="I448" s="11"/>
    </row>
    <row r="449" spans="7:9" x14ac:dyDescent="0.25">
      <c r="G449" s="16"/>
      <c r="I449" s="11"/>
    </row>
    <row r="450" spans="7:9" x14ac:dyDescent="0.25">
      <c r="I450" s="11"/>
    </row>
    <row r="451" spans="7:9" x14ac:dyDescent="0.25">
      <c r="G451" s="16"/>
      <c r="I451" s="11"/>
    </row>
    <row r="452" spans="7:9" x14ac:dyDescent="0.25">
      <c r="I452" s="11"/>
    </row>
    <row r="453" spans="7:9" x14ac:dyDescent="0.25">
      <c r="G453" s="16"/>
      <c r="I453" s="11"/>
    </row>
    <row r="454" spans="7:9" x14ac:dyDescent="0.25">
      <c r="I454" s="11"/>
    </row>
    <row r="455" spans="7:9" x14ac:dyDescent="0.25">
      <c r="G455" s="16"/>
      <c r="I455" s="11"/>
    </row>
    <row r="456" spans="7:9" x14ac:dyDescent="0.25">
      <c r="I456" s="11"/>
    </row>
    <row r="457" spans="7:9" x14ac:dyDescent="0.25">
      <c r="G457" s="16"/>
      <c r="I457" s="11"/>
    </row>
    <row r="458" spans="7:9" x14ac:dyDescent="0.25">
      <c r="I458" s="11"/>
    </row>
    <row r="459" spans="7:9" x14ac:dyDescent="0.25">
      <c r="G459" s="16"/>
      <c r="I459" s="11"/>
    </row>
    <row r="460" spans="7:9" x14ac:dyDescent="0.25">
      <c r="I460" s="11"/>
    </row>
    <row r="461" spans="7:9" x14ac:dyDescent="0.25">
      <c r="G461" s="16"/>
      <c r="I461" s="11"/>
    </row>
    <row r="462" spans="7:9" x14ac:dyDescent="0.25">
      <c r="I462" s="11"/>
    </row>
    <row r="463" spans="7:9" x14ac:dyDescent="0.25">
      <c r="G463" s="16"/>
      <c r="I463" s="11"/>
    </row>
    <row r="464" spans="7:9" x14ac:dyDescent="0.25">
      <c r="I464" s="11"/>
    </row>
    <row r="465" spans="7:9" x14ac:dyDescent="0.25">
      <c r="G465" s="16"/>
      <c r="I465" s="11"/>
    </row>
    <row r="466" spans="7:9" x14ac:dyDescent="0.25">
      <c r="I466" s="11"/>
    </row>
    <row r="467" spans="7:9" x14ac:dyDescent="0.25">
      <c r="G467" s="16"/>
      <c r="I467" s="11"/>
    </row>
    <row r="468" spans="7:9" x14ac:dyDescent="0.25">
      <c r="I468" s="11"/>
    </row>
    <row r="469" spans="7:9" x14ac:dyDescent="0.25">
      <c r="G469" s="16"/>
      <c r="I469" s="11"/>
    </row>
    <row r="470" spans="7:9" x14ac:dyDescent="0.25">
      <c r="I470" s="11"/>
    </row>
    <row r="471" spans="7:9" x14ac:dyDescent="0.25">
      <c r="G471" s="16"/>
      <c r="I471" s="11"/>
    </row>
    <row r="472" spans="7:9" x14ac:dyDescent="0.25">
      <c r="I472" s="11"/>
    </row>
    <row r="473" spans="7:9" x14ac:dyDescent="0.25">
      <c r="G473" s="16"/>
      <c r="I473" s="11"/>
    </row>
    <row r="474" spans="7:9" x14ac:dyDescent="0.25">
      <c r="I474" s="11"/>
    </row>
    <row r="475" spans="7:9" x14ac:dyDescent="0.25">
      <c r="G475" s="16"/>
      <c r="I475" s="11"/>
    </row>
    <row r="476" spans="7:9" x14ac:dyDescent="0.25">
      <c r="I476" s="11"/>
    </row>
    <row r="477" spans="7:9" x14ac:dyDescent="0.25">
      <c r="G477" s="16"/>
      <c r="I477" s="11"/>
    </row>
    <row r="478" spans="7:9" x14ac:dyDescent="0.25">
      <c r="I478" s="11"/>
    </row>
    <row r="479" spans="7:9" x14ac:dyDescent="0.25">
      <c r="G479" s="16"/>
      <c r="I479" s="11"/>
    </row>
    <row r="480" spans="7:9" x14ac:dyDescent="0.25">
      <c r="I480" s="11"/>
    </row>
    <row r="481" spans="7:9" x14ac:dyDescent="0.25">
      <c r="G481" s="16"/>
      <c r="I481" s="11"/>
    </row>
    <row r="482" spans="7:9" x14ac:dyDescent="0.25">
      <c r="I482" s="11"/>
    </row>
    <row r="483" spans="7:9" x14ac:dyDescent="0.25">
      <c r="I483" s="11"/>
    </row>
    <row r="484" spans="7:9" x14ac:dyDescent="0.25">
      <c r="G484" s="16"/>
      <c r="I484" s="11"/>
    </row>
    <row r="485" spans="7:9" x14ac:dyDescent="0.25">
      <c r="I485" s="11"/>
    </row>
    <row r="486" spans="7:9" x14ac:dyDescent="0.25">
      <c r="G486" s="16"/>
      <c r="I486" s="11"/>
    </row>
    <row r="487" spans="7:9" x14ac:dyDescent="0.25">
      <c r="I487" s="11"/>
    </row>
    <row r="488" spans="7:9" x14ac:dyDescent="0.25">
      <c r="G488" s="16"/>
      <c r="I488" s="11"/>
    </row>
    <row r="489" spans="7:9" x14ac:dyDescent="0.25">
      <c r="I489" s="11"/>
    </row>
    <row r="490" spans="7:9" x14ac:dyDescent="0.25">
      <c r="G490" s="16"/>
      <c r="I490" s="11"/>
    </row>
    <row r="491" spans="7:9" x14ac:dyDescent="0.25">
      <c r="I491" s="11"/>
    </row>
    <row r="492" spans="7:9" x14ac:dyDescent="0.25">
      <c r="G492" s="16"/>
      <c r="I492" s="11"/>
    </row>
    <row r="493" spans="7:9" x14ac:dyDescent="0.25">
      <c r="I493" s="11"/>
    </row>
    <row r="494" spans="7:9" x14ac:dyDescent="0.25">
      <c r="G494" s="16"/>
      <c r="I494" s="11"/>
    </row>
    <row r="495" spans="7:9" x14ac:dyDescent="0.25">
      <c r="I495" s="11"/>
    </row>
    <row r="496" spans="7:9" x14ac:dyDescent="0.25">
      <c r="I496" s="11"/>
    </row>
    <row r="497" spans="9:9" x14ac:dyDescent="0.25">
      <c r="I497" s="11"/>
    </row>
    <row r="498" spans="9:9" x14ac:dyDescent="0.25">
      <c r="I498" s="11"/>
    </row>
    <row r="499" spans="9:9" x14ac:dyDescent="0.25">
      <c r="I499" s="11"/>
    </row>
    <row r="500" spans="9:9" x14ac:dyDescent="0.25">
      <c r="I500" s="11"/>
    </row>
    <row r="501" spans="9:9" x14ac:dyDescent="0.25">
      <c r="I501" s="11"/>
    </row>
    <row r="502" spans="9:9" x14ac:dyDescent="0.25">
      <c r="I502" s="11"/>
    </row>
    <row r="503" spans="9:9" x14ac:dyDescent="0.25">
      <c r="I503" s="11"/>
    </row>
    <row r="504" spans="9:9" x14ac:dyDescent="0.25">
      <c r="I504" s="11"/>
    </row>
    <row r="505" spans="9:9" x14ac:dyDescent="0.25">
      <c r="I505" s="11"/>
    </row>
    <row r="506" spans="9:9" x14ac:dyDescent="0.25">
      <c r="I506" s="11"/>
    </row>
    <row r="507" spans="9:9" x14ac:dyDescent="0.25">
      <c r="I507" s="11"/>
    </row>
    <row r="508" spans="9:9" x14ac:dyDescent="0.25">
      <c r="I508" s="11"/>
    </row>
    <row r="509" spans="9:9" x14ac:dyDescent="0.25">
      <c r="I509" s="11"/>
    </row>
    <row r="510" spans="9:9" x14ac:dyDescent="0.25">
      <c r="I510" s="11"/>
    </row>
    <row r="511" spans="9:9" x14ac:dyDescent="0.25">
      <c r="I511" s="11"/>
    </row>
    <row r="512" spans="9:9" x14ac:dyDescent="0.25">
      <c r="I512" s="11"/>
    </row>
    <row r="513" spans="9:9" x14ac:dyDescent="0.25">
      <c r="I513" s="11"/>
    </row>
    <row r="514" spans="9:9" x14ac:dyDescent="0.25">
      <c r="I514" s="11"/>
    </row>
    <row r="515" spans="9:9" x14ac:dyDescent="0.25">
      <c r="I515" s="11"/>
    </row>
    <row r="516" spans="9:9" x14ac:dyDescent="0.25">
      <c r="I516" s="11"/>
    </row>
    <row r="517" spans="9:9" x14ac:dyDescent="0.25">
      <c r="I517" s="11"/>
    </row>
    <row r="518" spans="9:9" x14ac:dyDescent="0.25">
      <c r="I518" s="11"/>
    </row>
    <row r="519" spans="9:9" x14ac:dyDescent="0.25">
      <c r="I519" s="11"/>
    </row>
    <row r="520" spans="9:9" x14ac:dyDescent="0.25">
      <c r="I520" s="11"/>
    </row>
    <row r="521" spans="9:9" x14ac:dyDescent="0.25">
      <c r="I521" s="11"/>
    </row>
    <row r="522" spans="9:9" x14ac:dyDescent="0.25">
      <c r="I522" s="11"/>
    </row>
    <row r="523" spans="9:9" x14ac:dyDescent="0.25">
      <c r="I523" s="11"/>
    </row>
    <row r="524" spans="9:9" x14ac:dyDescent="0.25">
      <c r="I524" s="11"/>
    </row>
    <row r="525" spans="9:9" x14ac:dyDescent="0.25">
      <c r="I525" s="11"/>
    </row>
    <row r="526" spans="9:9" x14ac:dyDescent="0.25">
      <c r="I526" s="11"/>
    </row>
    <row r="527" spans="9:9" x14ac:dyDescent="0.25">
      <c r="I527" s="11"/>
    </row>
    <row r="528" spans="9:9" x14ac:dyDescent="0.25">
      <c r="I528" s="11"/>
    </row>
    <row r="529" spans="9:9" x14ac:dyDescent="0.25">
      <c r="I529" s="11"/>
    </row>
    <row r="530" spans="9:9" x14ac:dyDescent="0.25">
      <c r="I530" s="11"/>
    </row>
    <row r="531" spans="9:9" x14ac:dyDescent="0.25">
      <c r="I531" s="11"/>
    </row>
    <row r="532" spans="9:9" x14ac:dyDescent="0.25">
      <c r="I532" s="11"/>
    </row>
    <row r="533" spans="9:9" x14ac:dyDescent="0.25">
      <c r="I533" s="11"/>
    </row>
    <row r="534" spans="9:9" x14ac:dyDescent="0.25">
      <c r="I534" s="11"/>
    </row>
    <row r="535" spans="9:9" x14ac:dyDescent="0.25">
      <c r="I535" s="11"/>
    </row>
    <row r="536" spans="9:9" x14ac:dyDescent="0.25">
      <c r="I536" s="11"/>
    </row>
    <row r="537" spans="9:9" x14ac:dyDescent="0.25">
      <c r="I537" s="11"/>
    </row>
    <row r="538" spans="9:9" x14ac:dyDescent="0.25">
      <c r="I538" s="11"/>
    </row>
    <row r="539" spans="9:9" x14ac:dyDescent="0.25">
      <c r="I539" s="11"/>
    </row>
    <row r="540" spans="9:9" x14ac:dyDescent="0.25">
      <c r="I540" s="11"/>
    </row>
    <row r="541" spans="9:9" x14ac:dyDescent="0.25">
      <c r="I541" s="11"/>
    </row>
    <row r="542" spans="9:9" x14ac:dyDescent="0.25">
      <c r="I542" s="11"/>
    </row>
    <row r="543" spans="9:9" x14ac:dyDescent="0.25">
      <c r="I543" s="11"/>
    </row>
    <row r="544" spans="9:9" x14ac:dyDescent="0.25">
      <c r="I544" s="11"/>
    </row>
    <row r="545" spans="9:9" x14ac:dyDescent="0.25">
      <c r="I545" s="11"/>
    </row>
    <row r="546" spans="9:9" x14ac:dyDescent="0.25">
      <c r="I546" s="11"/>
    </row>
    <row r="547" spans="9:9" x14ac:dyDescent="0.25">
      <c r="I547" s="11"/>
    </row>
    <row r="548" spans="9:9" x14ac:dyDescent="0.25">
      <c r="I548" s="11"/>
    </row>
    <row r="549" spans="9:9" x14ac:dyDescent="0.25">
      <c r="I549" s="11"/>
    </row>
    <row r="550" spans="9:9" x14ac:dyDescent="0.25">
      <c r="I550" s="11"/>
    </row>
    <row r="551" spans="9:9" x14ac:dyDescent="0.25">
      <c r="I551" s="11"/>
    </row>
    <row r="552" spans="9:9" x14ac:dyDescent="0.25">
      <c r="I552" s="11"/>
    </row>
    <row r="553" spans="9:9" x14ac:dyDescent="0.25">
      <c r="I553" s="11"/>
    </row>
    <row r="554" spans="9:9" x14ac:dyDescent="0.25">
      <c r="I554" s="11"/>
    </row>
    <row r="555" spans="9:9" x14ac:dyDescent="0.25">
      <c r="I555" s="11"/>
    </row>
    <row r="556" spans="9:9" x14ac:dyDescent="0.25">
      <c r="I556" s="11"/>
    </row>
    <row r="557" spans="9:9" x14ac:dyDescent="0.25">
      <c r="I557" s="11"/>
    </row>
    <row r="558" spans="9:9" x14ac:dyDescent="0.25">
      <c r="I558" s="11"/>
    </row>
    <row r="559" spans="9:9" x14ac:dyDescent="0.25">
      <c r="I559" s="11"/>
    </row>
    <row r="560" spans="9:9" x14ac:dyDescent="0.25">
      <c r="I560" s="11"/>
    </row>
    <row r="561" spans="9:9" x14ac:dyDescent="0.25">
      <c r="I561" s="11"/>
    </row>
    <row r="562" spans="9:9" x14ac:dyDescent="0.25">
      <c r="I562" s="11"/>
    </row>
    <row r="563" spans="9:9" x14ac:dyDescent="0.25">
      <c r="I563" s="11"/>
    </row>
    <row r="564" spans="9:9" x14ac:dyDescent="0.25">
      <c r="I564" s="11"/>
    </row>
    <row r="565" spans="9:9" x14ac:dyDescent="0.25">
      <c r="I565" s="11"/>
    </row>
    <row r="566" spans="9:9" x14ac:dyDescent="0.25">
      <c r="I566" s="11"/>
    </row>
    <row r="567" spans="9:9" x14ac:dyDescent="0.25">
      <c r="I567" s="11"/>
    </row>
    <row r="568" spans="9:9" x14ac:dyDescent="0.25">
      <c r="I568" s="11"/>
    </row>
    <row r="569" spans="9:9" x14ac:dyDescent="0.25">
      <c r="I569" s="11"/>
    </row>
    <row r="570" spans="9:9" x14ac:dyDescent="0.25">
      <c r="I570" s="11"/>
    </row>
    <row r="571" spans="9:9" x14ac:dyDescent="0.25">
      <c r="I571" s="11"/>
    </row>
    <row r="572" spans="9:9" x14ac:dyDescent="0.25">
      <c r="I572" s="11"/>
    </row>
    <row r="573" spans="9:9" x14ac:dyDescent="0.25">
      <c r="I573" s="11"/>
    </row>
    <row r="574" spans="9:9" x14ac:dyDescent="0.25">
      <c r="I574" s="11"/>
    </row>
    <row r="575" spans="9:9" x14ac:dyDescent="0.25">
      <c r="I575" s="11"/>
    </row>
    <row r="576" spans="9:9" x14ac:dyDescent="0.25">
      <c r="I576" s="11"/>
    </row>
    <row r="577" spans="9:9" x14ac:dyDescent="0.25">
      <c r="I577" s="11"/>
    </row>
    <row r="578" spans="9:9" x14ac:dyDescent="0.25">
      <c r="I578" s="11"/>
    </row>
    <row r="579" spans="9:9" x14ac:dyDescent="0.25">
      <c r="I579" s="11"/>
    </row>
    <row r="580" spans="9:9" x14ac:dyDescent="0.25">
      <c r="I580" s="11"/>
    </row>
    <row r="581" spans="9:9" x14ac:dyDescent="0.25">
      <c r="I581" s="11"/>
    </row>
    <row r="582" spans="9:9" x14ac:dyDescent="0.25">
      <c r="I582" s="11"/>
    </row>
    <row r="583" spans="9:9" x14ac:dyDescent="0.25">
      <c r="I583" s="11"/>
    </row>
    <row r="584" spans="9:9" x14ac:dyDescent="0.25">
      <c r="I584" s="11"/>
    </row>
    <row r="585" spans="9:9" x14ac:dyDescent="0.25">
      <c r="I585" s="11"/>
    </row>
    <row r="586" spans="9:9" x14ac:dyDescent="0.25">
      <c r="I586" s="11"/>
    </row>
    <row r="587" spans="9:9" x14ac:dyDescent="0.25">
      <c r="I587" s="11"/>
    </row>
    <row r="588" spans="9:9" x14ac:dyDescent="0.25">
      <c r="I588" s="11"/>
    </row>
    <row r="589" spans="9:9" x14ac:dyDescent="0.25">
      <c r="I589" s="11"/>
    </row>
    <row r="590" spans="9:9" x14ac:dyDescent="0.25">
      <c r="I590" s="11"/>
    </row>
    <row r="591" spans="9:9" x14ac:dyDescent="0.25">
      <c r="I591" s="11"/>
    </row>
    <row r="592" spans="9:9" x14ac:dyDescent="0.25">
      <c r="I592" s="11"/>
    </row>
    <row r="593" spans="9:9" x14ac:dyDescent="0.25">
      <c r="I593" s="11"/>
    </row>
    <row r="594" spans="9:9" x14ac:dyDescent="0.25">
      <c r="I594" s="11"/>
    </row>
    <row r="595" spans="9:9" x14ac:dyDescent="0.25">
      <c r="I595" s="11"/>
    </row>
    <row r="596" spans="9:9" x14ac:dyDescent="0.25">
      <c r="I596" s="11"/>
    </row>
    <row r="597" spans="9:9" x14ac:dyDescent="0.25">
      <c r="I597" s="11"/>
    </row>
    <row r="598" spans="9:9" x14ac:dyDescent="0.25">
      <c r="I598" s="11"/>
    </row>
    <row r="599" spans="9:9" x14ac:dyDescent="0.25">
      <c r="I599" s="11"/>
    </row>
    <row r="600" spans="9:9" x14ac:dyDescent="0.25">
      <c r="I600" s="11"/>
    </row>
  </sheetData>
  <conditionalFormatting sqref="A74:A122">
    <cfRule type="expression" dxfId="119" priority="21">
      <formula>IF(ISEVEN($L74), TRUE)</formula>
    </cfRule>
    <cfRule type="expression" dxfId="118" priority="22">
      <formula>IF(ISODD($L74), TRUE)</formula>
    </cfRule>
  </conditionalFormatting>
  <conditionalFormatting sqref="A124">
    <cfRule type="expression" dxfId="117" priority="19">
      <formula>IF(ISEVEN($L124), TRUE)</formula>
    </cfRule>
    <cfRule type="expression" dxfId="116" priority="20">
      <formula>IF(ISODD($L124), TRUE)</formula>
    </cfRule>
  </conditionalFormatting>
  <conditionalFormatting sqref="A126:A137">
    <cfRule type="expression" dxfId="115" priority="17">
      <formula>IF(ISEVEN($L126), TRUE)</formula>
    </cfRule>
    <cfRule type="expression" dxfId="114" priority="18">
      <formula>IF(ISODD($L126), TRUE)</formula>
    </cfRule>
  </conditionalFormatting>
  <conditionalFormatting sqref="A146:A149">
    <cfRule type="expression" dxfId="113" priority="13">
      <formula>IF(ISEVEN($L146), TRUE)</formula>
    </cfRule>
    <cfRule type="expression" dxfId="112" priority="14">
      <formula>IF(ISODD($L146), TRUE)</formula>
    </cfRule>
  </conditionalFormatting>
  <conditionalFormatting sqref="A151:A183">
    <cfRule type="expression" dxfId="111" priority="11">
      <formula>IF(ISEVEN($L151), TRUE)</formula>
    </cfRule>
    <cfRule type="expression" dxfId="110" priority="12">
      <formula>IF(ISODD($L151), TRUE)</formula>
    </cfRule>
  </conditionalFormatting>
  <conditionalFormatting sqref="A186:A409">
    <cfRule type="expression" dxfId="109" priority="7">
      <formula>IF(ISEVEN($L186), TRUE)</formula>
    </cfRule>
    <cfRule type="expression" dxfId="108" priority="8">
      <formula>IF(ISODD($L186), TRUE)</formula>
    </cfRule>
  </conditionalFormatting>
  <conditionalFormatting sqref="A411:A494">
    <cfRule type="expression" dxfId="107" priority="3">
      <formula>IF(ISEVEN($L411), TRUE)</formula>
    </cfRule>
    <cfRule type="expression" dxfId="106" priority="4">
      <formula>IF(ISODD($L411), TRUE)</formula>
    </cfRule>
  </conditionalFormatting>
  <conditionalFormatting sqref="A139:E144">
    <cfRule type="expression" dxfId="105" priority="15">
      <formula>IF(ISEVEN($L139), TRUE)</formula>
    </cfRule>
    <cfRule type="expression" dxfId="104" priority="16">
      <formula>IF(ISODD($L139), TRUE)</formula>
    </cfRule>
  </conditionalFormatting>
  <conditionalFormatting sqref="A4:M73 A138:M138 A145:M145 A150:M150 B409:E409 A410:E410 B483:E484 A495:M600">
    <cfRule type="expression" dxfId="103" priority="24">
      <formula>IF(ISODD($L4), TRUE)</formula>
    </cfRule>
  </conditionalFormatting>
  <conditionalFormatting sqref="A145:M145 A150:M150 A138:M138 B409:E409 A410:E410 B483:E484 A4:M73 A495:M600">
    <cfRule type="expression" dxfId="102" priority="23">
      <formula>IF(ISEVEN($L4), TRUE)</formula>
    </cfRule>
  </conditionalFormatting>
  <conditionalFormatting sqref="A184:M185">
    <cfRule type="expression" dxfId="101" priority="9">
      <formula>IF(ISEVEN($L184), TRUE)</formula>
    </cfRule>
    <cfRule type="expression" dxfId="100" priority="10">
      <formula>IF(ISODD($L184), TRUE)</formula>
    </cfRule>
  </conditionalFormatting>
  <conditionalFormatting sqref="B74:M494">
    <cfRule type="expression" dxfId="99" priority="1">
      <formula>IF(ISEVEN($L74), TRUE)</formula>
    </cfRule>
    <cfRule type="expression" dxfId="98" priority="2">
      <formula>IF(ISODD($L74), TRUE)</formula>
    </cfRule>
  </conditionalFormatting>
  <conditionalFormatting sqref="F139:M484">
    <cfRule type="expression" dxfId="97" priority="5">
      <formula>IF(ISEVEN($L139), TRUE)</formula>
    </cfRule>
    <cfRule type="expression" dxfId="96" priority="6">
      <formula>IF(ISODD($L139), TRUE)</formula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2"/>
  <sheetViews>
    <sheetView topLeftCell="A6" workbookViewId="0">
      <selection activeCell="G6" sqref="G6"/>
    </sheetView>
  </sheetViews>
  <sheetFormatPr defaultColWidth="9.140625" defaultRowHeight="12.75" x14ac:dyDescent="0.2"/>
  <cols>
    <col min="1" max="1" width="8.42578125" style="66" bestFit="1" customWidth="1"/>
    <col min="2" max="2" width="6.7109375" style="66" bestFit="1" customWidth="1"/>
    <col min="3" max="4" width="28" style="66" bestFit="1" customWidth="1"/>
    <col min="5" max="5" width="30.85546875" style="66" bestFit="1" customWidth="1"/>
    <col min="6" max="6" width="32.5703125" style="66" bestFit="1" customWidth="1"/>
    <col min="7" max="7" width="52.7109375" style="66" bestFit="1" customWidth="1"/>
    <col min="8" max="9" width="21.140625" style="66" bestFit="1" customWidth="1"/>
    <col min="10" max="16384" width="9.140625" style="66"/>
  </cols>
  <sheetData>
    <row r="1" spans="1:9" x14ac:dyDescent="0.2">
      <c r="A1" s="64" t="s">
        <v>10556</v>
      </c>
      <c r="B1" s="64" t="s">
        <v>0</v>
      </c>
      <c r="C1" s="64" t="s">
        <v>10558</v>
      </c>
      <c r="D1" s="64" t="s">
        <v>10559</v>
      </c>
      <c r="E1" s="64" t="s">
        <v>10560</v>
      </c>
      <c r="F1" s="64" t="s">
        <v>10569</v>
      </c>
      <c r="G1" s="64" t="s">
        <v>10562</v>
      </c>
      <c r="H1" s="64" t="s">
        <v>10570</v>
      </c>
      <c r="I1" s="64" t="s">
        <v>10571</v>
      </c>
    </row>
    <row r="2" spans="1:9" ht="63" x14ac:dyDescent="0.3">
      <c r="A2" s="66">
        <v>0</v>
      </c>
      <c r="B2" s="66">
        <f>AVERAGE(1.442,1.402,1.389,1.435)</f>
        <v>1.4169999999999998</v>
      </c>
      <c r="C2" s="66">
        <v>655.64750000000004</v>
      </c>
      <c r="D2" s="66">
        <f>32.04*C2/1000</f>
        <v>21.006945899999998</v>
      </c>
      <c r="E2" s="80" t="s">
        <v>10572</v>
      </c>
    </row>
    <row r="3" spans="1:9" x14ac:dyDescent="0.2">
      <c r="A3" s="66">
        <v>2.9000000000232831</v>
      </c>
      <c r="B3" s="66">
        <f>AVERAGE(1.927,1.933,1.94,1.931)</f>
        <v>1.9327500000000002</v>
      </c>
      <c r="C3" s="66">
        <v>563.64260000000002</v>
      </c>
      <c r="D3" s="66">
        <f>32.04*C3/1000</f>
        <v>18.059108904000002</v>
      </c>
    </row>
    <row r="4" spans="1:9" x14ac:dyDescent="0.2">
      <c r="A4" s="66">
        <v>5.0499999998719431</v>
      </c>
      <c r="B4" s="66">
        <f>AVERAGE(2.487,2.558,2.53,2.489)</f>
        <v>2.516</v>
      </c>
      <c r="C4" s="66">
        <v>522.08209999999997</v>
      </c>
      <c r="D4" s="66">
        <f t="shared" ref="D4:D21" si="0">32.04*C4/1000</f>
        <v>16.727510484</v>
      </c>
    </row>
    <row r="5" spans="1:9" x14ac:dyDescent="0.2">
      <c r="A5" s="66">
        <v>8.1833333332906477</v>
      </c>
      <c r="B5" s="66">
        <f>AVERAGE(3.626,3.73,3.664,3.69)</f>
        <v>3.6774999999999998</v>
      </c>
      <c r="C5" s="66">
        <v>566.54949999999997</v>
      </c>
      <c r="D5" s="66">
        <f t="shared" si="0"/>
        <v>18.15224598</v>
      </c>
    </row>
    <row r="6" spans="1:9" ht="217.5" x14ac:dyDescent="0.3">
      <c r="A6" s="66">
        <v>8.5166666666627862</v>
      </c>
      <c r="E6" s="80" t="s">
        <v>10573</v>
      </c>
      <c r="G6" s="81"/>
    </row>
    <row r="7" spans="1:9" x14ac:dyDescent="0.2">
      <c r="A7" s="66">
        <v>22.183333333348855</v>
      </c>
      <c r="B7" s="66">
        <f>AVERAGE(16.998,16.786,18.009)</f>
        <v>17.264333333333337</v>
      </c>
      <c r="C7" s="66">
        <v>585.28279999999995</v>
      </c>
      <c r="D7" s="66">
        <f t="shared" si="0"/>
        <v>18.752460912</v>
      </c>
    </row>
    <row r="8" spans="1:9" x14ac:dyDescent="0.2">
      <c r="A8" s="66">
        <v>28.183333333348855</v>
      </c>
      <c r="B8" s="66">
        <f>AVERAGE(30.925,31.295,33.224,33.448)</f>
        <v>32.222999999999999</v>
      </c>
      <c r="C8" s="66">
        <v>450.57549999999998</v>
      </c>
      <c r="D8" s="66">
        <f t="shared" si="0"/>
        <v>14.436439019999998</v>
      </c>
    </row>
    <row r="9" spans="1:9" x14ac:dyDescent="0.2">
      <c r="A9" s="66">
        <v>31.68333333323244</v>
      </c>
      <c r="B9" s="66">
        <f>AVERAGE(41.345,41.381,44.284)</f>
        <v>42.336666666666666</v>
      </c>
      <c r="C9" s="66">
        <v>465.9862</v>
      </c>
      <c r="D9" s="66">
        <f t="shared" si="0"/>
        <v>14.930197848000001</v>
      </c>
    </row>
    <row r="10" spans="1:9" ht="31.5" x14ac:dyDescent="0.3">
      <c r="A10" s="66">
        <v>33.016666666546371</v>
      </c>
      <c r="B10" s="66">
        <f>AVERAGE(43.473,48.873,44.346,47.055)</f>
        <v>45.936750000000004</v>
      </c>
      <c r="C10" s="66">
        <v>468.53399999999999</v>
      </c>
      <c r="D10" s="66">
        <f t="shared" si="0"/>
        <v>15.01182936</v>
      </c>
      <c r="E10" s="69" t="s">
        <v>10567</v>
      </c>
      <c r="F10" s="66">
        <v>0</v>
      </c>
      <c r="G10" s="66" t="s">
        <v>10574</v>
      </c>
      <c r="H10" s="66">
        <f>(A10-$A$10)</f>
        <v>0</v>
      </c>
      <c r="I10" s="66" t="e">
        <f>F10/H10</f>
        <v>#DIV/0!</v>
      </c>
    </row>
    <row r="11" spans="1:9" x14ac:dyDescent="0.2">
      <c r="A11" s="66">
        <v>45.766666666546371</v>
      </c>
      <c r="B11" s="66">
        <f>AVERAGE(53.663,50.438,54.884)</f>
        <v>52.995000000000005</v>
      </c>
      <c r="C11" s="66">
        <v>658.34159999999997</v>
      </c>
      <c r="D11" s="66">
        <f t="shared" si="0"/>
        <v>21.093264863999998</v>
      </c>
      <c r="F11" s="66">
        <v>391.70003985954878</v>
      </c>
      <c r="H11" s="66">
        <f t="shared" ref="H11:H21" si="1">(A11-$A$10)</f>
        <v>12.75</v>
      </c>
      <c r="I11" s="66">
        <f t="shared" ref="I11:I21" si="2">F11/H11</f>
        <v>30.7215717536901</v>
      </c>
    </row>
    <row r="12" spans="1:9" ht="31.5" x14ac:dyDescent="0.3">
      <c r="A12" s="66">
        <v>48.099999999976717</v>
      </c>
      <c r="E12" s="69" t="s">
        <v>10567</v>
      </c>
      <c r="H12" s="66">
        <f t="shared" si="1"/>
        <v>15.083333333430346</v>
      </c>
      <c r="I12" s="66">
        <f t="shared" si="2"/>
        <v>0</v>
      </c>
    </row>
    <row r="13" spans="1:9" x14ac:dyDescent="0.2">
      <c r="A13" s="66">
        <v>50.950000000011642</v>
      </c>
      <c r="B13" s="66">
        <f>AVERAGE(51.481,49.864,54.673,55.26)</f>
        <v>52.819499999999998</v>
      </c>
      <c r="C13" s="66">
        <v>680.69709999999998</v>
      </c>
      <c r="D13" s="66">
        <f t="shared" si="0"/>
        <v>21.809535084</v>
      </c>
      <c r="F13" s="66">
        <v>689.9519004240741</v>
      </c>
      <c r="H13" s="66">
        <f t="shared" si="1"/>
        <v>17.933333333465271</v>
      </c>
      <c r="I13" s="66">
        <f t="shared" si="2"/>
        <v>38.473154298457139</v>
      </c>
    </row>
    <row r="14" spans="1:9" x14ac:dyDescent="0.2">
      <c r="A14" s="66">
        <v>54.766666666546371</v>
      </c>
      <c r="B14" s="66">
        <f>AVERAGE(50.636,53.929,57.579)</f>
        <v>54.048000000000002</v>
      </c>
      <c r="C14" s="66">
        <v>842.42399999999998</v>
      </c>
      <c r="D14" s="66">
        <f t="shared" si="0"/>
        <v>26.991264959999995</v>
      </c>
      <c r="F14" s="66">
        <v>758.52266283911558</v>
      </c>
      <c r="H14" s="66">
        <f t="shared" si="1"/>
        <v>21.75</v>
      </c>
      <c r="I14" s="66">
        <f t="shared" si="2"/>
        <v>34.874605188005312</v>
      </c>
    </row>
    <row r="15" spans="1:9" x14ac:dyDescent="0.2">
      <c r="A15" s="66">
        <v>69.75</v>
      </c>
      <c r="B15" s="66">
        <f>AVERAGE(49.241,46.833,52.573,53.795)</f>
        <v>50.610500000000002</v>
      </c>
      <c r="C15" s="66">
        <v>598.904</v>
      </c>
      <c r="D15" s="66">
        <f t="shared" si="0"/>
        <v>19.188884159999997</v>
      </c>
      <c r="F15" s="66">
        <v>851.67138366349036</v>
      </c>
      <c r="H15" s="66">
        <f t="shared" si="1"/>
        <v>36.733333333453629</v>
      </c>
      <c r="I15" s="66">
        <f t="shared" si="2"/>
        <v>23.185246379147948</v>
      </c>
    </row>
    <row r="16" spans="1:9" x14ac:dyDescent="0.2">
      <c r="A16" s="66">
        <v>78.93333333323244</v>
      </c>
      <c r="B16" s="66">
        <f>AVERAGE(46.748,51.638,54.512,52.644)</f>
        <v>51.3855</v>
      </c>
      <c r="C16" s="66">
        <v>544.58510000000001</v>
      </c>
      <c r="D16" s="66">
        <f t="shared" si="0"/>
        <v>17.448506603999999</v>
      </c>
      <c r="F16" s="66">
        <v>863.50261926212897</v>
      </c>
      <c r="H16" s="66">
        <f t="shared" si="1"/>
        <v>45.916666666686069</v>
      </c>
      <c r="I16" s="66">
        <f t="shared" si="2"/>
        <v>18.805864666317913</v>
      </c>
    </row>
    <row r="17" spans="1:9" x14ac:dyDescent="0.2">
      <c r="A17" s="66">
        <v>93.766666666546371</v>
      </c>
      <c r="B17" s="66">
        <f>AVERAGE(48.174,54.589,52.792,52.832)</f>
        <v>52.09675</v>
      </c>
      <c r="C17" s="66">
        <v>511.32400000000001</v>
      </c>
      <c r="D17" s="66">
        <f t="shared" si="0"/>
        <v>16.38282096</v>
      </c>
      <c r="F17" s="66">
        <v>925.93990242715199</v>
      </c>
      <c r="H17" s="66">
        <f t="shared" si="1"/>
        <v>60.75</v>
      </c>
      <c r="I17" s="66">
        <f t="shared" si="2"/>
        <v>15.241809093451062</v>
      </c>
    </row>
    <row r="18" spans="1:9" x14ac:dyDescent="0.2">
      <c r="A18" s="66">
        <v>100.76666666666279</v>
      </c>
      <c r="B18" s="66">
        <f>AVERAGE(47.892,52.01,51.143,52.554)</f>
        <v>50.899750000000004</v>
      </c>
      <c r="C18" s="66">
        <v>501.24020000000002</v>
      </c>
      <c r="D18" s="66">
        <f t="shared" si="0"/>
        <v>16.059736008000002</v>
      </c>
      <c r="F18" s="66">
        <v>987.89085697567498</v>
      </c>
      <c r="H18" s="66">
        <f t="shared" si="1"/>
        <v>67.750000000116415</v>
      </c>
      <c r="I18" s="66">
        <f t="shared" si="2"/>
        <v>14.581414863084538</v>
      </c>
    </row>
    <row r="19" spans="1:9" x14ac:dyDescent="0.2">
      <c r="A19" s="66">
        <v>127.84999999991851</v>
      </c>
      <c r="B19" s="66">
        <f>AVERAGE(50.79,49.417,48.275,50.197)</f>
        <v>49.669750000000001</v>
      </c>
      <c r="C19" s="66">
        <v>897.86789999999996</v>
      </c>
      <c r="D19" s="66">
        <f t="shared" si="0"/>
        <v>28.767687515999999</v>
      </c>
      <c r="F19" s="66">
        <v>1015.330602160848</v>
      </c>
      <c r="H19" s="66">
        <f t="shared" si="1"/>
        <v>94.833333333372138</v>
      </c>
      <c r="I19" s="66">
        <f t="shared" si="2"/>
        <v>10.706473836489623</v>
      </c>
    </row>
    <row r="20" spans="1:9" x14ac:dyDescent="0.2">
      <c r="A20" s="66">
        <v>149.18333333329065</v>
      </c>
      <c r="B20" s="66">
        <f>AVERAGE(47.477,46.58,49.334,50.901)</f>
        <v>48.573</v>
      </c>
      <c r="C20" s="66">
        <v>1467.0533</v>
      </c>
      <c r="D20" s="66">
        <f t="shared" si="0"/>
        <v>47.004387732000005</v>
      </c>
      <c r="F20" s="66">
        <v>1021.350986151608</v>
      </c>
      <c r="H20" s="66">
        <f t="shared" si="1"/>
        <v>116.16666666674428</v>
      </c>
      <c r="I20" s="66">
        <f t="shared" si="2"/>
        <v>8.7921175278415404</v>
      </c>
    </row>
    <row r="21" spans="1:9" x14ac:dyDescent="0.2">
      <c r="A21" s="66">
        <v>167.44999999995343</v>
      </c>
      <c r="B21" s="66">
        <f>AVERAGE(45.066,49.977,50.217,48.556)</f>
        <v>48.453999999999994</v>
      </c>
      <c r="C21" s="66">
        <v>1860.5965000000001</v>
      </c>
      <c r="D21" s="66">
        <f t="shared" si="0"/>
        <v>59.613511859999996</v>
      </c>
      <c r="F21" s="66">
        <v>962.08883452430337</v>
      </c>
      <c r="H21" s="66">
        <f t="shared" si="1"/>
        <v>134.43333333340706</v>
      </c>
      <c r="I21" s="66">
        <f t="shared" si="2"/>
        <v>7.1566241100206476</v>
      </c>
    </row>
    <row r="22" spans="1:9" x14ac:dyDescent="0.2">
      <c r="F22" s="8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85"/>
  <sheetViews>
    <sheetView workbookViewId="0">
      <selection activeCell="H23" sqref="H23"/>
    </sheetView>
  </sheetViews>
  <sheetFormatPr defaultColWidth="9.140625" defaultRowHeight="12.75" x14ac:dyDescent="0.2"/>
  <cols>
    <col min="1" max="16384" width="9.140625" style="66"/>
  </cols>
  <sheetData>
    <row r="1" spans="1:25" x14ac:dyDescent="0.2">
      <c r="B1" s="66" t="s">
        <v>10447</v>
      </c>
      <c r="C1" s="66" t="s">
        <v>10448</v>
      </c>
      <c r="D1" s="66" t="s">
        <v>10449</v>
      </c>
      <c r="E1" s="66" t="s">
        <v>10450</v>
      </c>
      <c r="F1" s="66" t="s">
        <v>10451</v>
      </c>
      <c r="G1" s="66" t="s">
        <v>10452</v>
      </c>
      <c r="H1" s="66" t="s">
        <v>10453</v>
      </c>
      <c r="I1" s="66" t="s">
        <v>10454</v>
      </c>
      <c r="J1" s="66" t="s">
        <v>10455</v>
      </c>
      <c r="K1" s="66" t="s">
        <v>10456</v>
      </c>
      <c r="L1" s="66" t="s">
        <v>10457</v>
      </c>
      <c r="M1" s="66" t="s">
        <v>10458</v>
      </c>
      <c r="N1" s="66" t="s">
        <v>10459</v>
      </c>
      <c r="O1" s="66" t="s">
        <v>10460</v>
      </c>
      <c r="P1" s="66" t="s">
        <v>10461</v>
      </c>
      <c r="Q1" s="66" t="s">
        <v>10462</v>
      </c>
      <c r="R1" s="66" t="s">
        <v>10463</v>
      </c>
      <c r="S1" s="66" t="s">
        <v>10464</v>
      </c>
      <c r="T1" s="66" t="s">
        <v>10465</v>
      </c>
      <c r="U1" s="66" t="s">
        <v>10466</v>
      </c>
      <c r="V1" s="66" t="s">
        <v>10467</v>
      </c>
      <c r="W1" s="66" t="s">
        <v>10468</v>
      </c>
      <c r="X1" s="66" t="s">
        <v>10469</v>
      </c>
      <c r="Y1" s="66" t="s">
        <v>10470</v>
      </c>
    </row>
    <row r="2" spans="1:25" x14ac:dyDescent="0.2">
      <c r="A2" s="66">
        <v>1</v>
      </c>
      <c r="B2" s="66" t="s">
        <v>10471</v>
      </c>
      <c r="C2" s="66" t="b">
        <v>0</v>
      </c>
      <c r="D2" s="66" t="s">
        <v>6003</v>
      </c>
      <c r="E2" s="66" t="s">
        <v>6003</v>
      </c>
      <c r="F2" s="66" t="s">
        <v>6003</v>
      </c>
      <c r="G2" s="66" t="s">
        <v>6003</v>
      </c>
      <c r="H2" s="66" t="s">
        <v>6003</v>
      </c>
      <c r="I2" s="66" t="s">
        <v>6003</v>
      </c>
      <c r="J2" s="66" t="s">
        <v>6003</v>
      </c>
      <c r="K2" s="66" t="s">
        <v>6003</v>
      </c>
      <c r="L2" s="66" t="s">
        <v>6003</v>
      </c>
      <c r="M2" s="66" t="s">
        <v>6003</v>
      </c>
      <c r="N2" s="66" t="s">
        <v>6003</v>
      </c>
      <c r="O2" s="66" t="s">
        <v>6003</v>
      </c>
      <c r="P2" s="66" t="s">
        <v>6003</v>
      </c>
      <c r="Q2" s="66" t="s">
        <v>6003</v>
      </c>
      <c r="R2" s="66" t="s">
        <v>6003</v>
      </c>
      <c r="S2" s="66" t="s">
        <v>6003</v>
      </c>
      <c r="T2" s="66" t="s">
        <v>6003</v>
      </c>
      <c r="U2" s="66" t="s">
        <v>6003</v>
      </c>
      <c r="V2" s="66" t="s">
        <v>6003</v>
      </c>
      <c r="W2" s="66" t="s">
        <v>6003</v>
      </c>
      <c r="X2" s="66" t="s">
        <v>6003</v>
      </c>
    </row>
    <row r="3" spans="1:25" x14ac:dyDescent="0.2">
      <c r="A3" s="66">
        <v>2</v>
      </c>
      <c r="B3" s="66" t="s">
        <v>10472</v>
      </c>
      <c r="C3" s="66" t="b">
        <v>0</v>
      </c>
      <c r="D3" s="66" t="s">
        <v>6003</v>
      </c>
      <c r="E3" s="66" t="s">
        <v>6003</v>
      </c>
      <c r="F3" s="66" t="s">
        <v>6003</v>
      </c>
      <c r="G3" s="66" t="s">
        <v>6003</v>
      </c>
      <c r="H3" s="66" t="s">
        <v>6003</v>
      </c>
      <c r="I3" s="66" t="s">
        <v>6003</v>
      </c>
      <c r="J3" s="66" t="s">
        <v>6003</v>
      </c>
      <c r="K3" s="66" t="s">
        <v>6003</v>
      </c>
      <c r="L3" s="66" t="s">
        <v>6003</v>
      </c>
      <c r="M3" s="66" t="s">
        <v>6003</v>
      </c>
      <c r="N3" s="66" t="s">
        <v>6003</v>
      </c>
      <c r="O3" s="66" t="s">
        <v>6003</v>
      </c>
      <c r="P3" s="66" t="s">
        <v>6003</v>
      </c>
      <c r="Q3" s="66" t="s">
        <v>6003</v>
      </c>
      <c r="R3" s="66" t="s">
        <v>6003</v>
      </c>
      <c r="S3" s="66" t="s">
        <v>6003</v>
      </c>
      <c r="T3" s="66" t="s">
        <v>6003</v>
      </c>
      <c r="U3" s="66" t="s">
        <v>6003</v>
      </c>
      <c r="V3" s="66" t="s">
        <v>6003</v>
      </c>
      <c r="W3" s="66" t="s">
        <v>6003</v>
      </c>
      <c r="X3" s="66" t="s">
        <v>6003</v>
      </c>
    </row>
    <row r="4" spans="1:25" x14ac:dyDescent="0.2">
      <c r="A4" s="66">
        <v>3</v>
      </c>
      <c r="B4" s="66" t="s">
        <v>10473</v>
      </c>
      <c r="C4" s="66" t="b">
        <v>0</v>
      </c>
      <c r="D4" s="66" t="s">
        <v>6003</v>
      </c>
      <c r="E4" s="66" t="s">
        <v>6003</v>
      </c>
      <c r="F4" s="66" t="s">
        <v>6003</v>
      </c>
      <c r="G4" s="66" t="s">
        <v>6003</v>
      </c>
      <c r="H4" s="66" t="s">
        <v>6003</v>
      </c>
      <c r="I4" s="66" t="s">
        <v>6003</v>
      </c>
      <c r="J4" s="66" t="s">
        <v>6003</v>
      </c>
      <c r="K4" s="66" t="s">
        <v>6003</v>
      </c>
      <c r="L4" s="66" t="s">
        <v>6003</v>
      </c>
      <c r="M4" s="66" t="s">
        <v>6003</v>
      </c>
      <c r="N4" s="66" t="s">
        <v>6003</v>
      </c>
      <c r="O4" s="66" t="s">
        <v>6003</v>
      </c>
      <c r="P4" s="66" t="s">
        <v>6003</v>
      </c>
      <c r="Q4" s="66" t="s">
        <v>6003</v>
      </c>
      <c r="R4" s="66" t="s">
        <v>6003</v>
      </c>
      <c r="S4" s="66" t="s">
        <v>6003</v>
      </c>
      <c r="T4" s="66" t="s">
        <v>6003</v>
      </c>
      <c r="U4" s="66" t="s">
        <v>6003</v>
      </c>
      <c r="V4" s="66" t="s">
        <v>6003</v>
      </c>
      <c r="W4" s="66" t="s">
        <v>6003</v>
      </c>
      <c r="X4" s="66" t="s">
        <v>6003</v>
      </c>
    </row>
    <row r="5" spans="1:25" x14ac:dyDescent="0.2">
      <c r="A5" s="66">
        <v>4</v>
      </c>
      <c r="B5" s="66" t="s">
        <v>10474</v>
      </c>
      <c r="C5" s="66" t="b">
        <v>0</v>
      </c>
      <c r="D5" s="66" t="s">
        <v>6003</v>
      </c>
      <c r="E5" s="66" t="s">
        <v>6003</v>
      </c>
      <c r="F5" s="66" t="s">
        <v>6003</v>
      </c>
      <c r="G5" s="66" t="s">
        <v>6003</v>
      </c>
      <c r="H5" s="66" t="s">
        <v>6003</v>
      </c>
      <c r="I5" s="66" t="s">
        <v>6003</v>
      </c>
      <c r="J5" s="66" t="s">
        <v>6003</v>
      </c>
      <c r="K5" s="66" t="s">
        <v>6003</v>
      </c>
      <c r="L5" s="66" t="s">
        <v>6003</v>
      </c>
      <c r="M5" s="66" t="s">
        <v>6003</v>
      </c>
      <c r="N5" s="66" t="s">
        <v>6003</v>
      </c>
      <c r="O5" s="66" t="s">
        <v>6003</v>
      </c>
      <c r="P5" s="66" t="s">
        <v>6003</v>
      </c>
      <c r="Q5" s="66" t="s">
        <v>6003</v>
      </c>
      <c r="R5" s="66" t="s">
        <v>6003</v>
      </c>
      <c r="S5" s="66" t="s">
        <v>6003</v>
      </c>
      <c r="T5" s="66" t="s">
        <v>6003</v>
      </c>
      <c r="U5" s="66" t="s">
        <v>6003</v>
      </c>
      <c r="V5" s="66" t="s">
        <v>6003</v>
      </c>
      <c r="W5" s="66" t="s">
        <v>6003</v>
      </c>
      <c r="X5" s="66" t="s">
        <v>6003</v>
      </c>
    </row>
    <row r="6" spans="1:25" x14ac:dyDescent="0.2">
      <c r="A6" s="66">
        <v>5</v>
      </c>
      <c r="B6" s="66" t="s">
        <v>10475</v>
      </c>
      <c r="C6" s="66" t="b">
        <v>0</v>
      </c>
      <c r="D6" s="66" t="s">
        <v>6003</v>
      </c>
      <c r="E6" s="66" t="s">
        <v>6003</v>
      </c>
      <c r="F6" s="66" t="s">
        <v>6003</v>
      </c>
      <c r="G6" s="66" t="s">
        <v>6003</v>
      </c>
      <c r="H6" s="66" t="s">
        <v>6003</v>
      </c>
      <c r="I6" s="66" t="s">
        <v>6003</v>
      </c>
      <c r="J6" s="66" t="s">
        <v>6003</v>
      </c>
      <c r="K6" s="66" t="s">
        <v>6003</v>
      </c>
      <c r="L6" s="66" t="s">
        <v>6003</v>
      </c>
      <c r="M6" s="66" t="s">
        <v>6003</v>
      </c>
      <c r="N6" s="66" t="s">
        <v>6003</v>
      </c>
      <c r="O6" s="66" t="s">
        <v>6003</v>
      </c>
      <c r="P6" s="66" t="s">
        <v>6003</v>
      </c>
      <c r="Q6" s="66" t="s">
        <v>6003</v>
      </c>
      <c r="R6" s="66" t="s">
        <v>6003</v>
      </c>
      <c r="S6" s="66" t="s">
        <v>6003</v>
      </c>
      <c r="T6" s="66" t="s">
        <v>6003</v>
      </c>
      <c r="U6" s="66" t="s">
        <v>6003</v>
      </c>
      <c r="V6" s="66" t="s">
        <v>6003</v>
      </c>
      <c r="W6" s="66" t="s">
        <v>6003</v>
      </c>
      <c r="X6" s="66" t="s">
        <v>6003</v>
      </c>
    </row>
    <row r="7" spans="1:25" x14ac:dyDescent="0.2">
      <c r="A7" s="66">
        <v>6</v>
      </c>
      <c r="B7" s="66" t="s">
        <v>10476</v>
      </c>
      <c r="C7" s="66" t="b">
        <v>0</v>
      </c>
      <c r="D7" s="66" t="s">
        <v>6003</v>
      </c>
      <c r="E7" s="66" t="s">
        <v>6003</v>
      </c>
      <c r="F7" s="66" t="s">
        <v>6003</v>
      </c>
      <c r="G7" s="66" t="s">
        <v>6003</v>
      </c>
      <c r="H7" s="66" t="s">
        <v>6003</v>
      </c>
      <c r="I7" s="66" t="s">
        <v>6003</v>
      </c>
      <c r="J7" s="66" t="s">
        <v>6003</v>
      </c>
      <c r="K7" s="66" t="s">
        <v>6003</v>
      </c>
      <c r="L7" s="66" t="s">
        <v>6003</v>
      </c>
      <c r="M7" s="66" t="s">
        <v>6003</v>
      </c>
      <c r="N7" s="66" t="s">
        <v>6003</v>
      </c>
      <c r="O7" s="66" t="s">
        <v>6003</v>
      </c>
      <c r="P7" s="66" t="s">
        <v>6003</v>
      </c>
      <c r="Q7" s="66" t="s">
        <v>6003</v>
      </c>
      <c r="R7" s="66" t="s">
        <v>6003</v>
      </c>
      <c r="S7" s="66" t="s">
        <v>6003</v>
      </c>
      <c r="T7" s="66" t="s">
        <v>6003</v>
      </c>
      <c r="U7" s="66" t="s">
        <v>6003</v>
      </c>
      <c r="V7" s="66" t="s">
        <v>6003</v>
      </c>
      <c r="W7" s="66" t="s">
        <v>6003</v>
      </c>
      <c r="X7" s="66" t="s">
        <v>6003</v>
      </c>
    </row>
    <row r="8" spans="1:25" x14ac:dyDescent="0.2">
      <c r="A8" s="66">
        <v>7</v>
      </c>
      <c r="B8" s="66" t="s">
        <v>10477</v>
      </c>
      <c r="C8" s="66" t="b">
        <v>0</v>
      </c>
      <c r="D8" s="66" t="s">
        <v>6003</v>
      </c>
      <c r="E8" s="66" t="s">
        <v>6003</v>
      </c>
      <c r="F8" s="66" t="s">
        <v>6003</v>
      </c>
      <c r="G8" s="66" t="s">
        <v>6003</v>
      </c>
      <c r="H8" s="66" t="s">
        <v>6003</v>
      </c>
      <c r="I8" s="66" t="s">
        <v>6003</v>
      </c>
      <c r="J8" s="66" t="s">
        <v>6003</v>
      </c>
      <c r="K8" s="66" t="s">
        <v>6003</v>
      </c>
      <c r="L8" s="66" t="s">
        <v>6003</v>
      </c>
      <c r="M8" s="66" t="s">
        <v>6003</v>
      </c>
      <c r="N8" s="66" t="s">
        <v>6003</v>
      </c>
      <c r="O8" s="66" t="s">
        <v>6003</v>
      </c>
      <c r="P8" s="66" t="s">
        <v>6003</v>
      </c>
      <c r="Q8" s="66" t="s">
        <v>6003</v>
      </c>
      <c r="R8" s="66" t="s">
        <v>6003</v>
      </c>
      <c r="S8" s="66" t="s">
        <v>6003</v>
      </c>
      <c r="T8" s="66" t="s">
        <v>6003</v>
      </c>
      <c r="U8" s="66" t="s">
        <v>6003</v>
      </c>
      <c r="V8" s="66" t="s">
        <v>6003</v>
      </c>
      <c r="W8" s="66" t="s">
        <v>6003</v>
      </c>
      <c r="X8" s="66" t="s">
        <v>6003</v>
      </c>
    </row>
    <row r="9" spans="1:25" x14ac:dyDescent="0.2">
      <c r="A9" s="66">
        <v>8</v>
      </c>
      <c r="B9" s="66" t="s">
        <v>10478</v>
      </c>
      <c r="C9" s="66" t="b">
        <v>0</v>
      </c>
      <c r="D9" s="66" t="s">
        <v>6003</v>
      </c>
      <c r="E9" s="66" t="s">
        <v>6003</v>
      </c>
      <c r="F9" s="66" t="s">
        <v>6003</v>
      </c>
      <c r="G9" s="66" t="s">
        <v>6003</v>
      </c>
      <c r="H9" s="66" t="s">
        <v>6003</v>
      </c>
      <c r="I9" s="66" t="s">
        <v>6003</v>
      </c>
      <c r="J9" s="66" t="s">
        <v>6003</v>
      </c>
      <c r="K9" s="66" t="s">
        <v>6003</v>
      </c>
      <c r="L9" s="66" t="s">
        <v>6003</v>
      </c>
      <c r="M9" s="66" t="s">
        <v>6003</v>
      </c>
      <c r="N9" s="66" t="s">
        <v>6003</v>
      </c>
      <c r="O9" s="66" t="s">
        <v>6003</v>
      </c>
      <c r="P9" s="66" t="s">
        <v>6003</v>
      </c>
      <c r="Q9" s="66" t="s">
        <v>6003</v>
      </c>
      <c r="R9" s="66" t="s">
        <v>6003</v>
      </c>
      <c r="S9" s="66" t="s">
        <v>6003</v>
      </c>
      <c r="T9" s="66" t="s">
        <v>6003</v>
      </c>
      <c r="U9" s="66" t="s">
        <v>6003</v>
      </c>
      <c r="V9" s="66" t="s">
        <v>6003</v>
      </c>
      <c r="W9" s="66" t="s">
        <v>6003</v>
      </c>
      <c r="X9" s="66" t="s">
        <v>6003</v>
      </c>
    </row>
    <row r="10" spans="1:25" x14ac:dyDescent="0.2">
      <c r="A10" s="66">
        <v>9</v>
      </c>
      <c r="B10" s="66" t="s">
        <v>10479</v>
      </c>
      <c r="C10" s="66" t="b">
        <v>0</v>
      </c>
      <c r="D10" s="66" t="s">
        <v>6003</v>
      </c>
      <c r="E10" s="66" t="s">
        <v>6003</v>
      </c>
      <c r="F10" s="66" t="s">
        <v>6003</v>
      </c>
      <c r="G10" s="66" t="s">
        <v>6003</v>
      </c>
      <c r="H10" s="66" t="s">
        <v>6003</v>
      </c>
      <c r="I10" s="66" t="s">
        <v>6003</v>
      </c>
      <c r="J10" s="66" t="s">
        <v>6003</v>
      </c>
      <c r="K10" s="66" t="s">
        <v>6003</v>
      </c>
      <c r="L10" s="66" t="s">
        <v>6003</v>
      </c>
      <c r="M10" s="66" t="s">
        <v>6003</v>
      </c>
      <c r="N10" s="66" t="s">
        <v>6003</v>
      </c>
      <c r="O10" s="66" t="s">
        <v>6003</v>
      </c>
      <c r="P10" s="66" t="s">
        <v>6003</v>
      </c>
      <c r="Q10" s="66" t="s">
        <v>6003</v>
      </c>
      <c r="R10" s="66" t="s">
        <v>6003</v>
      </c>
      <c r="S10" s="66" t="s">
        <v>6003</v>
      </c>
      <c r="T10" s="66" t="s">
        <v>6003</v>
      </c>
      <c r="U10" s="66" t="s">
        <v>6003</v>
      </c>
      <c r="V10" s="66" t="s">
        <v>6003</v>
      </c>
      <c r="W10" s="66" t="s">
        <v>6003</v>
      </c>
      <c r="X10" s="66" t="s">
        <v>6003</v>
      </c>
    </row>
    <row r="11" spans="1:25" x14ac:dyDescent="0.2">
      <c r="A11" s="66">
        <v>10</v>
      </c>
      <c r="B11" s="66" t="s">
        <v>10480</v>
      </c>
      <c r="C11" s="66" t="b">
        <v>0</v>
      </c>
      <c r="D11" s="66" t="s">
        <v>6003</v>
      </c>
      <c r="E11" s="66" t="s">
        <v>6003</v>
      </c>
      <c r="F11" s="66" t="s">
        <v>6003</v>
      </c>
      <c r="G11" s="66" t="s">
        <v>6003</v>
      </c>
      <c r="H11" s="66" t="s">
        <v>6003</v>
      </c>
      <c r="I11" s="66" t="s">
        <v>6003</v>
      </c>
      <c r="J11" s="66" t="s">
        <v>6003</v>
      </c>
      <c r="K11" s="66" t="s">
        <v>6003</v>
      </c>
      <c r="L11" s="66" t="s">
        <v>6003</v>
      </c>
      <c r="M11" s="66" t="s">
        <v>6003</v>
      </c>
      <c r="N11" s="66" t="s">
        <v>6003</v>
      </c>
      <c r="O11" s="66" t="s">
        <v>6003</v>
      </c>
      <c r="P11" s="66" t="s">
        <v>6003</v>
      </c>
      <c r="Q11" s="66" t="s">
        <v>6003</v>
      </c>
      <c r="R11" s="66" t="s">
        <v>6003</v>
      </c>
      <c r="S11" s="66" t="s">
        <v>6003</v>
      </c>
      <c r="T11" s="66" t="s">
        <v>6003</v>
      </c>
      <c r="U11" s="66" t="s">
        <v>6003</v>
      </c>
      <c r="V11" s="66" t="s">
        <v>6003</v>
      </c>
      <c r="W11" s="66" t="s">
        <v>6003</v>
      </c>
      <c r="X11" s="66" t="s">
        <v>6003</v>
      </c>
    </row>
    <row r="12" spans="1:25" x14ac:dyDescent="0.2">
      <c r="A12" s="66">
        <v>11</v>
      </c>
      <c r="B12" s="66" t="s">
        <v>10481</v>
      </c>
      <c r="C12" s="66" t="b">
        <v>0</v>
      </c>
      <c r="D12" s="66" t="s">
        <v>6003</v>
      </c>
      <c r="E12" s="66" t="s">
        <v>6003</v>
      </c>
      <c r="F12" s="66" t="s">
        <v>6003</v>
      </c>
      <c r="G12" s="66" t="s">
        <v>6003</v>
      </c>
      <c r="H12" s="66" t="s">
        <v>6003</v>
      </c>
      <c r="I12" s="66" t="s">
        <v>6003</v>
      </c>
      <c r="J12" s="66" t="s">
        <v>6003</v>
      </c>
      <c r="K12" s="66" t="s">
        <v>6003</v>
      </c>
      <c r="L12" s="66" t="s">
        <v>6003</v>
      </c>
      <c r="M12" s="66" t="s">
        <v>6003</v>
      </c>
      <c r="N12" s="66" t="s">
        <v>6003</v>
      </c>
      <c r="O12" s="66" t="s">
        <v>6003</v>
      </c>
      <c r="P12" s="66" t="s">
        <v>6003</v>
      </c>
      <c r="Q12" s="66" t="s">
        <v>6003</v>
      </c>
      <c r="R12" s="66" t="s">
        <v>6003</v>
      </c>
      <c r="S12" s="66" t="s">
        <v>6003</v>
      </c>
      <c r="T12" s="66" t="s">
        <v>6003</v>
      </c>
      <c r="U12" s="66" t="s">
        <v>6003</v>
      </c>
      <c r="V12" s="66" t="s">
        <v>6003</v>
      </c>
      <c r="W12" s="66" t="s">
        <v>6003</v>
      </c>
      <c r="X12" s="66" t="s">
        <v>6003</v>
      </c>
    </row>
    <row r="13" spans="1:25" x14ac:dyDescent="0.2">
      <c r="A13" s="66">
        <v>12</v>
      </c>
      <c r="B13" s="66" t="s">
        <v>10482</v>
      </c>
      <c r="C13" s="66" t="b">
        <v>0</v>
      </c>
      <c r="D13" s="66" t="s">
        <v>6003</v>
      </c>
      <c r="E13" s="66" t="s">
        <v>6003</v>
      </c>
      <c r="F13" s="66" t="s">
        <v>6003</v>
      </c>
      <c r="G13" s="66" t="s">
        <v>6003</v>
      </c>
      <c r="H13" s="66" t="s">
        <v>6003</v>
      </c>
      <c r="I13" s="66" t="s">
        <v>6003</v>
      </c>
      <c r="J13" s="66" t="s">
        <v>6003</v>
      </c>
      <c r="K13" s="66" t="s">
        <v>6003</v>
      </c>
      <c r="L13" s="66" t="s">
        <v>6003</v>
      </c>
      <c r="M13" s="66" t="s">
        <v>6003</v>
      </c>
      <c r="N13" s="66" t="s">
        <v>6003</v>
      </c>
      <c r="O13" s="66" t="s">
        <v>6003</v>
      </c>
      <c r="P13" s="66" t="s">
        <v>6003</v>
      </c>
      <c r="Q13" s="66" t="s">
        <v>6003</v>
      </c>
      <c r="R13" s="66" t="s">
        <v>6003</v>
      </c>
      <c r="S13" s="66" t="s">
        <v>6003</v>
      </c>
      <c r="T13" s="66" t="s">
        <v>6003</v>
      </c>
      <c r="U13" s="66" t="s">
        <v>6003</v>
      </c>
      <c r="V13" s="66" t="s">
        <v>6003</v>
      </c>
      <c r="W13" s="66" t="s">
        <v>6003</v>
      </c>
      <c r="X13" s="66" t="s">
        <v>6003</v>
      </c>
    </row>
    <row r="14" spans="1:25" x14ac:dyDescent="0.2">
      <c r="A14" s="66">
        <v>13</v>
      </c>
      <c r="B14" s="66" t="s">
        <v>10483</v>
      </c>
      <c r="C14" s="66" t="b">
        <v>0</v>
      </c>
      <c r="D14" s="66" t="s">
        <v>10484</v>
      </c>
      <c r="E14" s="66">
        <v>13.833888888888801</v>
      </c>
      <c r="F14" s="66">
        <v>29.251111111111101</v>
      </c>
      <c r="G14" s="66">
        <v>0</v>
      </c>
      <c r="H14" s="66">
        <v>0</v>
      </c>
      <c r="I14" s="66">
        <v>83</v>
      </c>
      <c r="J14" s="66">
        <v>176</v>
      </c>
      <c r="K14" s="66">
        <v>5.38219611009675E-3</v>
      </c>
      <c r="L14" s="66">
        <v>0.113021102808568</v>
      </c>
      <c r="M14" s="66">
        <v>7.5565739422993295E-4</v>
      </c>
      <c r="N14" s="66">
        <v>6.1329005233117702</v>
      </c>
      <c r="O14" s="66">
        <v>4.1004480697438402E-2</v>
      </c>
      <c r="P14" s="66">
        <v>5.56262770798378</v>
      </c>
      <c r="Q14" s="66">
        <v>2.4428164738191298</v>
      </c>
      <c r="R14" s="66">
        <v>0</v>
      </c>
      <c r="S14" s="66">
        <v>0.546145833333333</v>
      </c>
      <c r="T14" s="66" t="s">
        <v>6003</v>
      </c>
      <c r="U14" s="66" t="s">
        <v>6003</v>
      </c>
      <c r="V14" s="66" t="s">
        <v>6003</v>
      </c>
      <c r="W14" s="66">
        <v>0.99757780240935401</v>
      </c>
      <c r="X14" s="66">
        <v>30</v>
      </c>
      <c r="Y14" s="66" t="s">
        <v>6003</v>
      </c>
    </row>
    <row r="15" spans="1:25" x14ac:dyDescent="0.2">
      <c r="A15" s="66">
        <v>14</v>
      </c>
      <c r="B15" s="66" t="s">
        <v>10485</v>
      </c>
      <c r="C15" s="66" t="b">
        <v>0</v>
      </c>
      <c r="D15" s="66" t="s">
        <v>10484</v>
      </c>
      <c r="E15" s="66">
        <v>12.000555555555501</v>
      </c>
      <c r="F15" s="66">
        <v>28.750833333333301</v>
      </c>
      <c r="G15" s="66">
        <v>0</v>
      </c>
      <c r="H15" s="66">
        <v>0</v>
      </c>
      <c r="I15" s="66">
        <v>72</v>
      </c>
      <c r="J15" s="66">
        <v>173</v>
      </c>
      <c r="K15" s="66">
        <v>4.0918356997720097E-3</v>
      </c>
      <c r="L15" s="66">
        <v>0.12062308027678</v>
      </c>
      <c r="M15" s="66">
        <v>1.13436758411318E-3</v>
      </c>
      <c r="N15" s="66">
        <v>5.7463893225861504</v>
      </c>
      <c r="O15" s="66">
        <v>5.4040385623368999E-2</v>
      </c>
      <c r="P15" s="66">
        <v>6.1785392259706704</v>
      </c>
      <c r="Q15" s="66">
        <v>3.0135034693851201</v>
      </c>
      <c r="R15" s="66">
        <v>0</v>
      </c>
      <c r="S15" s="66">
        <v>0.52633333333333299</v>
      </c>
      <c r="T15" s="66" t="s">
        <v>6003</v>
      </c>
      <c r="U15" s="66" t="s">
        <v>6003</v>
      </c>
      <c r="V15" s="66" t="s">
        <v>6003</v>
      </c>
      <c r="W15" s="66">
        <v>0.98784857724994102</v>
      </c>
      <c r="X15" s="66">
        <v>30</v>
      </c>
      <c r="Y15" s="66" t="s">
        <v>6003</v>
      </c>
    </row>
    <row r="16" spans="1:25" x14ac:dyDescent="0.2">
      <c r="A16" s="66">
        <v>15</v>
      </c>
      <c r="B16" s="66" t="s">
        <v>10486</v>
      </c>
      <c r="C16" s="66" t="b">
        <v>0</v>
      </c>
      <c r="D16" s="66" t="s">
        <v>10484</v>
      </c>
      <c r="E16" s="66">
        <v>7.33361111111111</v>
      </c>
      <c r="F16" s="66">
        <v>26.750833333333301</v>
      </c>
      <c r="G16" s="66">
        <v>0</v>
      </c>
      <c r="H16" s="66">
        <v>0</v>
      </c>
      <c r="I16" s="66">
        <v>44</v>
      </c>
      <c r="J16" s="66">
        <v>161</v>
      </c>
      <c r="K16" s="66">
        <v>2.7103968333424999E-3</v>
      </c>
      <c r="L16" s="66">
        <v>0.13640090961894599</v>
      </c>
      <c r="M16" s="66">
        <v>3.2663576823607798E-4</v>
      </c>
      <c r="N16" s="66">
        <v>5.0816903090774099</v>
      </c>
      <c r="O16" s="66">
        <v>1.2168993760234901E-2</v>
      </c>
      <c r="P16" s="66">
        <v>6.8413225842854199</v>
      </c>
      <c r="Q16" s="66">
        <v>3.8093894220998701</v>
      </c>
      <c r="R16" s="66">
        <v>0</v>
      </c>
      <c r="S16" s="66">
        <v>0.530708333333333</v>
      </c>
      <c r="T16" s="66" t="s">
        <v>6003</v>
      </c>
      <c r="U16" s="66" t="s">
        <v>6003</v>
      </c>
      <c r="V16" s="66" t="s">
        <v>6003</v>
      </c>
      <c r="W16" s="66">
        <v>0.99960940076066396</v>
      </c>
      <c r="X16" s="66">
        <v>30</v>
      </c>
      <c r="Y16" s="66" t="s">
        <v>6003</v>
      </c>
    </row>
    <row r="17" spans="1:25" x14ac:dyDescent="0.2">
      <c r="A17" s="66">
        <v>16</v>
      </c>
      <c r="B17" s="66" t="s">
        <v>10487</v>
      </c>
      <c r="C17" s="66" t="b">
        <v>0</v>
      </c>
      <c r="D17" s="66" t="s">
        <v>10484</v>
      </c>
      <c r="E17" s="66">
        <v>13.833888888888801</v>
      </c>
      <c r="F17" s="66">
        <v>29.584444444444401</v>
      </c>
      <c r="G17" s="66">
        <v>0</v>
      </c>
      <c r="H17" s="66">
        <v>0</v>
      </c>
      <c r="I17" s="66">
        <v>83</v>
      </c>
      <c r="J17" s="66">
        <v>178</v>
      </c>
      <c r="K17" s="66">
        <v>4.3386804862256898E-4</v>
      </c>
      <c r="L17" s="66">
        <v>0.16501258661989701</v>
      </c>
      <c r="M17" s="66">
        <v>4.9300276320148495E-4</v>
      </c>
      <c r="N17" s="66">
        <v>4.2005715731042601</v>
      </c>
      <c r="O17" s="66">
        <v>1.2549911706652201E-2</v>
      </c>
      <c r="P17" s="66">
        <v>15.676470201808399</v>
      </c>
      <c r="Q17" s="66">
        <v>4.0395912527479503</v>
      </c>
      <c r="R17" s="66">
        <v>0</v>
      </c>
      <c r="S17" s="66">
        <v>0.58189583333333295</v>
      </c>
      <c r="T17" s="66" t="s">
        <v>6003</v>
      </c>
      <c r="U17" s="66" t="s">
        <v>6003</v>
      </c>
      <c r="V17" s="66" t="s">
        <v>6003</v>
      </c>
      <c r="W17" s="66">
        <v>0.99406964090010996</v>
      </c>
      <c r="X17" s="66">
        <v>30</v>
      </c>
      <c r="Y17" s="66" t="s">
        <v>6003</v>
      </c>
    </row>
    <row r="18" spans="1:25" x14ac:dyDescent="0.2">
      <c r="A18" s="66">
        <v>17</v>
      </c>
      <c r="B18" s="66" t="s">
        <v>10488</v>
      </c>
      <c r="C18" s="66" t="b">
        <v>0</v>
      </c>
      <c r="D18" s="66" t="s">
        <v>10484</v>
      </c>
      <c r="E18" s="66">
        <v>8.6669444444444395</v>
      </c>
      <c r="F18" s="66">
        <v>30.084444444444401</v>
      </c>
      <c r="G18" s="66">
        <v>0</v>
      </c>
      <c r="H18" s="66">
        <v>0</v>
      </c>
      <c r="I18" s="66">
        <v>52</v>
      </c>
      <c r="J18" s="66">
        <v>181</v>
      </c>
      <c r="K18" s="66">
        <v>1.15698517835969E-3</v>
      </c>
      <c r="L18" s="66">
        <v>0.15613885438448499</v>
      </c>
      <c r="M18" s="66">
        <v>3.3374728180418699E-4</v>
      </c>
      <c r="N18" s="66">
        <v>4.4392997712990701</v>
      </c>
      <c r="O18" s="66">
        <v>9.4890169242347992E-3</v>
      </c>
      <c r="P18" s="66">
        <v>8.9329199475583891</v>
      </c>
      <c r="Q18" s="66">
        <v>4.9043837399979404</v>
      </c>
      <c r="R18" s="66">
        <v>0</v>
      </c>
      <c r="S18" s="66">
        <v>0.60820833333333302</v>
      </c>
      <c r="T18" s="66" t="s">
        <v>6003</v>
      </c>
      <c r="U18" s="66" t="s">
        <v>6003</v>
      </c>
      <c r="V18" s="66" t="s">
        <v>6003</v>
      </c>
      <c r="W18" s="66">
        <v>0.99973181635681796</v>
      </c>
      <c r="X18" s="66">
        <v>30</v>
      </c>
      <c r="Y18" s="66" t="s">
        <v>6003</v>
      </c>
    </row>
    <row r="19" spans="1:25" x14ac:dyDescent="0.2">
      <c r="A19" s="66">
        <v>18</v>
      </c>
      <c r="B19" s="66" t="s">
        <v>10489</v>
      </c>
      <c r="C19" s="66" t="b">
        <v>0</v>
      </c>
      <c r="D19" s="66" t="s">
        <v>10484</v>
      </c>
      <c r="E19" s="66">
        <v>8.5002777777777698</v>
      </c>
      <c r="F19" s="66">
        <v>29.084444444444401</v>
      </c>
      <c r="G19" s="66">
        <v>0</v>
      </c>
      <c r="H19" s="66">
        <v>0</v>
      </c>
      <c r="I19" s="66">
        <v>51</v>
      </c>
      <c r="J19" s="66">
        <v>175</v>
      </c>
      <c r="K19" s="66">
        <v>1.00010185935153E-3</v>
      </c>
      <c r="L19" s="66">
        <v>0.15578075441064701</v>
      </c>
      <c r="M19" s="66">
        <v>5.2226341626526295E-4</v>
      </c>
      <c r="N19" s="66">
        <v>4.4495045821434802</v>
      </c>
      <c r="O19" s="66">
        <v>1.4917205097315599E-2</v>
      </c>
      <c r="P19" s="66">
        <v>13.6754143908156</v>
      </c>
      <c r="Q19" s="66">
        <v>4.8839762036605201</v>
      </c>
      <c r="R19" s="66">
        <v>0</v>
      </c>
      <c r="S19" s="66">
        <v>0.60152083333333295</v>
      </c>
      <c r="T19" s="66" t="s">
        <v>6003</v>
      </c>
      <c r="U19" s="66" t="s">
        <v>6003</v>
      </c>
      <c r="V19" s="66" t="s">
        <v>6003</v>
      </c>
      <c r="W19" s="66">
        <v>0.99586593917631305</v>
      </c>
      <c r="X19" s="66">
        <v>30</v>
      </c>
      <c r="Y19" s="66" t="s">
        <v>6003</v>
      </c>
    </row>
    <row r="20" spans="1:25" x14ac:dyDescent="0.2">
      <c r="A20" s="66">
        <v>19</v>
      </c>
      <c r="B20" s="66" t="s">
        <v>10490</v>
      </c>
      <c r="C20" s="66" t="b">
        <v>0</v>
      </c>
      <c r="D20" s="66" t="s">
        <v>10484</v>
      </c>
      <c r="E20" s="66">
        <v>9.3336111111111109</v>
      </c>
      <c r="F20" s="66">
        <v>24.9175</v>
      </c>
      <c r="G20" s="66">
        <v>0</v>
      </c>
      <c r="H20" s="66">
        <v>0</v>
      </c>
      <c r="I20" s="66">
        <v>56</v>
      </c>
      <c r="J20" s="66">
        <v>150</v>
      </c>
      <c r="K20" s="66">
        <v>2.3071497679897899E-3</v>
      </c>
      <c r="L20" s="66">
        <v>0.154076883800838</v>
      </c>
      <c r="M20" s="66">
        <v>6.94234368895E-4</v>
      </c>
      <c r="N20" s="66">
        <v>4.4987097574994799</v>
      </c>
      <c r="O20" s="66">
        <v>2.02701330160368E-2</v>
      </c>
      <c r="P20" s="66">
        <v>8.8290792493301105</v>
      </c>
      <c r="Q20" s="66">
        <v>3.6308806380088399</v>
      </c>
      <c r="R20" s="66">
        <v>0</v>
      </c>
      <c r="S20" s="66">
        <v>0.65377083333333297</v>
      </c>
      <c r="T20" s="66" t="s">
        <v>6003</v>
      </c>
      <c r="U20" s="66" t="s">
        <v>6003</v>
      </c>
      <c r="V20" s="66" t="s">
        <v>6003</v>
      </c>
      <c r="W20" s="66">
        <v>0.99583386999704704</v>
      </c>
      <c r="X20" s="66">
        <v>30</v>
      </c>
      <c r="Y20" s="66" t="s">
        <v>6003</v>
      </c>
    </row>
    <row r="21" spans="1:25" x14ac:dyDescent="0.2">
      <c r="A21" s="66">
        <v>20</v>
      </c>
      <c r="B21" s="66" t="s">
        <v>10491</v>
      </c>
      <c r="C21" s="66" t="b">
        <v>0</v>
      </c>
      <c r="D21" s="66" t="s">
        <v>10484</v>
      </c>
      <c r="E21" s="66">
        <v>8.0002777777777698</v>
      </c>
      <c r="F21" s="66">
        <v>25.4175</v>
      </c>
      <c r="G21" s="66">
        <v>0</v>
      </c>
      <c r="H21" s="66">
        <v>0</v>
      </c>
      <c r="I21" s="66">
        <v>48</v>
      </c>
      <c r="J21" s="66">
        <v>153</v>
      </c>
      <c r="K21" s="66">
        <v>2.9071816210967699E-3</v>
      </c>
      <c r="L21" s="66">
        <v>0.144464903455303</v>
      </c>
      <c r="M21" s="66">
        <v>4.12538727804674E-4</v>
      </c>
      <c r="N21" s="66">
        <v>4.7980316601561404</v>
      </c>
      <c r="O21" s="66">
        <v>1.37014169511404E-2</v>
      </c>
      <c r="P21" s="66">
        <v>7.1658371625148201</v>
      </c>
      <c r="Q21" s="66">
        <v>3.61578924789218</v>
      </c>
      <c r="R21" s="66">
        <v>0</v>
      </c>
      <c r="S21" s="66">
        <v>0.62702083333333303</v>
      </c>
      <c r="T21" s="66" t="s">
        <v>6003</v>
      </c>
      <c r="U21" s="66" t="s">
        <v>6003</v>
      </c>
      <c r="V21" s="66" t="s">
        <v>6003</v>
      </c>
      <c r="W21" s="66">
        <v>0.99962383540467303</v>
      </c>
      <c r="X21" s="66">
        <v>30</v>
      </c>
      <c r="Y21" s="66" t="s">
        <v>6003</v>
      </c>
    </row>
    <row r="22" spans="1:25" x14ac:dyDescent="0.2">
      <c r="A22" s="66">
        <v>21</v>
      </c>
      <c r="B22" s="66" t="s">
        <v>10492</v>
      </c>
      <c r="C22" s="66" t="b">
        <v>0</v>
      </c>
      <c r="D22" s="66" t="s">
        <v>10484</v>
      </c>
      <c r="E22" s="66">
        <v>10.6669444444444</v>
      </c>
      <c r="F22" s="66">
        <v>27.584166666666601</v>
      </c>
      <c r="G22" s="66">
        <v>0</v>
      </c>
      <c r="H22" s="66">
        <v>0</v>
      </c>
      <c r="I22" s="66">
        <v>64</v>
      </c>
      <c r="J22" s="66">
        <v>166</v>
      </c>
      <c r="K22" s="66">
        <v>1.9037076091218E-3</v>
      </c>
      <c r="L22" s="66">
        <v>0.14718049844040901</v>
      </c>
      <c r="M22" s="66">
        <v>5.5478543311932905E-4</v>
      </c>
      <c r="N22" s="66">
        <v>4.7095042339497502</v>
      </c>
      <c r="O22" s="66">
        <v>1.7752109646965001E-2</v>
      </c>
      <c r="P22" s="66">
        <v>7.6261816199778298</v>
      </c>
      <c r="Q22" s="66">
        <v>3.53770023995828</v>
      </c>
      <c r="R22" s="66">
        <v>0</v>
      </c>
      <c r="S22" s="66">
        <v>0.614645833333333</v>
      </c>
      <c r="T22" s="66" t="s">
        <v>6003</v>
      </c>
      <c r="U22" s="66" t="s">
        <v>6003</v>
      </c>
      <c r="V22" s="66" t="s">
        <v>6003</v>
      </c>
      <c r="W22" s="66">
        <v>0.99922626654796598</v>
      </c>
      <c r="X22" s="66">
        <v>30</v>
      </c>
      <c r="Y22" s="66" t="s">
        <v>6003</v>
      </c>
    </row>
    <row r="23" spans="1:25" x14ac:dyDescent="0.2">
      <c r="A23" s="66">
        <v>22</v>
      </c>
      <c r="B23" s="66" t="s">
        <v>10493</v>
      </c>
      <c r="C23" s="66" t="b">
        <v>0</v>
      </c>
      <c r="D23" s="66" t="s">
        <v>10484</v>
      </c>
      <c r="E23" s="66">
        <v>9.0002777777777698</v>
      </c>
      <c r="F23" s="66">
        <v>30.251111111111101</v>
      </c>
      <c r="G23" s="66">
        <v>0</v>
      </c>
      <c r="H23" s="66">
        <v>0</v>
      </c>
      <c r="I23" s="66">
        <v>54</v>
      </c>
      <c r="J23" s="66">
        <v>182</v>
      </c>
      <c r="K23" s="66">
        <v>5.8396890861286499E-4</v>
      </c>
      <c r="L23" s="66">
        <v>0.15562023466259201</v>
      </c>
      <c r="M23" s="66">
        <v>2.17962207898726E-4</v>
      </c>
      <c r="N23" s="66">
        <v>4.4540941739536004</v>
      </c>
      <c r="O23" s="66">
        <v>6.2384188177628001E-3</v>
      </c>
      <c r="P23" s="66">
        <v>15.498412942178801</v>
      </c>
      <c r="Q23" s="66">
        <v>4.8827684411346102</v>
      </c>
      <c r="R23" s="66">
        <v>0</v>
      </c>
      <c r="S23" s="66">
        <v>0.51433333333333298</v>
      </c>
      <c r="T23" s="66" t="s">
        <v>6003</v>
      </c>
      <c r="U23" s="66" t="s">
        <v>6003</v>
      </c>
      <c r="V23" s="66" t="s">
        <v>6003</v>
      </c>
      <c r="W23" s="66">
        <v>0.99966651746986002</v>
      </c>
      <c r="X23" s="66">
        <v>30</v>
      </c>
      <c r="Y23" s="66" t="s">
        <v>6003</v>
      </c>
    </row>
    <row r="24" spans="1:25" x14ac:dyDescent="0.2">
      <c r="A24" s="66">
        <v>23</v>
      </c>
      <c r="B24" s="66" t="s">
        <v>10494</v>
      </c>
      <c r="C24" s="66" t="b">
        <v>0</v>
      </c>
      <c r="D24" s="66" t="s">
        <v>10484</v>
      </c>
      <c r="E24" s="66">
        <v>8.6669444444444395</v>
      </c>
      <c r="F24" s="66">
        <v>25.584166666666601</v>
      </c>
      <c r="G24" s="66">
        <v>0</v>
      </c>
      <c r="H24" s="66">
        <v>0</v>
      </c>
      <c r="I24" s="66">
        <v>52</v>
      </c>
      <c r="J24" s="66">
        <v>154</v>
      </c>
      <c r="K24" s="66">
        <v>1.1672219915525501E-3</v>
      </c>
      <c r="L24" s="66">
        <v>0.16267657351492601</v>
      </c>
      <c r="M24" s="66">
        <v>3.5747101993431201E-4</v>
      </c>
      <c r="N24" s="66">
        <v>4.2608912001477899</v>
      </c>
      <c r="O24" s="66">
        <v>9.3630268343844192E-3</v>
      </c>
      <c r="P24" s="66">
        <v>9.6683898867723403</v>
      </c>
      <c r="Q24" s="66">
        <v>4.1085244567781602</v>
      </c>
      <c r="R24" s="66">
        <v>0</v>
      </c>
      <c r="S24" s="66">
        <v>0.57864583333333297</v>
      </c>
      <c r="T24" s="66" t="s">
        <v>6003</v>
      </c>
      <c r="U24" s="66" t="s">
        <v>6003</v>
      </c>
      <c r="V24" s="66" t="s">
        <v>6003</v>
      </c>
      <c r="W24" s="66">
        <v>0.99821655590079295</v>
      </c>
      <c r="X24" s="66">
        <v>30</v>
      </c>
      <c r="Y24" s="66" t="s">
        <v>6003</v>
      </c>
    </row>
    <row r="25" spans="1:25" x14ac:dyDescent="0.2">
      <c r="A25" s="66">
        <v>24</v>
      </c>
      <c r="B25" s="66" t="s">
        <v>10495</v>
      </c>
      <c r="C25" s="66" t="b">
        <v>0</v>
      </c>
      <c r="D25" s="66" t="s">
        <v>10484</v>
      </c>
      <c r="E25" s="66">
        <v>8.0002777777777698</v>
      </c>
      <c r="F25" s="66">
        <v>23.250833333333301</v>
      </c>
      <c r="G25" s="66">
        <v>0</v>
      </c>
      <c r="H25" s="66">
        <v>0</v>
      </c>
      <c r="I25" s="66">
        <v>48</v>
      </c>
      <c r="J25" s="66">
        <v>140</v>
      </c>
      <c r="K25" s="66">
        <v>1.9395300477084701E-3</v>
      </c>
      <c r="L25" s="66">
        <v>0.16229569290829199</v>
      </c>
      <c r="M25" s="66">
        <v>6.1922084759775899E-4</v>
      </c>
      <c r="N25" s="66">
        <v>4.2708907928420397</v>
      </c>
      <c r="O25" s="66">
        <v>1.6295100438897599E-2</v>
      </c>
      <c r="P25" s="66">
        <v>13.274914986940599</v>
      </c>
      <c r="Q25" s="66">
        <v>3.83462785220769</v>
      </c>
      <c r="R25" s="66">
        <v>0</v>
      </c>
      <c r="S25" s="66">
        <v>0.60070833333333296</v>
      </c>
      <c r="T25" s="66" t="s">
        <v>6003</v>
      </c>
      <c r="U25" s="66" t="s">
        <v>6003</v>
      </c>
      <c r="V25" s="66" t="s">
        <v>6003</v>
      </c>
      <c r="W25" s="66">
        <v>0.99462047097005102</v>
      </c>
      <c r="X25" s="66">
        <v>30</v>
      </c>
      <c r="Y25" s="66" t="s">
        <v>6003</v>
      </c>
    </row>
    <row r="26" spans="1:25" x14ac:dyDescent="0.2">
      <c r="A26" s="66">
        <v>25</v>
      </c>
      <c r="B26" s="66" t="s">
        <v>10496</v>
      </c>
      <c r="C26" s="66" t="b">
        <v>0</v>
      </c>
      <c r="D26" s="66" t="s">
        <v>10484</v>
      </c>
      <c r="E26" s="66">
        <v>12.833888888888801</v>
      </c>
      <c r="F26" s="66">
        <v>28.250833333333301</v>
      </c>
      <c r="G26" s="66">
        <v>0</v>
      </c>
      <c r="H26" s="66">
        <v>0</v>
      </c>
      <c r="I26" s="66">
        <v>77</v>
      </c>
      <c r="J26" s="66">
        <v>170</v>
      </c>
      <c r="K26" s="66">
        <v>3.0135723705729299E-3</v>
      </c>
      <c r="L26" s="66">
        <v>0.13021567476659399</v>
      </c>
      <c r="M26" s="66">
        <v>5.3979603110837797E-4</v>
      </c>
      <c r="N26" s="66">
        <v>5.3230702202509796</v>
      </c>
      <c r="O26" s="66">
        <v>2.2066254184475598E-2</v>
      </c>
      <c r="P26" s="66">
        <v>6.00528007051087</v>
      </c>
      <c r="Q26" s="66">
        <v>2.7611033456474399</v>
      </c>
      <c r="R26" s="66">
        <v>0</v>
      </c>
      <c r="S26" s="66">
        <v>0.54670833333333302</v>
      </c>
      <c r="T26" s="66" t="s">
        <v>6003</v>
      </c>
      <c r="U26" s="66" t="s">
        <v>6003</v>
      </c>
      <c r="V26" s="66" t="s">
        <v>6003</v>
      </c>
      <c r="W26" s="66">
        <v>0.99847487401715995</v>
      </c>
      <c r="X26" s="66">
        <v>30</v>
      </c>
      <c r="Y26" s="66" t="s">
        <v>6003</v>
      </c>
    </row>
    <row r="27" spans="1:25" x14ac:dyDescent="0.2">
      <c r="A27" s="66">
        <v>26</v>
      </c>
      <c r="B27" s="66" t="s">
        <v>10497</v>
      </c>
      <c r="C27" s="66" t="b">
        <v>0</v>
      </c>
      <c r="D27" s="66" t="s">
        <v>10484</v>
      </c>
      <c r="E27" s="66">
        <v>12.6672222222222</v>
      </c>
      <c r="F27" s="66">
        <v>27.9175</v>
      </c>
      <c r="G27" s="66">
        <v>0</v>
      </c>
      <c r="H27" s="66">
        <v>0</v>
      </c>
      <c r="I27" s="66">
        <v>76</v>
      </c>
      <c r="J27" s="66">
        <v>168</v>
      </c>
      <c r="K27" s="66">
        <v>4.1844478471155496E-3</v>
      </c>
      <c r="L27" s="66">
        <v>0.128790681355304</v>
      </c>
      <c r="M27" s="66">
        <v>8.6298689535909605E-4</v>
      </c>
      <c r="N27" s="66">
        <v>5.3819668726474701</v>
      </c>
      <c r="O27" s="66">
        <v>3.6062911023338903E-2</v>
      </c>
      <c r="P27" s="66">
        <v>5.82794316776915</v>
      </c>
      <c r="Q27" s="66">
        <v>2.84344222229551</v>
      </c>
      <c r="R27" s="66">
        <v>0</v>
      </c>
      <c r="S27" s="66">
        <v>0.59077083333333302</v>
      </c>
      <c r="T27" s="66" t="s">
        <v>6003</v>
      </c>
      <c r="U27" s="66" t="s">
        <v>6003</v>
      </c>
      <c r="V27" s="66" t="s">
        <v>6003</v>
      </c>
      <c r="W27" s="66">
        <v>0.99590677972308905</v>
      </c>
      <c r="X27" s="66">
        <v>30</v>
      </c>
      <c r="Y27" s="66" t="s">
        <v>6003</v>
      </c>
    </row>
    <row r="28" spans="1:25" x14ac:dyDescent="0.2">
      <c r="A28" s="66">
        <v>27</v>
      </c>
      <c r="B28" s="66" t="s">
        <v>10498</v>
      </c>
      <c r="C28" s="66" t="b">
        <v>0</v>
      </c>
      <c r="D28" s="66" t="s">
        <v>10484</v>
      </c>
      <c r="E28" s="66">
        <v>8.5002777777777698</v>
      </c>
      <c r="F28" s="66">
        <v>25.084166666666601</v>
      </c>
      <c r="G28" s="66">
        <v>0</v>
      </c>
      <c r="H28" s="66">
        <v>0</v>
      </c>
      <c r="I28" s="66">
        <v>51</v>
      </c>
      <c r="J28" s="66">
        <v>151</v>
      </c>
      <c r="K28" s="66">
        <v>2.9686747903728901E-3</v>
      </c>
      <c r="L28" s="66">
        <v>0.14213784662496101</v>
      </c>
      <c r="M28" s="66">
        <v>3.8112897432016898E-4</v>
      </c>
      <c r="N28" s="66">
        <v>4.8765842245299602</v>
      </c>
      <c r="O28" s="66">
        <v>1.307609189117E-2</v>
      </c>
      <c r="P28" s="66">
        <v>6.6808828172055303</v>
      </c>
      <c r="Q28" s="66">
        <v>3.27265532384668</v>
      </c>
      <c r="R28" s="66">
        <v>0</v>
      </c>
      <c r="S28" s="66">
        <v>0.58595833333333303</v>
      </c>
      <c r="T28" s="66" t="s">
        <v>6003</v>
      </c>
      <c r="U28" s="66" t="s">
        <v>6003</v>
      </c>
      <c r="V28" s="66" t="s">
        <v>6003</v>
      </c>
      <c r="W28" s="66">
        <v>0.99871824503127204</v>
      </c>
      <c r="X28" s="66">
        <v>30</v>
      </c>
      <c r="Y28" s="66" t="s">
        <v>6003</v>
      </c>
    </row>
    <row r="29" spans="1:25" x14ac:dyDescent="0.2">
      <c r="A29" s="66">
        <v>28</v>
      </c>
      <c r="B29" s="66" t="s">
        <v>10499</v>
      </c>
      <c r="C29" s="66" t="b">
        <v>0</v>
      </c>
      <c r="D29" s="66" t="s">
        <v>10484</v>
      </c>
      <c r="E29" s="66">
        <v>6.33361111111111</v>
      </c>
      <c r="F29" s="66">
        <v>26.584166666666601</v>
      </c>
      <c r="G29" s="66">
        <v>0</v>
      </c>
      <c r="H29" s="66">
        <v>0</v>
      </c>
      <c r="I29" s="66">
        <v>38</v>
      </c>
      <c r="J29" s="66">
        <v>160</v>
      </c>
      <c r="K29" s="66">
        <v>1.7404217638483999E-3</v>
      </c>
      <c r="L29" s="66">
        <v>0.15193305377341201</v>
      </c>
      <c r="M29" s="66">
        <v>4.6597309862907399E-4</v>
      </c>
      <c r="N29" s="66">
        <v>4.5621881700191302</v>
      </c>
      <c r="O29" s="66">
        <v>1.3992063644578201E-2</v>
      </c>
      <c r="P29" s="66">
        <v>8.4448905142787591</v>
      </c>
      <c r="Q29" s="66">
        <v>4.4567593418077003</v>
      </c>
      <c r="R29" s="66">
        <v>0</v>
      </c>
      <c r="S29" s="66">
        <v>0.59627083333333297</v>
      </c>
      <c r="T29" s="66" t="s">
        <v>6003</v>
      </c>
      <c r="U29" s="66" t="s">
        <v>6003</v>
      </c>
      <c r="V29" s="66" t="s">
        <v>6003</v>
      </c>
      <c r="W29" s="66">
        <v>0.99948223857561602</v>
      </c>
      <c r="X29" s="66">
        <v>30</v>
      </c>
      <c r="Y29" s="66" t="s">
        <v>6003</v>
      </c>
    </row>
    <row r="30" spans="1:25" x14ac:dyDescent="0.2">
      <c r="A30" s="66">
        <v>29</v>
      </c>
      <c r="B30" s="66" t="s">
        <v>10500</v>
      </c>
      <c r="C30" s="66" t="b">
        <v>0</v>
      </c>
      <c r="D30" s="66" t="s">
        <v>10484</v>
      </c>
      <c r="E30" s="66">
        <v>12.6672222222222</v>
      </c>
      <c r="F30" s="66">
        <v>26.084166666666601</v>
      </c>
      <c r="G30" s="66">
        <v>0</v>
      </c>
      <c r="H30" s="66">
        <v>0</v>
      </c>
      <c r="I30" s="66">
        <v>76</v>
      </c>
      <c r="J30" s="66">
        <v>157</v>
      </c>
      <c r="K30" s="66">
        <v>2.93745550156906E-3</v>
      </c>
      <c r="L30" s="66">
        <v>0.13819521400522</v>
      </c>
      <c r="M30" s="66">
        <v>4.3616093498276699E-4</v>
      </c>
      <c r="N30" s="66">
        <v>5.01571046110005</v>
      </c>
      <c r="O30" s="66">
        <v>1.5830193397534002E-2</v>
      </c>
      <c r="P30" s="66">
        <v>6.0146178666975496</v>
      </c>
      <c r="Q30" s="66">
        <v>2.55317491597348</v>
      </c>
      <c r="R30" s="66">
        <v>0</v>
      </c>
      <c r="S30" s="66">
        <v>0.64077083333333296</v>
      </c>
      <c r="T30" s="66" t="s">
        <v>6003</v>
      </c>
      <c r="U30" s="66" t="s">
        <v>6003</v>
      </c>
      <c r="V30" s="66" t="s">
        <v>6003</v>
      </c>
      <c r="W30" s="66">
        <v>0.99864191334111396</v>
      </c>
      <c r="X30" s="66">
        <v>30</v>
      </c>
      <c r="Y30" s="66" t="s">
        <v>6003</v>
      </c>
    </row>
    <row r="31" spans="1:25" x14ac:dyDescent="0.2">
      <c r="A31" s="66">
        <v>30</v>
      </c>
      <c r="B31" s="66" t="s">
        <v>10501</v>
      </c>
      <c r="C31" s="66" t="b">
        <v>0</v>
      </c>
      <c r="D31" s="66" t="s">
        <v>10484</v>
      </c>
      <c r="E31" s="66">
        <v>11.333888888888801</v>
      </c>
      <c r="F31" s="66">
        <v>28.084166666666601</v>
      </c>
      <c r="G31" s="66">
        <v>0</v>
      </c>
      <c r="H31" s="66">
        <v>0</v>
      </c>
      <c r="I31" s="66">
        <v>68</v>
      </c>
      <c r="J31" s="66">
        <v>169</v>
      </c>
      <c r="K31" s="66">
        <v>2.1801488544181801E-3</v>
      </c>
      <c r="L31" s="66">
        <v>0.139601807236716</v>
      </c>
      <c r="M31" s="66">
        <v>4.72976979139592E-4</v>
      </c>
      <c r="N31" s="66">
        <v>4.9651734048442799</v>
      </c>
      <c r="O31" s="66">
        <v>1.6822222895333899E-2</v>
      </c>
      <c r="P31" s="66">
        <v>6.7250456876652196</v>
      </c>
      <c r="Q31" s="66">
        <v>3.2754140035344399</v>
      </c>
      <c r="R31" s="66">
        <v>0</v>
      </c>
      <c r="S31" s="66">
        <v>0.59133333333333304</v>
      </c>
      <c r="T31" s="66" t="s">
        <v>6003</v>
      </c>
      <c r="U31" s="66" t="s">
        <v>6003</v>
      </c>
      <c r="V31" s="66" t="s">
        <v>6003</v>
      </c>
      <c r="W31" s="66">
        <v>0.99932384762093995</v>
      </c>
      <c r="X31" s="66">
        <v>30</v>
      </c>
      <c r="Y31" s="66" t="s">
        <v>6003</v>
      </c>
    </row>
    <row r="32" spans="1:25" x14ac:dyDescent="0.2">
      <c r="A32" s="66">
        <v>31</v>
      </c>
      <c r="B32" s="66" t="s">
        <v>10502</v>
      </c>
      <c r="C32" s="66" t="b">
        <v>0</v>
      </c>
      <c r="D32" s="66" t="s">
        <v>10484</v>
      </c>
      <c r="E32" s="66">
        <v>7.33361111111111</v>
      </c>
      <c r="F32" s="66">
        <v>29.917777777777701</v>
      </c>
      <c r="G32" s="66">
        <v>0</v>
      </c>
      <c r="H32" s="66">
        <v>0</v>
      </c>
      <c r="I32" s="66">
        <v>44</v>
      </c>
      <c r="J32" s="66">
        <v>180</v>
      </c>
      <c r="K32" s="66">
        <v>1.47763308854063E-3</v>
      </c>
      <c r="L32" s="66">
        <v>0.13472494462316201</v>
      </c>
      <c r="M32" s="66">
        <v>2.2610344317821501E-4</v>
      </c>
      <c r="N32" s="66">
        <v>5.1449060342814796</v>
      </c>
      <c r="O32" s="66">
        <v>8.6344883824834694E-3</v>
      </c>
      <c r="P32" s="66">
        <v>9.0361736125534797</v>
      </c>
      <c r="Q32" s="66">
        <v>4.4482970948379199</v>
      </c>
      <c r="R32" s="66">
        <v>0</v>
      </c>
      <c r="S32" s="66">
        <v>0.478333333333333</v>
      </c>
      <c r="T32" s="66" t="s">
        <v>6003</v>
      </c>
      <c r="U32" s="66" t="s">
        <v>6003</v>
      </c>
      <c r="V32" s="66" t="s">
        <v>6003</v>
      </c>
      <c r="W32" s="66">
        <v>0.99964934925777704</v>
      </c>
      <c r="X32" s="66">
        <v>30</v>
      </c>
      <c r="Y32" s="66" t="s">
        <v>6003</v>
      </c>
    </row>
    <row r="33" spans="1:25" x14ac:dyDescent="0.2">
      <c r="A33" s="66">
        <v>32</v>
      </c>
      <c r="B33" s="66" t="s">
        <v>10503</v>
      </c>
      <c r="C33" s="66" t="b">
        <v>0</v>
      </c>
      <c r="D33" s="66" t="s">
        <v>10484</v>
      </c>
      <c r="E33" s="66">
        <v>10.6669444444444</v>
      </c>
      <c r="F33" s="66">
        <v>32.251111111111101</v>
      </c>
      <c r="G33" s="66">
        <v>0</v>
      </c>
      <c r="H33" s="66">
        <v>0</v>
      </c>
      <c r="I33" s="66">
        <v>64</v>
      </c>
      <c r="J33" s="66">
        <v>194</v>
      </c>
      <c r="K33" s="66">
        <v>2.0605366843410499E-3</v>
      </c>
      <c r="L33" s="66">
        <v>0.12555906386382301</v>
      </c>
      <c r="M33" s="66">
        <v>4.26297972495276E-4</v>
      </c>
      <c r="N33" s="66">
        <v>5.5204870061129503</v>
      </c>
      <c r="O33" s="66">
        <v>1.8743150398483701E-2</v>
      </c>
      <c r="P33" s="66">
        <v>7.0821518491559603</v>
      </c>
      <c r="Q33" s="66">
        <v>3.7487678957835699</v>
      </c>
      <c r="R33" s="66">
        <v>0</v>
      </c>
      <c r="S33" s="66">
        <v>0.56339583333333298</v>
      </c>
      <c r="T33" s="66" t="s">
        <v>6003</v>
      </c>
      <c r="U33" s="66" t="s">
        <v>6003</v>
      </c>
      <c r="V33" s="66" t="s">
        <v>6003</v>
      </c>
      <c r="W33" s="66">
        <v>0.99839877901787699</v>
      </c>
      <c r="X33" s="66">
        <v>30</v>
      </c>
      <c r="Y33" s="66" t="s">
        <v>6003</v>
      </c>
    </row>
    <row r="34" spans="1:25" x14ac:dyDescent="0.2">
      <c r="A34" s="66">
        <v>33</v>
      </c>
      <c r="B34" s="66" t="s">
        <v>10504</v>
      </c>
      <c r="C34" s="66" t="b">
        <v>0</v>
      </c>
      <c r="D34" s="66" t="s">
        <v>10484</v>
      </c>
      <c r="E34" s="66">
        <v>9.1669444444444395</v>
      </c>
      <c r="F34" s="66">
        <v>30.084444444444401</v>
      </c>
      <c r="G34" s="66">
        <v>0</v>
      </c>
      <c r="H34" s="66">
        <v>0</v>
      </c>
      <c r="I34" s="66">
        <v>55</v>
      </c>
      <c r="J34" s="66">
        <v>181</v>
      </c>
      <c r="K34" s="66">
        <v>1.96921565192209E-3</v>
      </c>
      <c r="L34" s="66">
        <v>0.13362518781310001</v>
      </c>
      <c r="M34" s="66">
        <v>5.0659880605710803E-4</v>
      </c>
      <c r="N34" s="66">
        <v>5.1872494393006301</v>
      </c>
      <c r="O34" s="66">
        <v>1.96658610227411E-2</v>
      </c>
      <c r="P34" s="66">
        <v>8.7862142416287501</v>
      </c>
      <c r="Q34" s="66">
        <v>4.0298983239855497</v>
      </c>
      <c r="R34" s="66">
        <v>0</v>
      </c>
      <c r="S34" s="66">
        <v>0.57883333333333298</v>
      </c>
      <c r="T34" s="66" t="s">
        <v>6003</v>
      </c>
      <c r="U34" s="66" t="s">
        <v>6003</v>
      </c>
      <c r="V34" s="66" t="s">
        <v>6003</v>
      </c>
      <c r="W34" s="66">
        <v>0.998882947114904</v>
      </c>
      <c r="X34" s="66">
        <v>30</v>
      </c>
      <c r="Y34" s="66" t="s">
        <v>6003</v>
      </c>
    </row>
    <row r="35" spans="1:25" x14ac:dyDescent="0.2">
      <c r="A35" s="66">
        <v>34</v>
      </c>
      <c r="B35" s="66" t="s">
        <v>10505</v>
      </c>
      <c r="C35" s="66" t="b">
        <v>0</v>
      </c>
      <c r="D35" s="66" t="s">
        <v>10484</v>
      </c>
      <c r="E35" s="66">
        <v>10.8336111111111</v>
      </c>
      <c r="F35" s="66">
        <v>30.917777777777701</v>
      </c>
      <c r="G35" s="66">
        <v>0</v>
      </c>
      <c r="H35" s="66">
        <v>0</v>
      </c>
      <c r="I35" s="66">
        <v>65</v>
      </c>
      <c r="J35" s="66">
        <v>186</v>
      </c>
      <c r="K35" s="66">
        <v>1.8284014703398E-3</v>
      </c>
      <c r="L35" s="66">
        <v>0.137925453500995</v>
      </c>
      <c r="M35" s="66">
        <v>9.3287041847023896E-4</v>
      </c>
      <c r="N35" s="66">
        <v>5.0255204022580404</v>
      </c>
      <c r="O35" s="66">
        <v>3.3990530403812301E-2</v>
      </c>
      <c r="P35" s="66">
        <v>14.1422067977038</v>
      </c>
      <c r="Q35" s="66">
        <v>4.2887024713537096</v>
      </c>
      <c r="R35" s="66">
        <v>0</v>
      </c>
      <c r="S35" s="66">
        <v>0.60270833333333296</v>
      </c>
      <c r="T35" s="66" t="s">
        <v>6003</v>
      </c>
      <c r="U35" s="66" t="s">
        <v>6003</v>
      </c>
      <c r="V35" s="66" t="s">
        <v>6003</v>
      </c>
      <c r="W35" s="66">
        <v>0.98750952380783097</v>
      </c>
      <c r="X35" s="66">
        <v>30</v>
      </c>
      <c r="Y35" s="66" t="s">
        <v>6003</v>
      </c>
    </row>
    <row r="36" spans="1:25" x14ac:dyDescent="0.2">
      <c r="A36" s="66">
        <v>35</v>
      </c>
      <c r="B36" s="66" t="s">
        <v>10506</v>
      </c>
      <c r="C36" s="66" t="b">
        <v>0</v>
      </c>
      <c r="D36" s="66" t="s">
        <v>10484</v>
      </c>
      <c r="E36" s="66">
        <v>7.1669444444444403</v>
      </c>
      <c r="F36" s="66">
        <v>28.9175</v>
      </c>
      <c r="G36" s="66">
        <v>0</v>
      </c>
      <c r="H36" s="66">
        <v>0</v>
      </c>
      <c r="I36" s="66">
        <v>43</v>
      </c>
      <c r="J36" s="66">
        <v>174</v>
      </c>
      <c r="K36" s="66">
        <v>1.88005369574834E-3</v>
      </c>
      <c r="L36" s="66">
        <v>0.139320112002981</v>
      </c>
      <c r="M36" s="66">
        <v>5.2158793781843403E-4</v>
      </c>
      <c r="N36" s="66">
        <v>4.9752126279163003</v>
      </c>
      <c r="O36" s="66">
        <v>1.86262475495825E-2</v>
      </c>
      <c r="P36" s="66">
        <v>7.9780865743684997</v>
      </c>
      <c r="Q36" s="66">
        <v>4.3591220287591899</v>
      </c>
      <c r="R36" s="66">
        <v>0</v>
      </c>
      <c r="S36" s="66">
        <v>0.59633333333333305</v>
      </c>
      <c r="T36" s="66" t="s">
        <v>6003</v>
      </c>
      <c r="U36" s="66" t="s">
        <v>6003</v>
      </c>
      <c r="V36" s="66" t="s">
        <v>6003</v>
      </c>
      <c r="W36" s="66">
        <v>0.99886011016478604</v>
      </c>
      <c r="X36" s="66">
        <v>30</v>
      </c>
      <c r="Y36" s="66" t="s">
        <v>6003</v>
      </c>
    </row>
    <row r="37" spans="1:25" x14ac:dyDescent="0.2">
      <c r="A37" s="66">
        <v>36</v>
      </c>
      <c r="B37" s="66" t="s">
        <v>10507</v>
      </c>
      <c r="C37" s="66" t="b">
        <v>0</v>
      </c>
      <c r="D37" s="66" t="s">
        <v>10484</v>
      </c>
      <c r="E37" s="66">
        <v>5.0002777777777698</v>
      </c>
      <c r="F37" s="66">
        <v>26.584166666666601</v>
      </c>
      <c r="G37" s="66">
        <v>0</v>
      </c>
      <c r="H37" s="66">
        <v>0</v>
      </c>
      <c r="I37" s="66">
        <v>30</v>
      </c>
      <c r="J37" s="66">
        <v>160</v>
      </c>
      <c r="K37" s="66">
        <v>1.62006459063378E-3</v>
      </c>
      <c r="L37" s="66">
        <v>0.144085919246248</v>
      </c>
      <c r="M37" s="66">
        <v>3.4799694110880302E-4</v>
      </c>
      <c r="N37" s="66">
        <v>4.8106517568543996</v>
      </c>
      <c r="O37" s="66">
        <v>1.16187071219911E-2</v>
      </c>
      <c r="P37" s="66">
        <v>8.4376110274576295</v>
      </c>
      <c r="Q37" s="66">
        <v>4.6801397177631596</v>
      </c>
      <c r="R37" s="66">
        <v>0</v>
      </c>
      <c r="S37" s="66">
        <v>0.45458333333333301</v>
      </c>
      <c r="T37" s="66" t="s">
        <v>6003</v>
      </c>
      <c r="U37" s="66" t="s">
        <v>6003</v>
      </c>
      <c r="V37" s="66" t="s">
        <v>6003</v>
      </c>
      <c r="W37" s="66">
        <v>0.99647917499657102</v>
      </c>
      <c r="X37" s="66">
        <v>30</v>
      </c>
      <c r="Y37" s="66" t="s">
        <v>6003</v>
      </c>
    </row>
    <row r="38" spans="1:25" x14ac:dyDescent="0.2">
      <c r="A38" s="66">
        <v>37</v>
      </c>
      <c r="B38" s="66" t="s">
        <v>10508</v>
      </c>
      <c r="C38" s="66" t="b">
        <v>0</v>
      </c>
      <c r="D38" s="66" t="s">
        <v>10484</v>
      </c>
      <c r="E38" s="66">
        <v>14.6672222222222</v>
      </c>
      <c r="F38" s="66">
        <v>33.251111111111101</v>
      </c>
      <c r="G38" s="66">
        <v>0</v>
      </c>
      <c r="H38" s="66">
        <v>0</v>
      </c>
      <c r="I38" s="66">
        <v>88</v>
      </c>
      <c r="J38" s="66">
        <v>200</v>
      </c>
      <c r="K38" s="66">
        <v>1.74635782375758E-3</v>
      </c>
      <c r="L38" s="66">
        <v>0.126119477913609</v>
      </c>
      <c r="M38" s="66">
        <v>3.9423811845259001E-4</v>
      </c>
      <c r="N38" s="66">
        <v>5.4959566280059002</v>
      </c>
      <c r="O38" s="66">
        <v>1.7179864965872E-2</v>
      </c>
      <c r="P38" s="66">
        <v>7.4410506090157602</v>
      </c>
      <c r="Q38" s="66">
        <v>3.3458696262662602</v>
      </c>
      <c r="R38" s="66">
        <v>0</v>
      </c>
      <c r="S38" s="66">
        <v>0.55220833333333297</v>
      </c>
      <c r="T38" s="66" t="s">
        <v>6003</v>
      </c>
      <c r="U38" s="66" t="s">
        <v>6003</v>
      </c>
      <c r="V38" s="66" t="s">
        <v>6003</v>
      </c>
      <c r="W38" s="66">
        <v>0.99940093845303601</v>
      </c>
      <c r="X38" s="66">
        <v>30</v>
      </c>
      <c r="Y38" s="66" t="s">
        <v>6003</v>
      </c>
    </row>
    <row r="39" spans="1:25" x14ac:dyDescent="0.2">
      <c r="A39" s="66">
        <v>38</v>
      </c>
      <c r="B39" s="66" t="s">
        <v>10509</v>
      </c>
      <c r="C39" s="66" t="b">
        <v>0</v>
      </c>
      <c r="D39" s="66" t="s">
        <v>10484</v>
      </c>
      <c r="E39" s="66">
        <v>22.9175</v>
      </c>
      <c r="F39" s="66">
        <v>37.251388888888798</v>
      </c>
      <c r="G39" s="66">
        <v>0</v>
      </c>
      <c r="H39" s="66">
        <v>0</v>
      </c>
      <c r="I39" s="66">
        <v>138</v>
      </c>
      <c r="J39" s="66">
        <v>224</v>
      </c>
      <c r="K39" s="66">
        <v>2.6695633583931301E-3</v>
      </c>
      <c r="L39" s="66">
        <v>0.109669825592103</v>
      </c>
      <c r="M39" s="66">
        <v>6.5798175976837102E-4</v>
      </c>
      <c r="N39" s="66">
        <v>6.3203089529655898</v>
      </c>
      <c r="O39" s="66">
        <v>3.79197102274915E-2</v>
      </c>
      <c r="P39" s="66">
        <v>5.4897693067107296</v>
      </c>
      <c r="Q39" s="66">
        <v>2.2860547209045099</v>
      </c>
      <c r="R39" s="66">
        <v>0</v>
      </c>
      <c r="S39" s="66">
        <v>0.54770833333333302</v>
      </c>
      <c r="T39" s="66" t="s">
        <v>6003</v>
      </c>
      <c r="U39" s="66" t="s">
        <v>6003</v>
      </c>
      <c r="V39" s="66" t="s">
        <v>6003</v>
      </c>
      <c r="W39" s="66">
        <v>0.99685599993487195</v>
      </c>
      <c r="X39" s="66">
        <v>30</v>
      </c>
      <c r="Y39" s="66" t="s">
        <v>6003</v>
      </c>
    </row>
    <row r="40" spans="1:25" x14ac:dyDescent="0.2">
      <c r="A40" s="66">
        <v>39</v>
      </c>
      <c r="B40" s="66" t="s">
        <v>10510</v>
      </c>
      <c r="C40" s="66" t="b">
        <v>0</v>
      </c>
      <c r="D40" s="66" t="s">
        <v>10484</v>
      </c>
      <c r="E40" s="66">
        <v>11.1672222222222</v>
      </c>
      <c r="F40" s="66">
        <v>32.584444444444401</v>
      </c>
      <c r="G40" s="66">
        <v>0</v>
      </c>
      <c r="H40" s="66">
        <v>0</v>
      </c>
      <c r="I40" s="66">
        <v>67</v>
      </c>
      <c r="J40" s="66">
        <v>196</v>
      </c>
      <c r="K40" s="66">
        <v>1.7537545422043599E-3</v>
      </c>
      <c r="L40" s="66">
        <v>0.131166880154062</v>
      </c>
      <c r="M40" s="66">
        <v>6.7419403083049802E-4</v>
      </c>
      <c r="N40" s="66">
        <v>5.2844679979108102</v>
      </c>
      <c r="O40" s="66">
        <v>2.71620151071796E-2</v>
      </c>
      <c r="P40" s="66">
        <v>7.4686269189982299</v>
      </c>
      <c r="Q40" s="66">
        <v>4.08865575375048</v>
      </c>
      <c r="R40" s="66">
        <v>0</v>
      </c>
      <c r="S40" s="66">
        <v>0.55002083333333296</v>
      </c>
      <c r="T40" s="66" t="s">
        <v>6003</v>
      </c>
      <c r="U40" s="66" t="s">
        <v>6003</v>
      </c>
      <c r="V40" s="66" t="s">
        <v>6003</v>
      </c>
      <c r="W40" s="66">
        <v>0.99621150293272098</v>
      </c>
      <c r="X40" s="66">
        <v>30</v>
      </c>
      <c r="Y40" s="66" t="s">
        <v>6003</v>
      </c>
    </row>
    <row r="41" spans="1:25" x14ac:dyDescent="0.2">
      <c r="A41" s="66">
        <v>40</v>
      </c>
      <c r="B41" s="66" t="s">
        <v>10511</v>
      </c>
      <c r="C41" s="66" t="b">
        <v>0</v>
      </c>
      <c r="D41" s="66" t="s">
        <v>10484</v>
      </c>
      <c r="E41" s="66">
        <v>4.83361111111111</v>
      </c>
      <c r="F41" s="66">
        <v>31.417777777777701</v>
      </c>
      <c r="G41" s="66">
        <v>0</v>
      </c>
      <c r="H41" s="66">
        <v>0</v>
      </c>
      <c r="I41" s="66">
        <v>29</v>
      </c>
      <c r="J41" s="66">
        <v>189</v>
      </c>
      <c r="K41" s="66">
        <v>2.0390261435356801E-3</v>
      </c>
      <c r="L41" s="66">
        <v>0.13070535113825901</v>
      </c>
      <c r="M41" s="66">
        <v>4.6083923752123602E-4</v>
      </c>
      <c r="N41" s="66">
        <v>5.3031277948730402</v>
      </c>
      <c r="O41" s="66">
        <v>1.8697699429932501E-2</v>
      </c>
      <c r="P41" s="66">
        <v>8.2112551837380092</v>
      </c>
      <c r="Q41" s="66">
        <v>4.9281963213067401</v>
      </c>
      <c r="R41" s="66">
        <v>0</v>
      </c>
      <c r="S41" s="66">
        <v>0.56639583333333299</v>
      </c>
      <c r="T41" s="66" t="s">
        <v>6003</v>
      </c>
      <c r="U41" s="66" t="s">
        <v>6003</v>
      </c>
      <c r="V41" s="66" t="s">
        <v>6003</v>
      </c>
      <c r="W41" s="66">
        <v>0.99916167308070103</v>
      </c>
      <c r="X41" s="66">
        <v>30</v>
      </c>
      <c r="Y41" s="66" t="s">
        <v>6003</v>
      </c>
    </row>
    <row r="42" spans="1:25" x14ac:dyDescent="0.2">
      <c r="A42" s="66">
        <v>41</v>
      </c>
      <c r="B42" s="66" t="s">
        <v>10512</v>
      </c>
      <c r="C42" s="66" t="b">
        <v>0</v>
      </c>
      <c r="D42" s="66" t="s">
        <v>10484</v>
      </c>
      <c r="E42" s="66">
        <v>7.33361111111111</v>
      </c>
      <c r="F42" s="66">
        <v>30.251111111111101</v>
      </c>
      <c r="G42" s="66">
        <v>0</v>
      </c>
      <c r="H42" s="66">
        <v>0</v>
      </c>
      <c r="I42" s="66">
        <v>44</v>
      </c>
      <c r="J42" s="66">
        <v>182</v>
      </c>
      <c r="K42" s="66">
        <v>1.3354207441936901E-3</v>
      </c>
      <c r="L42" s="66">
        <v>0.142838277816114</v>
      </c>
      <c r="M42" s="66">
        <v>6.5149073551814705E-4</v>
      </c>
      <c r="N42" s="66">
        <v>4.8526710847933998</v>
      </c>
      <c r="O42" s="66">
        <v>2.21332145878269E-2</v>
      </c>
      <c r="P42" s="66">
        <v>13.5451379392664</v>
      </c>
      <c r="Q42" s="66">
        <v>5.1568912449755704</v>
      </c>
      <c r="R42" s="66">
        <v>0</v>
      </c>
      <c r="S42" s="66">
        <v>0.54958333333333298</v>
      </c>
      <c r="T42" s="66" t="s">
        <v>6003</v>
      </c>
      <c r="U42" s="66" t="s">
        <v>6003</v>
      </c>
      <c r="V42" s="66" t="s">
        <v>6003</v>
      </c>
      <c r="W42" s="66">
        <v>0.98967160783260999</v>
      </c>
      <c r="X42" s="66">
        <v>30</v>
      </c>
      <c r="Y42" s="66" t="s">
        <v>6003</v>
      </c>
    </row>
    <row r="43" spans="1:25" x14ac:dyDescent="0.2">
      <c r="A43" s="66">
        <v>42</v>
      </c>
      <c r="B43" s="66" t="s">
        <v>10513</v>
      </c>
      <c r="C43" s="66" t="b">
        <v>0</v>
      </c>
      <c r="D43" s="66" t="s">
        <v>10484</v>
      </c>
      <c r="E43" s="66">
        <v>11.1672222222222</v>
      </c>
      <c r="F43" s="66">
        <v>30.084444444444401</v>
      </c>
      <c r="G43" s="66">
        <v>0</v>
      </c>
      <c r="H43" s="66">
        <v>0</v>
      </c>
      <c r="I43" s="66">
        <v>67</v>
      </c>
      <c r="J43" s="66">
        <v>181</v>
      </c>
      <c r="K43" s="66">
        <v>2.22247983415233E-3</v>
      </c>
      <c r="L43" s="66">
        <v>0.131717669825338</v>
      </c>
      <c r="M43" s="66">
        <v>5.4911573183216396E-4</v>
      </c>
      <c r="N43" s="66">
        <v>5.2623705041174897</v>
      </c>
      <c r="O43" s="66">
        <v>2.1938214017695901E-2</v>
      </c>
      <c r="P43" s="66">
        <v>6.7113615152172397</v>
      </c>
      <c r="Q43" s="66">
        <v>3.5041532098708799</v>
      </c>
      <c r="R43" s="66">
        <v>0</v>
      </c>
      <c r="S43" s="66">
        <v>0.56220833333333298</v>
      </c>
      <c r="T43" s="66" t="s">
        <v>6003</v>
      </c>
      <c r="U43" s="66" t="s">
        <v>6003</v>
      </c>
      <c r="V43" s="66" t="s">
        <v>6003</v>
      </c>
      <c r="W43" s="66">
        <v>0.99878757907455096</v>
      </c>
      <c r="X43" s="66">
        <v>30</v>
      </c>
      <c r="Y43" s="66" t="s">
        <v>6003</v>
      </c>
    </row>
    <row r="44" spans="1:25" x14ac:dyDescent="0.2">
      <c r="A44" s="66">
        <v>43</v>
      </c>
      <c r="B44" s="66" t="s">
        <v>10514</v>
      </c>
      <c r="C44" s="66" t="b">
        <v>0</v>
      </c>
      <c r="D44" s="66" t="s">
        <v>10484</v>
      </c>
      <c r="E44" s="66">
        <v>10.8336111111111</v>
      </c>
      <c r="F44" s="66">
        <v>29.584444444444401</v>
      </c>
      <c r="G44" s="66">
        <v>0</v>
      </c>
      <c r="H44" s="66">
        <v>0</v>
      </c>
      <c r="I44" s="66">
        <v>65</v>
      </c>
      <c r="J44" s="66">
        <v>178</v>
      </c>
      <c r="K44" s="66">
        <v>1.19585840084156E-3</v>
      </c>
      <c r="L44" s="66">
        <v>0.144748786980992</v>
      </c>
      <c r="M44" s="66">
        <v>6.2727587874834303E-4</v>
      </c>
      <c r="N44" s="66">
        <v>4.7886216873856302</v>
      </c>
      <c r="O44" s="66">
        <v>2.0751724001270001E-2</v>
      </c>
      <c r="P44" s="66">
        <v>15.544307936867799</v>
      </c>
      <c r="Q44" s="66">
        <v>4.1643934079417404</v>
      </c>
      <c r="R44" s="66">
        <v>0</v>
      </c>
      <c r="S44" s="66">
        <v>0.53095833333333298</v>
      </c>
      <c r="T44" s="66" t="s">
        <v>6003</v>
      </c>
      <c r="U44" s="66" t="s">
        <v>6003</v>
      </c>
      <c r="V44" s="66" t="s">
        <v>6003</v>
      </c>
      <c r="W44" s="66">
        <v>0.99375566254827497</v>
      </c>
      <c r="X44" s="66">
        <v>30</v>
      </c>
      <c r="Y44" s="66" t="s">
        <v>6003</v>
      </c>
    </row>
    <row r="45" spans="1:25" x14ac:dyDescent="0.2">
      <c r="A45" s="66">
        <v>44</v>
      </c>
      <c r="B45" s="66" t="s">
        <v>10515</v>
      </c>
      <c r="C45" s="66" t="b">
        <v>0</v>
      </c>
      <c r="D45" s="66" t="s">
        <v>10484</v>
      </c>
      <c r="E45" s="66">
        <v>8.8336111111111109</v>
      </c>
      <c r="F45" s="66">
        <v>26.250833333333301</v>
      </c>
      <c r="G45" s="66">
        <v>0</v>
      </c>
      <c r="H45" s="66">
        <v>0</v>
      </c>
      <c r="I45" s="66">
        <v>53</v>
      </c>
      <c r="J45" s="66">
        <v>158</v>
      </c>
      <c r="K45" s="66">
        <v>1.95290220180929E-3</v>
      </c>
      <c r="L45" s="66">
        <v>0.14755527857978801</v>
      </c>
      <c r="M45" s="66">
        <v>7.5857521173056097E-4</v>
      </c>
      <c r="N45" s="66">
        <v>4.6975424209248704</v>
      </c>
      <c r="O45" s="66">
        <v>2.4149859434811599E-2</v>
      </c>
      <c r="P45" s="66">
        <v>14.026210023439299</v>
      </c>
      <c r="Q45" s="66">
        <v>3.96120896275646</v>
      </c>
      <c r="R45" s="66">
        <v>0</v>
      </c>
      <c r="S45" s="66">
        <v>0.55614583333333301</v>
      </c>
      <c r="T45" s="66" t="s">
        <v>6003</v>
      </c>
      <c r="U45" s="66" t="s">
        <v>6003</v>
      </c>
      <c r="V45" s="66" t="s">
        <v>6003</v>
      </c>
      <c r="W45" s="66">
        <v>0.99315523906398795</v>
      </c>
      <c r="X45" s="66">
        <v>30</v>
      </c>
      <c r="Y45" s="66" t="s">
        <v>6003</v>
      </c>
    </row>
    <row r="46" spans="1:25" x14ac:dyDescent="0.2">
      <c r="A46" s="66">
        <v>45</v>
      </c>
      <c r="B46" s="66" t="s">
        <v>10516</v>
      </c>
      <c r="C46" s="66" t="b">
        <v>0</v>
      </c>
      <c r="D46" s="66" t="s">
        <v>10484</v>
      </c>
      <c r="E46" s="66">
        <v>12.6672222222222</v>
      </c>
      <c r="F46" s="66">
        <v>32.084444444444401</v>
      </c>
      <c r="G46" s="66">
        <v>0</v>
      </c>
      <c r="H46" s="66">
        <v>0</v>
      </c>
      <c r="I46" s="66">
        <v>76</v>
      </c>
      <c r="J46" s="66">
        <v>193</v>
      </c>
      <c r="K46" s="66">
        <v>2.7090495802276201E-3</v>
      </c>
      <c r="L46" s="66">
        <v>0.12144382097959</v>
      </c>
      <c r="M46" s="66">
        <v>5.4100604808665002E-4</v>
      </c>
      <c r="N46" s="66">
        <v>5.7075541181830198</v>
      </c>
      <c r="O46" s="66">
        <v>2.5425923466602801E-2</v>
      </c>
      <c r="P46" s="66">
        <v>7.1928272845398098</v>
      </c>
      <c r="Q46" s="66">
        <v>3.3665009613455599</v>
      </c>
      <c r="R46" s="66">
        <v>0</v>
      </c>
      <c r="S46" s="66">
        <v>0.56245833333333295</v>
      </c>
      <c r="T46" s="66" t="s">
        <v>6003</v>
      </c>
      <c r="U46" s="66" t="s">
        <v>6003</v>
      </c>
      <c r="V46" s="66" t="s">
        <v>6003</v>
      </c>
      <c r="W46" s="66">
        <v>0.99821834091649198</v>
      </c>
      <c r="X46" s="66">
        <v>30</v>
      </c>
      <c r="Y46" s="66" t="s">
        <v>6003</v>
      </c>
    </row>
    <row r="47" spans="1:25" x14ac:dyDescent="0.2">
      <c r="A47" s="66">
        <v>46</v>
      </c>
      <c r="B47" s="66" t="s">
        <v>10517</v>
      </c>
      <c r="C47" s="66" t="b">
        <v>0</v>
      </c>
      <c r="D47" s="66" t="s">
        <v>10484</v>
      </c>
      <c r="E47" s="66">
        <v>9.6669444444444395</v>
      </c>
      <c r="F47" s="66">
        <v>28.4175</v>
      </c>
      <c r="G47" s="66">
        <v>0</v>
      </c>
      <c r="H47" s="66">
        <v>0</v>
      </c>
      <c r="I47" s="66">
        <v>58</v>
      </c>
      <c r="J47" s="66">
        <v>171</v>
      </c>
      <c r="K47" s="66">
        <v>2.0122389795412502E-3</v>
      </c>
      <c r="L47" s="66">
        <v>0.142716088716976</v>
      </c>
      <c r="M47" s="66">
        <v>9.59242754788914E-4</v>
      </c>
      <c r="N47" s="66">
        <v>4.8568257916214197</v>
      </c>
      <c r="O47" s="66">
        <v>3.26443570151638E-2</v>
      </c>
      <c r="P47" s="66">
        <v>15.663551155339301</v>
      </c>
      <c r="Q47" s="66">
        <v>4.2764851241261903</v>
      </c>
      <c r="R47" s="66">
        <v>0</v>
      </c>
      <c r="S47" s="66">
        <v>0.57670833333333305</v>
      </c>
      <c r="T47" s="66" t="s">
        <v>6003</v>
      </c>
      <c r="U47" s="66" t="s">
        <v>6003</v>
      </c>
      <c r="V47" s="66" t="s">
        <v>6003</v>
      </c>
      <c r="W47" s="66">
        <v>0.98423244525579201</v>
      </c>
      <c r="X47" s="66">
        <v>30</v>
      </c>
      <c r="Y47" s="66" t="s">
        <v>6003</v>
      </c>
    </row>
    <row r="48" spans="1:25" x14ac:dyDescent="0.2">
      <c r="A48" s="66">
        <v>47</v>
      </c>
      <c r="B48" s="66" t="s">
        <v>10518</v>
      </c>
      <c r="C48" s="66" t="b">
        <v>0</v>
      </c>
      <c r="D48" s="66" t="s">
        <v>10484</v>
      </c>
      <c r="E48" s="66">
        <v>8.3336111111111109</v>
      </c>
      <c r="F48" s="66">
        <v>29.751111111111101</v>
      </c>
      <c r="G48" s="66">
        <v>0</v>
      </c>
      <c r="H48" s="66">
        <v>0</v>
      </c>
      <c r="I48" s="66">
        <v>50</v>
      </c>
      <c r="J48" s="66">
        <v>179</v>
      </c>
      <c r="K48" s="66">
        <v>2.3502653731481801E-3</v>
      </c>
      <c r="L48" s="66">
        <v>0.12961230283116201</v>
      </c>
      <c r="M48" s="66">
        <v>4.3172445603908402E-4</v>
      </c>
      <c r="N48" s="66">
        <v>5.3478502072666902</v>
      </c>
      <c r="O48" s="66">
        <v>1.78131062505558E-2</v>
      </c>
      <c r="P48" s="66">
        <v>7.0238355058123396</v>
      </c>
      <c r="Q48" s="66">
        <v>3.82749316255188</v>
      </c>
      <c r="R48" s="66">
        <v>0</v>
      </c>
      <c r="S48" s="66">
        <v>0.56645833333333295</v>
      </c>
      <c r="T48" s="66" t="s">
        <v>6003</v>
      </c>
      <c r="U48" s="66" t="s">
        <v>6003</v>
      </c>
      <c r="V48" s="66" t="s">
        <v>6003</v>
      </c>
      <c r="W48" s="66">
        <v>0.99815295315602803</v>
      </c>
      <c r="X48" s="66">
        <v>30</v>
      </c>
      <c r="Y48" s="66" t="s">
        <v>6003</v>
      </c>
    </row>
    <row r="49" spans="1:25" x14ac:dyDescent="0.2">
      <c r="A49" s="66">
        <v>48</v>
      </c>
      <c r="B49" s="66" t="s">
        <v>10519</v>
      </c>
      <c r="C49" s="66" t="b">
        <v>0</v>
      </c>
      <c r="D49" s="66" t="s">
        <v>10484</v>
      </c>
      <c r="E49" s="66">
        <v>9.0002777777777698</v>
      </c>
      <c r="F49" s="66">
        <v>29.751111111111101</v>
      </c>
      <c r="G49" s="66">
        <v>0</v>
      </c>
      <c r="H49" s="66">
        <v>0</v>
      </c>
      <c r="I49" s="66">
        <v>54</v>
      </c>
      <c r="J49" s="66">
        <v>179</v>
      </c>
      <c r="K49" s="66">
        <v>1.6370077852691999E-3</v>
      </c>
      <c r="L49" s="66">
        <v>0.14277780307007201</v>
      </c>
      <c r="M49" s="66">
        <v>9.6538071865821004E-4</v>
      </c>
      <c r="N49" s="66">
        <v>4.8547264746731003</v>
      </c>
      <c r="O49" s="66">
        <v>3.2824845544855603E-2</v>
      </c>
      <c r="P49" s="66">
        <v>12.865702206516699</v>
      </c>
      <c r="Q49" s="66">
        <v>4.7700948874288303</v>
      </c>
      <c r="R49" s="66">
        <v>0</v>
      </c>
      <c r="S49" s="66">
        <v>0.58052083333333304</v>
      </c>
      <c r="T49" s="66" t="s">
        <v>6003</v>
      </c>
      <c r="U49" s="66" t="s">
        <v>6003</v>
      </c>
      <c r="V49" s="66" t="s">
        <v>6003</v>
      </c>
      <c r="W49" s="66">
        <v>0.98238088632976805</v>
      </c>
      <c r="X49" s="66">
        <v>30</v>
      </c>
      <c r="Y49" s="66" t="s">
        <v>6003</v>
      </c>
    </row>
    <row r="50" spans="1:25" x14ac:dyDescent="0.2">
      <c r="A50" s="66">
        <v>49</v>
      </c>
      <c r="B50" s="66" t="s">
        <v>10520</v>
      </c>
      <c r="C50" s="66" t="b">
        <v>0</v>
      </c>
      <c r="D50" s="66" t="s">
        <v>10484</v>
      </c>
      <c r="E50" s="66">
        <v>16.500555555555501</v>
      </c>
      <c r="F50" s="66">
        <v>32.917777777777701</v>
      </c>
      <c r="G50" s="66">
        <v>0</v>
      </c>
      <c r="H50" s="66">
        <v>0</v>
      </c>
      <c r="I50" s="66">
        <v>99</v>
      </c>
      <c r="J50" s="66">
        <v>198</v>
      </c>
      <c r="K50" s="66">
        <v>2.53546919444582E-3</v>
      </c>
      <c r="L50" s="66">
        <v>0.115288611365607</v>
      </c>
      <c r="M50" s="66">
        <v>4.3524944159926098E-4</v>
      </c>
      <c r="N50" s="66">
        <v>6.0122779895562299</v>
      </c>
      <c r="O50" s="66">
        <v>2.26981711957242E-2</v>
      </c>
      <c r="P50" s="66">
        <v>5.9403619694209997</v>
      </c>
      <c r="Q50" s="66">
        <v>2.7021146879635398</v>
      </c>
      <c r="R50" s="66">
        <v>0</v>
      </c>
      <c r="S50" s="66">
        <v>0.466020833333333</v>
      </c>
      <c r="T50" s="66" t="s">
        <v>6003</v>
      </c>
      <c r="U50" s="66" t="s">
        <v>6003</v>
      </c>
      <c r="V50" s="66" t="s">
        <v>6003</v>
      </c>
      <c r="W50" s="66">
        <v>0.998679827260325</v>
      </c>
      <c r="X50" s="66">
        <v>30</v>
      </c>
      <c r="Y50" s="66" t="s">
        <v>6003</v>
      </c>
    </row>
    <row r="51" spans="1:25" x14ac:dyDescent="0.2">
      <c r="A51" s="66">
        <v>50</v>
      </c>
      <c r="B51" s="66" t="s">
        <v>10521</v>
      </c>
      <c r="C51" s="66" t="b">
        <v>0</v>
      </c>
      <c r="D51" s="66" t="s">
        <v>10484</v>
      </c>
      <c r="E51" s="66">
        <v>13.833888888888801</v>
      </c>
      <c r="F51" s="66">
        <v>35.084444444444401</v>
      </c>
      <c r="G51" s="66">
        <v>0</v>
      </c>
      <c r="H51" s="66">
        <v>0</v>
      </c>
      <c r="I51" s="66">
        <v>83</v>
      </c>
      <c r="J51" s="66">
        <v>211</v>
      </c>
      <c r="K51" s="66">
        <v>1.6089991977539799E-3</v>
      </c>
      <c r="L51" s="66">
        <v>0.12026096045708901</v>
      </c>
      <c r="M51" s="66">
        <v>3.5386534031417802E-4</v>
      </c>
      <c r="N51" s="66">
        <v>5.7636923730313097</v>
      </c>
      <c r="O51" s="66">
        <v>1.69595432740345E-2</v>
      </c>
      <c r="P51" s="66">
        <v>6.8407433456634203</v>
      </c>
      <c r="Q51" s="66">
        <v>3.6190387041514498</v>
      </c>
      <c r="R51" s="66">
        <v>0</v>
      </c>
      <c r="S51" s="66">
        <v>0.46358333333333301</v>
      </c>
      <c r="T51" s="66" t="s">
        <v>6003</v>
      </c>
      <c r="U51" s="66" t="s">
        <v>6003</v>
      </c>
      <c r="V51" s="66" t="s">
        <v>6003</v>
      </c>
      <c r="W51" s="66">
        <v>0.99913992160535803</v>
      </c>
      <c r="X51" s="66">
        <v>30</v>
      </c>
      <c r="Y51" s="66" t="s">
        <v>6003</v>
      </c>
    </row>
    <row r="52" spans="1:25" x14ac:dyDescent="0.2">
      <c r="A52" s="66">
        <v>51</v>
      </c>
      <c r="B52" s="66" t="s">
        <v>10522</v>
      </c>
      <c r="C52" s="66" t="b">
        <v>0</v>
      </c>
      <c r="D52" s="66" t="s">
        <v>10484</v>
      </c>
      <c r="E52" s="66">
        <v>22.1675</v>
      </c>
      <c r="F52" s="66">
        <v>35.918055555555497</v>
      </c>
      <c r="G52" s="66">
        <v>0</v>
      </c>
      <c r="H52" s="66">
        <v>0</v>
      </c>
      <c r="I52" s="66">
        <v>133</v>
      </c>
      <c r="J52" s="66">
        <v>216</v>
      </c>
      <c r="K52" s="66">
        <v>2.35337024394538E-3</v>
      </c>
      <c r="L52" s="66">
        <v>0.10934568496037</v>
      </c>
      <c r="M52" s="66">
        <v>4.0738187590065101E-4</v>
      </c>
      <c r="N52" s="66">
        <v>6.3390446619924399</v>
      </c>
      <c r="O52" s="66">
        <v>2.3616953030715499E-2</v>
      </c>
      <c r="P52" s="66">
        <v>5.8836186082214796</v>
      </c>
      <c r="Q52" s="66">
        <v>2.1626701033637099</v>
      </c>
      <c r="R52" s="66">
        <v>0</v>
      </c>
      <c r="S52" s="66">
        <v>0.43558333333333299</v>
      </c>
      <c r="T52" s="66" t="s">
        <v>6003</v>
      </c>
      <c r="U52" s="66" t="s">
        <v>6003</v>
      </c>
      <c r="V52" s="66" t="s">
        <v>6003</v>
      </c>
      <c r="W52" s="66">
        <v>0.99902749382502998</v>
      </c>
      <c r="X52" s="66">
        <v>30</v>
      </c>
      <c r="Y52" s="66" t="s">
        <v>6003</v>
      </c>
    </row>
    <row r="53" spans="1:25" x14ac:dyDescent="0.2">
      <c r="A53" s="66">
        <v>52</v>
      </c>
      <c r="B53" s="66" t="s">
        <v>10523</v>
      </c>
      <c r="C53" s="66" t="b">
        <v>0</v>
      </c>
      <c r="D53" s="66" t="s">
        <v>10484</v>
      </c>
      <c r="E53" s="66">
        <v>9.5002777777777698</v>
      </c>
      <c r="F53" s="66">
        <v>35.751388888888798</v>
      </c>
      <c r="G53" s="66">
        <v>0</v>
      </c>
      <c r="H53" s="66">
        <v>0</v>
      </c>
      <c r="I53" s="66">
        <v>57</v>
      </c>
      <c r="J53" s="66">
        <v>215</v>
      </c>
      <c r="K53" s="66">
        <v>6.4747097044088296E-4</v>
      </c>
      <c r="L53" s="66">
        <v>0.137649888208695</v>
      </c>
      <c r="M53" s="66">
        <v>3.7729113333689001E-4</v>
      </c>
      <c r="N53" s="66">
        <v>5.0355811368988803</v>
      </c>
      <c r="O53" s="66">
        <v>1.3802264127305199E-2</v>
      </c>
      <c r="P53" s="66">
        <v>12.502947206531999</v>
      </c>
      <c r="Q53" s="66">
        <v>5.4852047203202901</v>
      </c>
      <c r="R53" s="66">
        <v>0</v>
      </c>
      <c r="S53" s="66">
        <v>0.45145833333333302</v>
      </c>
      <c r="T53" s="66" t="s">
        <v>6003</v>
      </c>
      <c r="U53" s="66" t="s">
        <v>6003</v>
      </c>
      <c r="V53" s="66" t="s">
        <v>6003</v>
      </c>
      <c r="W53" s="66">
        <v>0.99464202943483504</v>
      </c>
      <c r="X53" s="66">
        <v>30</v>
      </c>
      <c r="Y53" s="66" t="s">
        <v>6003</v>
      </c>
    </row>
    <row r="54" spans="1:25" x14ac:dyDescent="0.2">
      <c r="A54" s="66">
        <v>53</v>
      </c>
      <c r="B54" s="66" t="s">
        <v>10524</v>
      </c>
      <c r="C54" s="66" t="b">
        <v>0</v>
      </c>
      <c r="D54" s="66" t="s">
        <v>10484</v>
      </c>
      <c r="E54" s="66">
        <v>14.1672222222222</v>
      </c>
      <c r="F54" s="66">
        <v>35.417777777777701</v>
      </c>
      <c r="G54" s="66">
        <v>0</v>
      </c>
      <c r="H54" s="66">
        <v>0</v>
      </c>
      <c r="I54" s="66">
        <v>85</v>
      </c>
      <c r="J54" s="66">
        <v>213</v>
      </c>
      <c r="K54" s="66">
        <v>2.1468280908015901E-3</v>
      </c>
      <c r="L54" s="66">
        <v>0.118600847612855</v>
      </c>
      <c r="M54" s="66">
        <v>5.73270396205044E-4</v>
      </c>
      <c r="N54" s="66">
        <v>5.8443695345463196</v>
      </c>
      <c r="O54" s="66">
        <v>2.8249410573983801E-2</v>
      </c>
      <c r="P54" s="66">
        <v>6.1775044798504197</v>
      </c>
      <c r="Q54" s="66">
        <v>3.6121207450961901</v>
      </c>
      <c r="R54" s="66">
        <v>0</v>
      </c>
      <c r="S54" s="66">
        <v>0.49539583333333298</v>
      </c>
      <c r="T54" s="66" t="s">
        <v>6003</v>
      </c>
      <c r="U54" s="66" t="s">
        <v>6003</v>
      </c>
      <c r="V54" s="66" t="s">
        <v>6003</v>
      </c>
      <c r="W54" s="66">
        <v>0.99685764342671601</v>
      </c>
      <c r="X54" s="66">
        <v>30</v>
      </c>
      <c r="Y54" s="66" t="s">
        <v>6003</v>
      </c>
    </row>
    <row r="55" spans="1:25" x14ac:dyDescent="0.2">
      <c r="A55" s="66">
        <v>54</v>
      </c>
      <c r="B55" s="66" t="s">
        <v>10525</v>
      </c>
      <c r="C55" s="66" t="b">
        <v>0</v>
      </c>
      <c r="D55" s="66" t="s">
        <v>10484</v>
      </c>
      <c r="E55" s="66">
        <v>16.333888888888801</v>
      </c>
      <c r="F55" s="66">
        <v>34.084444444444401</v>
      </c>
      <c r="G55" s="66">
        <v>0</v>
      </c>
      <c r="H55" s="66">
        <v>0</v>
      </c>
      <c r="I55" s="66">
        <v>98</v>
      </c>
      <c r="J55" s="66">
        <v>205</v>
      </c>
      <c r="K55" s="66">
        <v>2.26124341244058E-3</v>
      </c>
      <c r="L55" s="66">
        <v>0.11899029134219399</v>
      </c>
      <c r="M55" s="66">
        <v>4.8853554192937801E-4</v>
      </c>
      <c r="N55" s="66">
        <v>5.8252414776141697</v>
      </c>
      <c r="O55" s="66">
        <v>2.3916552098789401E-2</v>
      </c>
      <c r="P55" s="66">
        <v>6.1443644237700097</v>
      </c>
      <c r="Q55" s="66">
        <v>3.0482939402052698</v>
      </c>
      <c r="R55" s="66">
        <v>0</v>
      </c>
      <c r="S55" s="66">
        <v>0.484145833333333</v>
      </c>
      <c r="T55" s="66" t="s">
        <v>6003</v>
      </c>
      <c r="U55" s="66" t="s">
        <v>6003</v>
      </c>
      <c r="V55" s="66" t="s">
        <v>6003</v>
      </c>
      <c r="W55" s="66">
        <v>0.99809966114057802</v>
      </c>
      <c r="X55" s="66">
        <v>30</v>
      </c>
      <c r="Y55" s="66" t="s">
        <v>6003</v>
      </c>
    </row>
    <row r="56" spans="1:25" x14ac:dyDescent="0.2">
      <c r="A56" s="66">
        <v>55</v>
      </c>
      <c r="B56" s="66" t="s">
        <v>10526</v>
      </c>
      <c r="C56" s="66" t="b">
        <v>0</v>
      </c>
      <c r="D56" s="66" t="s">
        <v>10484</v>
      </c>
      <c r="E56" s="66">
        <v>13.500555555555501</v>
      </c>
      <c r="F56" s="66">
        <v>32.917777777777701</v>
      </c>
      <c r="G56" s="66">
        <v>0</v>
      </c>
      <c r="H56" s="66">
        <v>0</v>
      </c>
      <c r="I56" s="66">
        <v>81</v>
      </c>
      <c r="J56" s="66">
        <v>198</v>
      </c>
      <c r="K56" s="66">
        <v>7.2311806308603295E-4</v>
      </c>
      <c r="L56" s="66">
        <v>0.13792443406633501</v>
      </c>
      <c r="M56" s="66">
        <v>5.3358048497235695E-4</v>
      </c>
      <c r="N56" s="66">
        <v>5.0255575471607496</v>
      </c>
      <c r="O56" s="66">
        <v>1.9442091253974801E-2</v>
      </c>
      <c r="P56" s="66">
        <v>15.3467863942143</v>
      </c>
      <c r="Q56" s="66">
        <v>4.1346075139968299</v>
      </c>
      <c r="R56" s="66">
        <v>0</v>
      </c>
      <c r="S56" s="66">
        <v>0.46302083333333299</v>
      </c>
      <c r="T56" s="66" t="s">
        <v>6003</v>
      </c>
      <c r="U56" s="66" t="s">
        <v>6003</v>
      </c>
      <c r="V56" s="66" t="s">
        <v>6003</v>
      </c>
      <c r="W56" s="66">
        <v>0.99219279070722799</v>
      </c>
      <c r="X56" s="66">
        <v>30</v>
      </c>
      <c r="Y56" s="66" t="s">
        <v>6003</v>
      </c>
    </row>
    <row r="57" spans="1:25" x14ac:dyDescent="0.2">
      <c r="A57" s="66">
        <v>56</v>
      </c>
      <c r="B57" s="66" t="s">
        <v>10527</v>
      </c>
      <c r="C57" s="66" t="b">
        <v>0</v>
      </c>
      <c r="D57" s="66" t="s">
        <v>10484</v>
      </c>
      <c r="E57" s="66">
        <v>13.500555555555501</v>
      </c>
      <c r="F57" s="66">
        <v>41.584722222222197</v>
      </c>
      <c r="G57" s="66">
        <v>0</v>
      </c>
      <c r="H57" s="66">
        <v>0</v>
      </c>
      <c r="I57" s="66">
        <v>81</v>
      </c>
      <c r="J57" s="66">
        <v>250</v>
      </c>
      <c r="K57" s="66">
        <v>8.0614101876221598E-4</v>
      </c>
      <c r="L57" s="66">
        <v>0.12022538895050899</v>
      </c>
      <c r="M57" s="66">
        <v>4.3696526792118002E-4</v>
      </c>
      <c r="N57" s="66">
        <v>5.7653976968648397</v>
      </c>
      <c r="O57" s="66">
        <v>2.0954630060043E-2</v>
      </c>
      <c r="P57" s="66">
        <v>15.169205705368199</v>
      </c>
      <c r="Q57" s="66">
        <v>5.0630296856578099</v>
      </c>
      <c r="R57" s="66">
        <v>0</v>
      </c>
      <c r="S57" s="66">
        <v>0.40939583333333301</v>
      </c>
      <c r="T57" s="66" t="s">
        <v>6003</v>
      </c>
      <c r="U57" s="66" t="s">
        <v>6003</v>
      </c>
      <c r="V57" s="66" t="s">
        <v>6003</v>
      </c>
      <c r="W57" s="66">
        <v>0.99491345521962904</v>
      </c>
      <c r="X57" s="66">
        <v>30</v>
      </c>
      <c r="Y57" s="66" t="s">
        <v>6003</v>
      </c>
    </row>
    <row r="58" spans="1:25" x14ac:dyDescent="0.2">
      <c r="A58" s="66">
        <v>57</v>
      </c>
      <c r="B58" s="66" t="s">
        <v>10528</v>
      </c>
      <c r="C58" s="66" t="b">
        <v>0</v>
      </c>
      <c r="D58" s="66" t="s">
        <v>10484</v>
      </c>
      <c r="E58" s="66">
        <v>9.3336111111111109</v>
      </c>
      <c r="F58" s="66">
        <v>37.084722222222197</v>
      </c>
      <c r="G58" s="66">
        <v>0</v>
      </c>
      <c r="H58" s="66">
        <v>0</v>
      </c>
      <c r="I58" s="66">
        <v>56</v>
      </c>
      <c r="J58" s="66">
        <v>223</v>
      </c>
      <c r="K58" s="66">
        <v>1.19854211319351E-3</v>
      </c>
      <c r="L58" s="66">
        <v>0.124529384931256</v>
      </c>
      <c r="M58" s="66">
        <v>5.75485490596674E-4</v>
      </c>
      <c r="N58" s="66">
        <v>5.5661334948581196</v>
      </c>
      <c r="O58" s="66">
        <v>2.5722676352920901E-2</v>
      </c>
      <c r="P58" s="66">
        <v>10.4903092094338</v>
      </c>
      <c r="Q58" s="66">
        <v>5.2515125359385699</v>
      </c>
      <c r="R58" s="66">
        <v>0</v>
      </c>
      <c r="S58" s="66">
        <v>0.44752083333333298</v>
      </c>
      <c r="T58" s="66" t="s">
        <v>6003</v>
      </c>
      <c r="U58" s="66" t="s">
        <v>6003</v>
      </c>
      <c r="V58" s="66" t="s">
        <v>6003</v>
      </c>
      <c r="W58" s="66">
        <v>0.99006920750670802</v>
      </c>
      <c r="X58" s="66">
        <v>30</v>
      </c>
      <c r="Y58" s="66" t="s">
        <v>6003</v>
      </c>
    </row>
    <row r="59" spans="1:25" x14ac:dyDescent="0.2">
      <c r="A59" s="66">
        <v>58</v>
      </c>
      <c r="B59" s="66" t="s">
        <v>10529</v>
      </c>
      <c r="C59" s="66" t="b">
        <v>0</v>
      </c>
      <c r="D59" s="66" t="s">
        <v>10484</v>
      </c>
      <c r="E59" s="66">
        <v>8.6669444444444395</v>
      </c>
      <c r="F59" s="66">
        <v>35.918055555555497</v>
      </c>
      <c r="G59" s="66">
        <v>0</v>
      </c>
      <c r="H59" s="66">
        <v>0</v>
      </c>
      <c r="I59" s="66">
        <v>52</v>
      </c>
      <c r="J59" s="66">
        <v>216</v>
      </c>
      <c r="K59" s="66">
        <v>1.4676262772726099E-3</v>
      </c>
      <c r="L59" s="66">
        <v>0.126205021693229</v>
      </c>
      <c r="M59" s="66">
        <v>5.5870630701320095E-4</v>
      </c>
      <c r="N59" s="66">
        <v>5.4922313808146299</v>
      </c>
      <c r="O59" s="66">
        <v>2.4313963666958999E-2</v>
      </c>
      <c r="P59" s="66">
        <v>8.4146411968248795</v>
      </c>
      <c r="Q59" s="66">
        <v>5.2265574604346297</v>
      </c>
      <c r="R59" s="66">
        <v>0</v>
      </c>
      <c r="S59" s="66">
        <v>0.521895833333333</v>
      </c>
      <c r="T59" s="66" t="s">
        <v>6003</v>
      </c>
      <c r="U59" s="66" t="s">
        <v>6003</v>
      </c>
      <c r="V59" s="66" t="s">
        <v>6003</v>
      </c>
      <c r="W59" s="66">
        <v>0.99032508525069096</v>
      </c>
      <c r="X59" s="66">
        <v>30</v>
      </c>
      <c r="Y59" s="66" t="s">
        <v>6003</v>
      </c>
    </row>
    <row r="60" spans="1:25" x14ac:dyDescent="0.2">
      <c r="A60" s="66">
        <v>59</v>
      </c>
      <c r="B60" s="66" t="s">
        <v>10530</v>
      </c>
      <c r="C60" s="66" t="b">
        <v>0</v>
      </c>
      <c r="D60" s="66" t="s">
        <v>10484</v>
      </c>
      <c r="E60" s="66">
        <v>11.500555555555501</v>
      </c>
      <c r="F60" s="66">
        <v>33.751111111111101</v>
      </c>
      <c r="G60" s="66">
        <v>0</v>
      </c>
      <c r="H60" s="66">
        <v>0</v>
      </c>
      <c r="I60" s="66">
        <v>69</v>
      </c>
      <c r="J60" s="66">
        <v>203</v>
      </c>
      <c r="K60" s="66">
        <v>7.1949763218453805E-4</v>
      </c>
      <c r="L60" s="66">
        <v>0.13870227989733</v>
      </c>
      <c r="M60" s="66">
        <v>4.9936161314794402E-4</v>
      </c>
      <c r="N60" s="66">
        <v>4.99737409560261</v>
      </c>
      <c r="O60" s="66">
        <v>1.79917503283368E-2</v>
      </c>
      <c r="P60" s="66">
        <v>13.5640415399121</v>
      </c>
      <c r="Q60" s="66">
        <v>4.97391454500137</v>
      </c>
      <c r="R60" s="66">
        <v>0</v>
      </c>
      <c r="S60" s="66">
        <v>0.53827083333333303</v>
      </c>
      <c r="T60" s="66" t="s">
        <v>6003</v>
      </c>
      <c r="U60" s="66" t="s">
        <v>6003</v>
      </c>
      <c r="V60" s="66" t="s">
        <v>6003</v>
      </c>
      <c r="W60" s="66">
        <v>0.985499436604652</v>
      </c>
      <c r="X60" s="66">
        <v>30</v>
      </c>
      <c r="Y60" s="66" t="s">
        <v>6003</v>
      </c>
    </row>
    <row r="61" spans="1:25" x14ac:dyDescent="0.2">
      <c r="A61" s="66">
        <v>60</v>
      </c>
      <c r="B61" s="66" t="s">
        <v>10531</v>
      </c>
      <c r="C61" s="66" t="b">
        <v>0</v>
      </c>
      <c r="D61" s="66" t="s">
        <v>10484</v>
      </c>
      <c r="E61" s="66">
        <v>7.0002777777777698</v>
      </c>
      <c r="F61" s="66">
        <v>35.918055555555497</v>
      </c>
      <c r="G61" s="66">
        <v>0</v>
      </c>
      <c r="H61" s="66">
        <v>0</v>
      </c>
      <c r="I61" s="66">
        <v>42</v>
      </c>
      <c r="J61" s="66">
        <v>216</v>
      </c>
      <c r="K61" s="66">
        <v>1.48454859000115E-3</v>
      </c>
      <c r="L61" s="66">
        <v>0.12598135544278499</v>
      </c>
      <c r="M61" s="66">
        <v>3.8878119799769597E-4</v>
      </c>
      <c r="N61" s="66">
        <v>5.5019822427195502</v>
      </c>
      <c r="O61" s="66">
        <v>1.6979236651077399E-2</v>
      </c>
      <c r="P61" s="66">
        <v>8.9478925827759905</v>
      </c>
      <c r="Q61" s="66">
        <v>5.1835446107314302</v>
      </c>
      <c r="R61" s="66">
        <v>0</v>
      </c>
      <c r="S61" s="66">
        <v>0.54870833333333302</v>
      </c>
      <c r="T61" s="66" t="s">
        <v>6003</v>
      </c>
      <c r="U61" s="66" t="s">
        <v>6003</v>
      </c>
      <c r="V61" s="66" t="s">
        <v>6003</v>
      </c>
      <c r="W61" s="66">
        <v>0.99909713931497501</v>
      </c>
      <c r="X61" s="66">
        <v>30</v>
      </c>
      <c r="Y61" s="66" t="s">
        <v>6003</v>
      </c>
    </row>
    <row r="62" spans="1:25" x14ac:dyDescent="0.2">
      <c r="A62" s="66">
        <v>61</v>
      </c>
      <c r="B62" s="66" t="s">
        <v>10532</v>
      </c>
      <c r="C62" s="66" t="b">
        <v>0</v>
      </c>
      <c r="D62" s="66" t="s">
        <v>10484</v>
      </c>
      <c r="E62" s="66">
        <v>14.6672222222222</v>
      </c>
      <c r="F62" s="66">
        <v>37.251388888888798</v>
      </c>
      <c r="G62" s="66">
        <v>0</v>
      </c>
      <c r="H62" s="66">
        <v>0</v>
      </c>
      <c r="I62" s="66">
        <v>88</v>
      </c>
      <c r="J62" s="66">
        <v>224</v>
      </c>
      <c r="K62" s="66">
        <v>1.2261255351808901E-3</v>
      </c>
      <c r="L62" s="66">
        <v>0.122611459423501</v>
      </c>
      <c r="M62" s="66">
        <v>3.46015541277142E-4</v>
      </c>
      <c r="N62" s="66">
        <v>5.65320063735484</v>
      </c>
      <c r="O62" s="66">
        <v>1.5953608966729899E-2</v>
      </c>
      <c r="P62" s="66">
        <v>7.1417757944150599</v>
      </c>
      <c r="Q62" s="66">
        <v>3.9761624214758799</v>
      </c>
      <c r="R62" s="66">
        <v>0</v>
      </c>
      <c r="S62" s="66">
        <v>0.47520833333333301</v>
      </c>
      <c r="T62" s="66" t="s">
        <v>6003</v>
      </c>
      <c r="U62" s="66" t="s">
        <v>6003</v>
      </c>
      <c r="V62" s="66" t="s">
        <v>6003</v>
      </c>
      <c r="W62" s="66">
        <v>0.999472288355997</v>
      </c>
      <c r="X62" s="66">
        <v>30</v>
      </c>
      <c r="Y62" s="66" t="s">
        <v>6003</v>
      </c>
    </row>
    <row r="63" spans="1:25" x14ac:dyDescent="0.2">
      <c r="A63" s="66">
        <v>62</v>
      </c>
      <c r="B63" s="66" t="s">
        <v>10533</v>
      </c>
      <c r="C63" s="66" t="b">
        <v>0</v>
      </c>
      <c r="D63" s="66" t="s">
        <v>10484</v>
      </c>
      <c r="E63" s="66">
        <v>4.1669444444444403</v>
      </c>
      <c r="F63" s="66">
        <v>34.417777777777701</v>
      </c>
      <c r="G63" s="66">
        <v>0</v>
      </c>
      <c r="H63" s="66">
        <v>0</v>
      </c>
      <c r="I63" s="66">
        <v>25</v>
      </c>
      <c r="J63" s="66">
        <v>207</v>
      </c>
      <c r="K63" s="66">
        <v>1.09048615501299E-3</v>
      </c>
      <c r="L63" s="66">
        <v>0.12885943468419001</v>
      </c>
      <c r="M63" s="66">
        <v>2.07500892115783E-4</v>
      </c>
      <c r="N63" s="66">
        <v>5.3790953084553896</v>
      </c>
      <c r="O63" s="66">
        <v>8.6618964146150806E-3</v>
      </c>
      <c r="P63" s="66">
        <v>9.1774933035754493</v>
      </c>
      <c r="Q63" s="66">
        <v>6.0142419225757804</v>
      </c>
      <c r="R63" s="66">
        <v>0</v>
      </c>
      <c r="S63" s="66">
        <v>0.488958333333333</v>
      </c>
      <c r="T63" s="66" t="s">
        <v>6003</v>
      </c>
      <c r="U63" s="66" t="s">
        <v>6003</v>
      </c>
      <c r="V63" s="66" t="s">
        <v>6003</v>
      </c>
      <c r="W63" s="66">
        <v>0.99317223537667099</v>
      </c>
      <c r="X63" s="66">
        <v>30</v>
      </c>
      <c r="Y63" s="66" t="s">
        <v>6003</v>
      </c>
    </row>
    <row r="64" spans="1:25" x14ac:dyDescent="0.2">
      <c r="A64" s="66">
        <v>63</v>
      </c>
      <c r="B64" s="66" t="s">
        <v>10534</v>
      </c>
      <c r="C64" s="66" t="b">
        <v>0</v>
      </c>
      <c r="D64" s="66" t="s">
        <v>10484</v>
      </c>
      <c r="E64" s="66">
        <v>15.6672222222222</v>
      </c>
      <c r="F64" s="66">
        <v>35.584444444444401</v>
      </c>
      <c r="G64" s="66">
        <v>0</v>
      </c>
      <c r="H64" s="66">
        <v>0</v>
      </c>
      <c r="I64" s="66">
        <v>94</v>
      </c>
      <c r="J64" s="66">
        <v>214</v>
      </c>
      <c r="K64" s="66">
        <v>2.7615542261658502E-3</v>
      </c>
      <c r="L64" s="66">
        <v>0.112073448402687</v>
      </c>
      <c r="M64" s="66">
        <v>4.5069821662907798E-4</v>
      </c>
      <c r="N64" s="66">
        <v>6.1847582138225796</v>
      </c>
      <c r="O64" s="66">
        <v>2.48717206169684E-2</v>
      </c>
      <c r="P64" s="66">
        <v>6.3776214960773796</v>
      </c>
      <c r="Q64" s="66">
        <v>3.1897688875361299</v>
      </c>
      <c r="R64" s="66">
        <v>0</v>
      </c>
      <c r="S64" s="66">
        <v>0.51202083333333304</v>
      </c>
      <c r="T64" s="66" t="s">
        <v>6003</v>
      </c>
      <c r="U64" s="66" t="s">
        <v>6003</v>
      </c>
      <c r="V64" s="66" t="s">
        <v>6003</v>
      </c>
      <c r="W64" s="66">
        <v>0.99821106565659301</v>
      </c>
      <c r="X64" s="66">
        <v>30</v>
      </c>
      <c r="Y64" s="66" t="s">
        <v>6003</v>
      </c>
    </row>
    <row r="65" spans="1:25" x14ac:dyDescent="0.2">
      <c r="A65" s="66">
        <v>64</v>
      </c>
      <c r="B65" s="66" t="s">
        <v>10535</v>
      </c>
      <c r="C65" s="66" t="b">
        <v>0</v>
      </c>
      <c r="D65" s="66" t="s">
        <v>10484</v>
      </c>
      <c r="E65" s="66">
        <v>9.8336111111111109</v>
      </c>
      <c r="F65" s="66">
        <v>41.751388888888798</v>
      </c>
      <c r="G65" s="66">
        <v>0</v>
      </c>
      <c r="H65" s="66">
        <v>0</v>
      </c>
      <c r="I65" s="66">
        <v>59</v>
      </c>
      <c r="J65" s="66">
        <v>251</v>
      </c>
      <c r="K65" s="66">
        <v>2.29725232306097E-3</v>
      </c>
      <c r="L65" s="66">
        <v>9.2756442421652902E-2</v>
      </c>
      <c r="M65" s="66">
        <v>1.48722422902876E-4</v>
      </c>
      <c r="N65" s="66">
        <v>7.4727659067499701</v>
      </c>
      <c r="O65" s="66">
        <v>1.19815704701761E-2</v>
      </c>
      <c r="P65" s="66">
        <v>6.6059396344874601</v>
      </c>
      <c r="Q65" s="66">
        <v>4.2042747203646798</v>
      </c>
      <c r="R65" s="66">
        <v>0</v>
      </c>
      <c r="S65" s="66">
        <v>0.33483333333333298</v>
      </c>
      <c r="T65" s="66" t="s">
        <v>6003</v>
      </c>
      <c r="U65" s="66" t="s">
        <v>6003</v>
      </c>
      <c r="V65" s="66" t="s">
        <v>6003</v>
      </c>
      <c r="W65" s="66">
        <v>0.99960451885719603</v>
      </c>
      <c r="X65" s="66">
        <v>30</v>
      </c>
      <c r="Y65" s="66" t="s">
        <v>6003</v>
      </c>
    </row>
    <row r="66" spans="1:25" x14ac:dyDescent="0.2">
      <c r="A66" s="66">
        <v>65</v>
      </c>
      <c r="B66" s="66" t="s">
        <v>10536</v>
      </c>
      <c r="C66" s="66" t="b">
        <v>0</v>
      </c>
      <c r="D66" s="66" t="s">
        <v>10484</v>
      </c>
      <c r="E66" s="66">
        <v>9.1669444444444395</v>
      </c>
      <c r="F66" s="66">
        <v>43.585000000000001</v>
      </c>
      <c r="G66" s="66">
        <v>0</v>
      </c>
      <c r="H66" s="66">
        <v>0</v>
      </c>
      <c r="I66" s="66">
        <v>55</v>
      </c>
      <c r="J66" s="66">
        <v>262</v>
      </c>
      <c r="K66" s="66">
        <v>3.1973525546814502E-3</v>
      </c>
      <c r="L66" s="66">
        <v>8.4274809782185101E-2</v>
      </c>
      <c r="M66" s="66">
        <v>1.7275425874598599E-4</v>
      </c>
      <c r="N66" s="66">
        <v>8.2248442013863805</v>
      </c>
      <c r="O66" s="66">
        <v>1.6860042365970301E-2</v>
      </c>
      <c r="P66" s="66">
        <v>6.2412282382323099</v>
      </c>
      <c r="Q66" s="66">
        <v>3.9884734017089301</v>
      </c>
      <c r="R66" s="66">
        <v>0</v>
      </c>
      <c r="S66" s="66">
        <v>0.321083333333333</v>
      </c>
      <c r="T66" s="66" t="s">
        <v>6003</v>
      </c>
      <c r="U66" s="66" t="s">
        <v>6003</v>
      </c>
      <c r="V66" s="66" t="s">
        <v>6003</v>
      </c>
      <c r="W66" s="66">
        <v>0.998051791084134</v>
      </c>
      <c r="X66" s="66">
        <v>30</v>
      </c>
      <c r="Y66" s="66" t="s">
        <v>6003</v>
      </c>
    </row>
    <row r="67" spans="1:25" x14ac:dyDescent="0.2">
      <c r="A67" s="66">
        <v>66</v>
      </c>
      <c r="B67" s="66" t="s">
        <v>10537</v>
      </c>
      <c r="C67" s="66" t="b">
        <v>0</v>
      </c>
      <c r="D67" s="66" t="s">
        <v>10484</v>
      </c>
      <c r="E67" s="66">
        <v>14.1672222222222</v>
      </c>
      <c r="F67" s="66">
        <v>41.584722222222197</v>
      </c>
      <c r="G67" s="66">
        <v>0</v>
      </c>
      <c r="H67" s="66">
        <v>0</v>
      </c>
      <c r="I67" s="66">
        <v>85</v>
      </c>
      <c r="J67" s="66">
        <v>250</v>
      </c>
      <c r="K67" s="66">
        <v>4.3597156832015996E-3</v>
      </c>
      <c r="L67" s="66">
        <v>8.2772265596466693E-2</v>
      </c>
      <c r="M67" s="78">
        <v>9.3699618294557194E-5</v>
      </c>
      <c r="N67" s="66">
        <v>8.3741477361413796</v>
      </c>
      <c r="O67" s="66">
        <v>9.47967825653152E-3</v>
      </c>
      <c r="P67" s="66">
        <v>5.4984520082330004</v>
      </c>
      <c r="Q67" s="66">
        <v>3.1714587167220198</v>
      </c>
      <c r="R67" s="66">
        <v>0</v>
      </c>
      <c r="S67" s="66">
        <v>0.360645833333333</v>
      </c>
      <c r="T67" s="66" t="s">
        <v>6003</v>
      </c>
      <c r="U67" s="66" t="s">
        <v>6003</v>
      </c>
      <c r="V67" s="66" t="s">
        <v>6003</v>
      </c>
      <c r="W67" s="66">
        <v>0.999174027475911</v>
      </c>
      <c r="X67" s="66">
        <v>30</v>
      </c>
      <c r="Y67" s="66" t="s">
        <v>6003</v>
      </c>
    </row>
    <row r="68" spans="1:25" x14ac:dyDescent="0.2">
      <c r="A68" s="66">
        <v>67</v>
      </c>
      <c r="B68" s="66" t="s">
        <v>10538</v>
      </c>
      <c r="C68" s="66" t="b">
        <v>0</v>
      </c>
      <c r="D68" s="66" t="s">
        <v>10484</v>
      </c>
      <c r="E68" s="66">
        <v>15.1672222222222</v>
      </c>
      <c r="F68" s="66">
        <v>32.751111111111101</v>
      </c>
      <c r="G68" s="66">
        <v>0</v>
      </c>
      <c r="H68" s="66">
        <v>0</v>
      </c>
      <c r="I68" s="66">
        <v>91</v>
      </c>
      <c r="J68" s="66">
        <v>197</v>
      </c>
      <c r="K68" s="66">
        <v>1.2612063590095399E-3</v>
      </c>
      <c r="L68" s="66">
        <v>0.13153760271798401</v>
      </c>
      <c r="M68" s="66">
        <v>4.0685594953908502E-4</v>
      </c>
      <c r="N68" s="66">
        <v>5.2695743744550896</v>
      </c>
      <c r="O68" s="66">
        <v>1.62991999358722E-2</v>
      </c>
      <c r="P68" s="66">
        <v>7.4544479064340203</v>
      </c>
      <c r="Q68" s="66">
        <v>3.3027499932034901</v>
      </c>
      <c r="R68" s="66">
        <v>0</v>
      </c>
      <c r="S68" s="66">
        <v>0.49889583333333298</v>
      </c>
      <c r="T68" s="66" t="s">
        <v>6003</v>
      </c>
      <c r="U68" s="66" t="s">
        <v>6003</v>
      </c>
      <c r="V68" s="66" t="s">
        <v>6003</v>
      </c>
      <c r="W68" s="66">
        <v>0.99944240000890805</v>
      </c>
      <c r="X68" s="66">
        <v>30</v>
      </c>
      <c r="Y68" s="66" t="s">
        <v>6003</v>
      </c>
    </row>
    <row r="69" spans="1:25" x14ac:dyDescent="0.2">
      <c r="A69" s="66">
        <v>68</v>
      </c>
      <c r="B69" s="66" t="s">
        <v>10539</v>
      </c>
      <c r="C69" s="66" t="b">
        <v>0</v>
      </c>
      <c r="D69" s="66" t="s">
        <v>10484</v>
      </c>
      <c r="E69" s="66">
        <v>19.6675</v>
      </c>
      <c r="F69" s="66">
        <v>36.918055555555497</v>
      </c>
      <c r="G69" s="66">
        <v>0</v>
      </c>
      <c r="H69" s="66">
        <v>0</v>
      </c>
      <c r="I69" s="66">
        <v>118</v>
      </c>
      <c r="J69" s="66">
        <v>222</v>
      </c>
      <c r="K69" s="66">
        <v>1.0123106343167001E-3</v>
      </c>
      <c r="L69" s="66">
        <v>0.13340500676084499</v>
      </c>
      <c r="M69" s="66">
        <v>1.52879734726845E-3</v>
      </c>
      <c r="N69" s="66">
        <v>5.1958108424112401</v>
      </c>
      <c r="O69" s="66">
        <v>5.9543056333912402E-2</v>
      </c>
      <c r="P69" s="66">
        <v>14.535450052207899</v>
      </c>
      <c r="Q69" s="66">
        <v>3.8315733931414702</v>
      </c>
      <c r="R69" s="66">
        <v>0</v>
      </c>
      <c r="S69" s="66">
        <v>0.527708333333333</v>
      </c>
      <c r="T69" s="66" t="s">
        <v>6003</v>
      </c>
      <c r="U69" s="66" t="s">
        <v>6003</v>
      </c>
      <c r="V69" s="66" t="s">
        <v>6003</v>
      </c>
      <c r="W69" s="66">
        <v>0.96575090393047502</v>
      </c>
      <c r="X69" s="66">
        <v>30</v>
      </c>
      <c r="Y69" s="66" t="s">
        <v>6003</v>
      </c>
    </row>
    <row r="70" spans="1:25" x14ac:dyDescent="0.2">
      <c r="A70" s="66">
        <v>69</v>
      </c>
      <c r="B70" s="66" t="s">
        <v>10540</v>
      </c>
      <c r="C70" s="66" t="b">
        <v>0</v>
      </c>
      <c r="D70" s="66" t="s">
        <v>10484</v>
      </c>
      <c r="E70" s="66">
        <v>9.0002777777777698</v>
      </c>
      <c r="F70" s="66">
        <v>32.417777777777701</v>
      </c>
      <c r="G70" s="66">
        <v>0</v>
      </c>
      <c r="H70" s="66">
        <v>0</v>
      </c>
      <c r="I70" s="66">
        <v>54</v>
      </c>
      <c r="J70" s="66">
        <v>195</v>
      </c>
      <c r="K70" s="66">
        <v>2.5543773244271102E-3</v>
      </c>
      <c r="L70" s="66">
        <v>0.12696130922319099</v>
      </c>
      <c r="M70" s="66">
        <v>9.9961487240347391E-4</v>
      </c>
      <c r="N70" s="66">
        <v>5.4595150664477297</v>
      </c>
      <c r="O70" s="66">
        <v>4.2984847036652202E-2</v>
      </c>
      <c r="P70" s="66">
        <v>11.7033358546703</v>
      </c>
      <c r="Q70" s="66">
        <v>4.6765074425979796</v>
      </c>
      <c r="R70" s="66">
        <v>0</v>
      </c>
      <c r="S70" s="66">
        <v>0.59283333333333299</v>
      </c>
      <c r="T70" s="66" t="s">
        <v>6003</v>
      </c>
      <c r="U70" s="66" t="s">
        <v>6003</v>
      </c>
      <c r="V70" s="66" t="s">
        <v>6003</v>
      </c>
      <c r="W70" s="66">
        <v>0.97976847718359195</v>
      </c>
      <c r="X70" s="66">
        <v>30</v>
      </c>
      <c r="Y70" s="66" t="s">
        <v>6003</v>
      </c>
    </row>
    <row r="71" spans="1:25" x14ac:dyDescent="0.2">
      <c r="A71" s="66">
        <v>70</v>
      </c>
      <c r="B71" s="66" t="s">
        <v>10541</v>
      </c>
      <c r="C71" s="66" t="b">
        <v>0</v>
      </c>
      <c r="D71" s="66" t="s">
        <v>10484</v>
      </c>
      <c r="E71" s="66">
        <v>12.6672222222222</v>
      </c>
      <c r="F71" s="66">
        <v>34.751111111111101</v>
      </c>
      <c r="G71" s="66">
        <v>0</v>
      </c>
      <c r="H71" s="66">
        <v>0</v>
      </c>
      <c r="I71" s="66">
        <v>76</v>
      </c>
      <c r="J71" s="66">
        <v>209</v>
      </c>
      <c r="K71" s="66">
        <v>1.0977124698247701E-3</v>
      </c>
      <c r="L71" s="66">
        <v>0.13154073496271301</v>
      </c>
      <c r="M71" s="66">
        <v>3.40243672538081E-4</v>
      </c>
      <c r="N71" s="66">
        <v>5.2694488954803402</v>
      </c>
      <c r="O71" s="66">
        <v>1.36299728366135E-2</v>
      </c>
      <c r="P71" s="66">
        <v>8.8778918033851095</v>
      </c>
      <c r="Q71" s="66">
        <v>4.1139264325335496</v>
      </c>
      <c r="R71" s="66">
        <v>0</v>
      </c>
      <c r="S71" s="66">
        <v>0.55408333333333304</v>
      </c>
      <c r="T71" s="66" t="s">
        <v>6003</v>
      </c>
      <c r="U71" s="66" t="s">
        <v>6003</v>
      </c>
      <c r="V71" s="66" t="s">
        <v>6003</v>
      </c>
      <c r="W71" s="66">
        <v>0.99955251483207896</v>
      </c>
      <c r="X71" s="66">
        <v>30</v>
      </c>
      <c r="Y71" s="66" t="s">
        <v>6003</v>
      </c>
    </row>
    <row r="72" spans="1:25" x14ac:dyDescent="0.2">
      <c r="A72" s="66">
        <v>71</v>
      </c>
      <c r="B72" s="66" t="s">
        <v>10542</v>
      </c>
      <c r="C72" s="66" t="b">
        <v>0</v>
      </c>
      <c r="D72" s="66" t="s">
        <v>10484</v>
      </c>
      <c r="E72" s="66">
        <v>15.6672222222222</v>
      </c>
      <c r="F72" s="66">
        <v>35.251111111111101</v>
      </c>
      <c r="G72" s="66">
        <v>0</v>
      </c>
      <c r="H72" s="66">
        <v>0</v>
      </c>
      <c r="I72" s="66">
        <v>94</v>
      </c>
      <c r="J72" s="66">
        <v>212</v>
      </c>
      <c r="K72" s="66">
        <v>1.89856990965324E-3</v>
      </c>
      <c r="L72" s="66">
        <v>0.12188641332976199</v>
      </c>
      <c r="M72" s="66">
        <v>8.05491797149143E-4</v>
      </c>
      <c r="N72" s="66">
        <v>5.6868289223068702</v>
      </c>
      <c r="O72" s="66">
        <v>3.7581662496833403E-2</v>
      </c>
      <c r="P72" s="66">
        <v>7.5483223136394599</v>
      </c>
      <c r="Q72" s="66">
        <v>3.5257939699040999</v>
      </c>
      <c r="R72" s="66">
        <v>0</v>
      </c>
      <c r="S72" s="66">
        <v>0.55739583333333298</v>
      </c>
      <c r="T72" s="66" t="s">
        <v>6003</v>
      </c>
      <c r="U72" s="66" t="s">
        <v>6003</v>
      </c>
      <c r="V72" s="66" t="s">
        <v>6003</v>
      </c>
      <c r="W72" s="66">
        <v>0.99363587193308001</v>
      </c>
      <c r="X72" s="66">
        <v>30</v>
      </c>
      <c r="Y72" s="66" t="s">
        <v>6003</v>
      </c>
    </row>
    <row r="73" spans="1:25" x14ac:dyDescent="0.2">
      <c r="A73" s="66">
        <v>72</v>
      </c>
      <c r="B73" s="66" t="s">
        <v>10543</v>
      </c>
      <c r="C73" s="66" t="b">
        <v>0</v>
      </c>
      <c r="D73" s="66" t="s">
        <v>10484</v>
      </c>
      <c r="E73" s="66">
        <v>17.1672222222222</v>
      </c>
      <c r="F73" s="66">
        <v>34.751111111111101</v>
      </c>
      <c r="G73" s="66">
        <v>0</v>
      </c>
      <c r="H73" s="66">
        <v>0</v>
      </c>
      <c r="I73" s="66">
        <v>103</v>
      </c>
      <c r="J73" s="66">
        <v>209</v>
      </c>
      <c r="K73" s="66">
        <v>1.5233834877360799E-3</v>
      </c>
      <c r="L73" s="66">
        <v>0.12762189636280799</v>
      </c>
      <c r="M73" s="66">
        <v>1.3704765605561399E-3</v>
      </c>
      <c r="N73" s="66">
        <v>5.43125592327383</v>
      </c>
      <c r="O73" s="66">
        <v>5.8323917363428603E-2</v>
      </c>
      <c r="P73" s="66">
        <v>12.0550140520865</v>
      </c>
      <c r="Q73" s="66">
        <v>3.68093998146156</v>
      </c>
      <c r="R73" s="66">
        <v>0</v>
      </c>
      <c r="S73" s="66">
        <v>0.42552083333333302</v>
      </c>
      <c r="T73" s="66" t="s">
        <v>6003</v>
      </c>
      <c r="U73" s="66" t="s">
        <v>6003</v>
      </c>
      <c r="V73" s="66" t="s">
        <v>6003</v>
      </c>
      <c r="W73" s="66">
        <v>0.97173890728743895</v>
      </c>
      <c r="X73" s="66">
        <v>30</v>
      </c>
      <c r="Y73" s="66" t="s">
        <v>6003</v>
      </c>
    </row>
    <row r="74" spans="1:25" x14ac:dyDescent="0.2">
      <c r="A74" s="66">
        <v>73</v>
      </c>
      <c r="B74" s="66" t="s">
        <v>10544</v>
      </c>
      <c r="C74" s="66" t="b">
        <v>0</v>
      </c>
      <c r="D74" s="66" t="s">
        <v>10484</v>
      </c>
      <c r="E74" s="66">
        <v>13.6672222222222</v>
      </c>
      <c r="F74" s="66">
        <v>33.084444444444401</v>
      </c>
      <c r="G74" s="66">
        <v>0</v>
      </c>
      <c r="H74" s="66">
        <v>0</v>
      </c>
      <c r="I74" s="66">
        <v>82</v>
      </c>
      <c r="J74" s="66">
        <v>199</v>
      </c>
      <c r="K74" s="66">
        <v>3.9136664726667396E-3</v>
      </c>
      <c r="L74" s="66">
        <v>0.110389607714401</v>
      </c>
      <c r="M74" s="66">
        <v>6.7372642681062897E-4</v>
      </c>
      <c r="N74" s="66">
        <v>6.2790981407710902</v>
      </c>
      <c r="O74" s="66">
        <v>3.83223968411937E-2</v>
      </c>
      <c r="P74" s="66">
        <v>6.4835559884513003</v>
      </c>
      <c r="Q74" s="66">
        <v>3.14231277023445</v>
      </c>
      <c r="R74" s="66">
        <v>0</v>
      </c>
      <c r="S74" s="66">
        <v>0.57070833333333304</v>
      </c>
      <c r="T74" s="66" t="s">
        <v>6003</v>
      </c>
      <c r="U74" s="66" t="s">
        <v>6003</v>
      </c>
      <c r="V74" s="66" t="s">
        <v>6003</v>
      </c>
      <c r="W74" s="66">
        <v>0.99461635519168301</v>
      </c>
      <c r="X74" s="66">
        <v>30</v>
      </c>
      <c r="Y74" s="66" t="s">
        <v>6003</v>
      </c>
    </row>
    <row r="75" spans="1:25" x14ac:dyDescent="0.2">
      <c r="A75" s="66">
        <v>74</v>
      </c>
      <c r="B75" s="66" t="s">
        <v>10545</v>
      </c>
      <c r="C75" s="66" t="b">
        <v>0</v>
      </c>
      <c r="D75" s="66" t="s">
        <v>10484</v>
      </c>
      <c r="E75" s="66">
        <v>18.1672222222222</v>
      </c>
      <c r="F75" s="66">
        <v>36.084722222222197</v>
      </c>
      <c r="G75" s="66">
        <v>0</v>
      </c>
      <c r="H75" s="66">
        <v>0</v>
      </c>
      <c r="I75" s="66">
        <v>109</v>
      </c>
      <c r="J75" s="66">
        <v>217</v>
      </c>
      <c r="K75" s="66">
        <v>3.8371444674916801E-3</v>
      </c>
      <c r="L75" s="66">
        <v>0.106630357057659</v>
      </c>
      <c r="M75" s="66">
        <v>7.9142615495538795E-4</v>
      </c>
      <c r="N75" s="66">
        <v>6.50046759371845</v>
      </c>
      <c r="O75" s="66">
        <v>4.8247424233295498E-2</v>
      </c>
      <c r="P75" s="66">
        <v>6.3691883611474003</v>
      </c>
      <c r="Q75" s="66">
        <v>2.85560565126849</v>
      </c>
      <c r="R75" s="66">
        <v>0</v>
      </c>
      <c r="S75" s="66">
        <v>0.58783333333333299</v>
      </c>
      <c r="T75" s="66" t="s">
        <v>6003</v>
      </c>
      <c r="U75" s="66" t="s">
        <v>6003</v>
      </c>
      <c r="V75" s="66" t="s">
        <v>6003</v>
      </c>
      <c r="W75" s="66">
        <v>0.99126502654834203</v>
      </c>
      <c r="X75" s="66">
        <v>30</v>
      </c>
      <c r="Y75" s="66" t="s">
        <v>6003</v>
      </c>
    </row>
    <row r="76" spans="1:25" x14ac:dyDescent="0.2">
      <c r="A76" s="66">
        <v>75</v>
      </c>
      <c r="B76" s="66" t="s">
        <v>10546</v>
      </c>
      <c r="C76" s="66" t="b">
        <v>0</v>
      </c>
      <c r="D76" s="66" t="s">
        <v>10484</v>
      </c>
      <c r="E76" s="66">
        <v>16.833888888888801</v>
      </c>
      <c r="F76" s="66">
        <v>32.584444444444401</v>
      </c>
      <c r="G76" s="66">
        <v>0</v>
      </c>
      <c r="H76" s="66">
        <v>0</v>
      </c>
      <c r="I76" s="66">
        <v>101</v>
      </c>
      <c r="J76" s="66">
        <v>196</v>
      </c>
      <c r="K76" s="66">
        <v>3.5818263426614198E-3</v>
      </c>
      <c r="L76" s="66">
        <v>0.111729543088216</v>
      </c>
      <c r="M76" s="66">
        <v>6.6095504956771903E-4</v>
      </c>
      <c r="N76" s="66">
        <v>6.2037949981829401</v>
      </c>
      <c r="O76" s="66">
        <v>3.6699600814571E-2</v>
      </c>
      <c r="P76" s="66">
        <v>5.8683174246944896</v>
      </c>
      <c r="Q76" s="66">
        <v>2.5553166279033701</v>
      </c>
      <c r="R76" s="66">
        <v>0</v>
      </c>
      <c r="S76" s="66">
        <v>0.57508333333333295</v>
      </c>
      <c r="T76" s="66" t="s">
        <v>6003</v>
      </c>
      <c r="U76" s="66" t="s">
        <v>6003</v>
      </c>
      <c r="V76" s="66" t="s">
        <v>6003</v>
      </c>
      <c r="W76" s="66">
        <v>0.99633442207147804</v>
      </c>
      <c r="X76" s="66">
        <v>30</v>
      </c>
      <c r="Y76" s="66" t="s">
        <v>6003</v>
      </c>
    </row>
    <row r="77" spans="1:25" x14ac:dyDescent="0.2">
      <c r="A77" s="66">
        <v>76</v>
      </c>
      <c r="B77" s="66" t="s">
        <v>10547</v>
      </c>
      <c r="C77" s="66" t="b">
        <v>0</v>
      </c>
      <c r="D77" s="66" t="s">
        <v>10484</v>
      </c>
      <c r="E77" s="66">
        <v>20.6675</v>
      </c>
      <c r="F77" s="66">
        <v>40.418055555555497</v>
      </c>
      <c r="G77" s="66">
        <v>0</v>
      </c>
      <c r="H77" s="66">
        <v>0</v>
      </c>
      <c r="I77" s="66">
        <v>124</v>
      </c>
      <c r="J77" s="66">
        <v>243</v>
      </c>
      <c r="K77" s="66">
        <v>1.7808908598704999E-3</v>
      </c>
      <c r="L77" s="66">
        <v>0.115776194782269</v>
      </c>
      <c r="M77" s="66">
        <v>7.6757881558796196E-4</v>
      </c>
      <c r="N77" s="66">
        <v>5.9869576976811798</v>
      </c>
      <c r="O77" s="66">
        <v>3.9692632040668203E-2</v>
      </c>
      <c r="P77" s="66">
        <v>7.1099120488886403</v>
      </c>
      <c r="Q77" s="66">
        <v>3.3457017937994298</v>
      </c>
      <c r="R77" s="66">
        <v>0</v>
      </c>
      <c r="S77" s="66">
        <v>0.615458333333333</v>
      </c>
      <c r="T77" s="66" t="s">
        <v>6003</v>
      </c>
      <c r="U77" s="66" t="s">
        <v>6003</v>
      </c>
      <c r="V77" s="66" t="s">
        <v>6003</v>
      </c>
      <c r="W77" s="66">
        <v>0.99419324396634601</v>
      </c>
      <c r="X77" s="66">
        <v>30</v>
      </c>
      <c r="Y77" s="66" t="s">
        <v>6003</v>
      </c>
    </row>
    <row r="78" spans="1:25" x14ac:dyDescent="0.2">
      <c r="A78" s="66">
        <v>77</v>
      </c>
      <c r="B78" s="66" t="s">
        <v>10548</v>
      </c>
      <c r="C78" s="66" t="b">
        <v>0</v>
      </c>
      <c r="D78" s="66" t="s">
        <v>10484</v>
      </c>
      <c r="E78" s="66">
        <v>17.000555555555501</v>
      </c>
      <c r="F78" s="66">
        <v>34.084444444444401</v>
      </c>
      <c r="G78" s="66">
        <v>0</v>
      </c>
      <c r="H78" s="66">
        <v>0</v>
      </c>
      <c r="I78" s="66">
        <v>102</v>
      </c>
      <c r="J78" s="66">
        <v>205</v>
      </c>
      <c r="K78" s="66">
        <v>3.9810036616125602E-3</v>
      </c>
      <c r="L78" s="66">
        <v>0.113237922586565</v>
      </c>
      <c r="M78" s="66">
        <v>6.4432735742436797E-4</v>
      </c>
      <c r="N78" s="66">
        <v>6.12115768928967</v>
      </c>
      <c r="O78" s="66">
        <v>3.4829580658394803E-2</v>
      </c>
      <c r="P78" s="66">
        <v>6.3485476936538703</v>
      </c>
      <c r="Q78" s="66">
        <v>2.8231154640478202</v>
      </c>
      <c r="R78" s="66">
        <v>0</v>
      </c>
      <c r="S78" s="66">
        <v>0.67727083333333304</v>
      </c>
      <c r="T78" s="66" t="s">
        <v>6003</v>
      </c>
      <c r="U78" s="66" t="s">
        <v>6003</v>
      </c>
      <c r="V78" s="66" t="s">
        <v>6003</v>
      </c>
      <c r="W78" s="66">
        <v>0.99615795694324505</v>
      </c>
      <c r="X78" s="66">
        <v>30</v>
      </c>
      <c r="Y78" s="66" t="s">
        <v>6003</v>
      </c>
    </row>
    <row r="79" spans="1:25" x14ac:dyDescent="0.2">
      <c r="A79" s="66">
        <v>78</v>
      </c>
      <c r="B79" s="66" t="s">
        <v>10549</v>
      </c>
      <c r="C79" s="66" t="b">
        <v>0</v>
      </c>
      <c r="D79" s="66" t="s">
        <v>10484</v>
      </c>
      <c r="E79" s="66">
        <v>21.000833333333301</v>
      </c>
      <c r="F79" s="66">
        <v>36.584722222222197</v>
      </c>
      <c r="G79" s="66">
        <v>0</v>
      </c>
      <c r="H79" s="66">
        <v>0</v>
      </c>
      <c r="I79" s="66">
        <v>126</v>
      </c>
      <c r="J79" s="66">
        <v>220</v>
      </c>
      <c r="K79" s="66">
        <v>2.3799414326414101E-3</v>
      </c>
      <c r="L79" s="66">
        <v>0.116806558715901</v>
      </c>
      <c r="M79" s="66">
        <v>6.7948471815570304E-4</v>
      </c>
      <c r="N79" s="66">
        <v>5.9341460632003402</v>
      </c>
      <c r="O79" s="66">
        <v>3.4519992794715799E-2</v>
      </c>
      <c r="P79" s="66">
        <v>6.1545322664911399</v>
      </c>
      <c r="Q79" s="66">
        <v>2.6588863083554299</v>
      </c>
      <c r="R79" s="66">
        <v>0</v>
      </c>
      <c r="S79" s="66">
        <v>0.63083333333333302</v>
      </c>
      <c r="T79" s="66" t="s">
        <v>6003</v>
      </c>
      <c r="U79" s="66" t="s">
        <v>6003</v>
      </c>
      <c r="V79" s="66" t="s">
        <v>6003</v>
      </c>
      <c r="W79" s="66">
        <v>0.99643545677474299</v>
      </c>
      <c r="X79" s="66">
        <v>30</v>
      </c>
      <c r="Y79" s="66" t="s">
        <v>6003</v>
      </c>
    </row>
    <row r="80" spans="1:25" x14ac:dyDescent="0.2">
      <c r="A80" s="66">
        <v>79</v>
      </c>
      <c r="B80" s="66" t="s">
        <v>10550</v>
      </c>
      <c r="C80" s="66" t="b">
        <v>0</v>
      </c>
      <c r="D80" s="66" t="s">
        <v>10484</v>
      </c>
      <c r="E80" s="66">
        <v>17.6672222222222</v>
      </c>
      <c r="F80" s="66">
        <v>36.918055555555497</v>
      </c>
      <c r="G80" s="66">
        <v>0</v>
      </c>
      <c r="H80" s="66">
        <v>0</v>
      </c>
      <c r="I80" s="66">
        <v>106</v>
      </c>
      <c r="J80" s="66">
        <v>222</v>
      </c>
      <c r="K80" s="66">
        <v>1.9835173360032501E-3</v>
      </c>
      <c r="L80" s="66">
        <v>0.115888806299765</v>
      </c>
      <c r="M80" s="66">
        <v>8.2190208474658898E-4</v>
      </c>
      <c r="N80" s="66">
        <v>5.9811400487378004</v>
      </c>
      <c r="O80" s="66">
        <v>4.2419208827667997E-2</v>
      </c>
      <c r="P80" s="66">
        <v>7.0952238825154703</v>
      </c>
      <c r="Q80" s="66">
        <v>3.2731751728427998</v>
      </c>
      <c r="R80" s="66">
        <v>0</v>
      </c>
      <c r="S80" s="66">
        <v>0.54389583333333302</v>
      </c>
      <c r="T80" s="66" t="s">
        <v>6003</v>
      </c>
      <c r="U80" s="66" t="s">
        <v>6003</v>
      </c>
      <c r="V80" s="66" t="s">
        <v>6003</v>
      </c>
      <c r="W80" s="66">
        <v>0.99313680320893405</v>
      </c>
      <c r="X80" s="66">
        <v>30</v>
      </c>
      <c r="Y80" s="66" t="s">
        <v>6003</v>
      </c>
    </row>
    <row r="81" spans="1:25" x14ac:dyDescent="0.2">
      <c r="A81" s="66">
        <v>80</v>
      </c>
      <c r="B81" s="66" t="s">
        <v>10551</v>
      </c>
      <c r="C81" s="66" t="b">
        <v>0</v>
      </c>
      <c r="D81" s="66" t="s">
        <v>10484</v>
      </c>
      <c r="E81" s="66">
        <v>16.6672222222222</v>
      </c>
      <c r="F81" s="66">
        <v>37.751388888888798</v>
      </c>
      <c r="G81" s="66">
        <v>0</v>
      </c>
      <c r="H81" s="66">
        <v>0</v>
      </c>
      <c r="I81" s="66">
        <v>100</v>
      </c>
      <c r="J81" s="66">
        <v>227</v>
      </c>
      <c r="K81" s="66">
        <v>7.7877212984104704E-4</v>
      </c>
      <c r="L81" s="66">
        <v>0.13427711887032201</v>
      </c>
      <c r="M81" s="66">
        <v>1.0615844651223601E-3</v>
      </c>
      <c r="N81" s="66">
        <v>5.1620647388878398</v>
      </c>
      <c r="O81" s="66">
        <v>4.0810882605036597E-2</v>
      </c>
      <c r="P81" s="66">
        <v>12.400134509592201</v>
      </c>
      <c r="Q81" s="66">
        <v>4.6635581042172598</v>
      </c>
      <c r="R81" s="66">
        <v>0</v>
      </c>
      <c r="S81" s="66">
        <v>0.54052083333333301</v>
      </c>
      <c r="T81" s="66" t="s">
        <v>6003</v>
      </c>
      <c r="U81" s="66" t="s">
        <v>6003</v>
      </c>
      <c r="V81" s="66" t="s">
        <v>6003</v>
      </c>
      <c r="W81" s="66">
        <v>0.97353418447940998</v>
      </c>
      <c r="X81" s="66">
        <v>30</v>
      </c>
      <c r="Y81" s="66" t="s">
        <v>6003</v>
      </c>
    </row>
    <row r="82" spans="1:25" x14ac:dyDescent="0.2">
      <c r="A82" s="66">
        <v>81</v>
      </c>
      <c r="B82" s="66" t="s">
        <v>10552</v>
      </c>
      <c r="C82" s="66" t="b">
        <v>0</v>
      </c>
      <c r="D82" s="66" t="s">
        <v>10484</v>
      </c>
      <c r="E82" s="66">
        <v>2.5</v>
      </c>
      <c r="F82" s="66">
        <v>31.084444444444401</v>
      </c>
      <c r="G82" s="66">
        <v>0</v>
      </c>
      <c r="H82" s="66">
        <v>0</v>
      </c>
      <c r="I82" s="66">
        <v>15</v>
      </c>
      <c r="J82" s="66">
        <v>187</v>
      </c>
      <c r="K82" s="66">
        <v>2.2158350398614399E-3</v>
      </c>
      <c r="L82" s="66">
        <v>0.127284830243965</v>
      </c>
      <c r="M82" s="66">
        <v>4.4389678274042997E-4</v>
      </c>
      <c r="N82" s="66">
        <v>5.44563856691639</v>
      </c>
      <c r="O82" s="66">
        <v>1.8991276770281E-2</v>
      </c>
      <c r="P82" s="66">
        <v>8.1290626637040599</v>
      </c>
      <c r="Q82" s="66">
        <v>5.33433162760375</v>
      </c>
      <c r="R82" s="66">
        <v>0</v>
      </c>
      <c r="S82" s="66">
        <v>0.591020833333333</v>
      </c>
      <c r="T82" s="66" t="s">
        <v>6003</v>
      </c>
      <c r="U82" s="66" t="s">
        <v>6003</v>
      </c>
      <c r="V82" s="66" t="s">
        <v>6003</v>
      </c>
      <c r="W82" s="66">
        <v>0.99852607456859199</v>
      </c>
      <c r="X82" s="66">
        <v>30</v>
      </c>
      <c r="Y82" s="66" t="s">
        <v>6003</v>
      </c>
    </row>
    <row r="83" spans="1:25" x14ac:dyDescent="0.2">
      <c r="A83" s="66">
        <v>82</v>
      </c>
      <c r="B83" s="66" t="s">
        <v>10553</v>
      </c>
      <c r="C83" s="66" t="b">
        <v>0</v>
      </c>
      <c r="D83" s="66" t="s">
        <v>10484</v>
      </c>
      <c r="E83" s="66">
        <v>7.83361111111111</v>
      </c>
      <c r="F83" s="66">
        <v>32.917777777777701</v>
      </c>
      <c r="G83" s="66">
        <v>0</v>
      </c>
      <c r="H83" s="66">
        <v>0</v>
      </c>
      <c r="I83" s="66">
        <v>47</v>
      </c>
      <c r="J83" s="66">
        <v>198</v>
      </c>
      <c r="K83" s="66">
        <v>1.53865653382295E-3</v>
      </c>
      <c r="L83" s="66">
        <v>0.13391890911585899</v>
      </c>
      <c r="M83" s="66">
        <v>7.3249766514713402E-4</v>
      </c>
      <c r="N83" s="66">
        <v>5.17587236288096</v>
      </c>
      <c r="O83" s="66">
        <v>2.8310523479771199E-2</v>
      </c>
      <c r="P83" s="66">
        <v>11.606625700773</v>
      </c>
      <c r="Q83" s="66">
        <v>5.3775014256493003</v>
      </c>
      <c r="R83" s="66">
        <v>0</v>
      </c>
      <c r="S83" s="66">
        <v>0.55439583333333298</v>
      </c>
      <c r="T83" s="66" t="s">
        <v>6003</v>
      </c>
      <c r="U83" s="66" t="s">
        <v>6003</v>
      </c>
      <c r="V83" s="66" t="s">
        <v>6003</v>
      </c>
      <c r="W83" s="66">
        <v>0.98524903933174501</v>
      </c>
      <c r="X83" s="66">
        <v>30</v>
      </c>
      <c r="Y83" s="66" t="s">
        <v>6003</v>
      </c>
    </row>
    <row r="84" spans="1:25" x14ac:dyDescent="0.2">
      <c r="A84" s="66">
        <v>83</v>
      </c>
      <c r="B84" s="66" t="s">
        <v>10554</v>
      </c>
      <c r="C84" s="66" t="b">
        <v>0</v>
      </c>
      <c r="D84" s="66" t="s">
        <v>10484</v>
      </c>
      <c r="E84" s="66">
        <v>7.6669444444444403</v>
      </c>
      <c r="F84" s="66">
        <v>32.917777777777701</v>
      </c>
      <c r="G84" s="66">
        <v>0</v>
      </c>
      <c r="H84" s="66">
        <v>0</v>
      </c>
      <c r="I84" s="66">
        <v>46</v>
      </c>
      <c r="J84" s="66">
        <v>198</v>
      </c>
      <c r="K84" s="66">
        <v>1.69081410194796E-3</v>
      </c>
      <c r="L84" s="66">
        <v>0.13202407387255299</v>
      </c>
      <c r="M84" s="66">
        <v>7.3661550934170698E-4</v>
      </c>
      <c r="N84" s="66">
        <v>5.2501574919515104</v>
      </c>
      <c r="O84" s="66">
        <v>2.9292744282314102E-2</v>
      </c>
      <c r="P84" s="66">
        <v>11.166419888955399</v>
      </c>
      <c r="Q84" s="66">
        <v>5.3062952218810997</v>
      </c>
      <c r="R84" s="66">
        <v>0</v>
      </c>
      <c r="S84" s="66">
        <v>0.56183333333333296</v>
      </c>
      <c r="T84" s="66" t="s">
        <v>6003</v>
      </c>
      <c r="U84" s="66" t="s">
        <v>6003</v>
      </c>
      <c r="V84" s="66" t="s">
        <v>6003</v>
      </c>
      <c r="W84" s="66">
        <v>0.98562093226694003</v>
      </c>
      <c r="X84" s="66">
        <v>30</v>
      </c>
      <c r="Y84" s="66" t="s">
        <v>6003</v>
      </c>
    </row>
    <row r="85" spans="1:25" x14ac:dyDescent="0.2">
      <c r="A85" s="66">
        <v>84</v>
      </c>
      <c r="B85" s="66" t="s">
        <v>10555</v>
      </c>
      <c r="C85" s="66" t="b">
        <v>0</v>
      </c>
      <c r="D85" s="66" t="s">
        <v>10484</v>
      </c>
      <c r="E85" s="66">
        <v>5.83361111111111</v>
      </c>
      <c r="F85" s="66">
        <v>29.751111111111101</v>
      </c>
      <c r="G85" s="66">
        <v>0</v>
      </c>
      <c r="H85" s="66">
        <v>0</v>
      </c>
      <c r="I85" s="66">
        <v>35</v>
      </c>
      <c r="J85" s="66">
        <v>179</v>
      </c>
      <c r="K85" s="66">
        <v>1.37743950995439E-3</v>
      </c>
      <c r="L85" s="66">
        <v>0.142481685879873</v>
      </c>
      <c r="M85" s="66">
        <v>4.06333246856521E-4</v>
      </c>
      <c r="N85" s="66">
        <v>4.8648159676067797</v>
      </c>
      <c r="O85" s="66">
        <v>1.3873617898820301E-2</v>
      </c>
      <c r="P85" s="66">
        <v>8.1282150218051505</v>
      </c>
      <c r="Q85" s="66">
        <v>4.7375416353161501</v>
      </c>
      <c r="R85" s="66">
        <v>0</v>
      </c>
      <c r="S85" s="66">
        <v>0.57202083333333298</v>
      </c>
      <c r="T85" s="66" t="s">
        <v>6003</v>
      </c>
      <c r="U85" s="66" t="s">
        <v>6003</v>
      </c>
      <c r="V85" s="66" t="s">
        <v>6003</v>
      </c>
      <c r="W85" s="66">
        <v>0.99909772427570098</v>
      </c>
      <c r="X85" s="66">
        <v>30</v>
      </c>
      <c r="Y85" s="66" t="s">
        <v>6003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00"/>
  <sheetViews>
    <sheetView zoomScale="70" zoomScaleNormal="70" workbookViewId="0">
      <selection activeCell="F180" sqref="F180"/>
    </sheetView>
  </sheetViews>
  <sheetFormatPr defaultRowHeight="15" x14ac:dyDescent="0.25"/>
  <cols>
    <col min="1" max="1" width="23.7109375" style="21" customWidth="1"/>
    <col min="2" max="2" width="12.28515625" style="22" bestFit="1" customWidth="1"/>
    <col min="3" max="3" width="9.140625" style="23"/>
    <col min="5" max="5" width="11.42578125" style="11" customWidth="1"/>
    <col min="6" max="6" width="99.28515625" style="24" customWidth="1"/>
    <col min="7" max="7" width="42.7109375" style="11" customWidth="1"/>
    <col min="8" max="8" width="38.28515625" customWidth="1"/>
  </cols>
  <sheetData>
    <row r="1" spans="1:13" x14ac:dyDescent="0.25">
      <c r="A1"/>
      <c r="B1"/>
      <c r="C1"/>
      <c r="D1" t="s">
        <v>0</v>
      </c>
      <c r="E1" t="s">
        <v>1</v>
      </c>
      <c r="F1"/>
      <c r="G1" s="26"/>
    </row>
    <row r="2" spans="1:13" ht="15.75" thickBot="1" x14ac:dyDescent="0.3">
      <c r="A2" s="27"/>
      <c r="B2" s="27"/>
      <c r="C2" s="27" t="s">
        <v>46</v>
      </c>
      <c r="D2" s="27">
        <v>1</v>
      </c>
      <c r="E2" s="27">
        <v>1</v>
      </c>
      <c r="F2" s="27" t="s">
        <v>3</v>
      </c>
      <c r="G2" s="27" t="s">
        <v>4</v>
      </c>
      <c r="H2" s="3" t="s">
        <v>5</v>
      </c>
      <c r="I2" s="3" t="s">
        <v>6</v>
      </c>
    </row>
    <row r="3" spans="1:13" x14ac:dyDescent="0.25">
      <c r="A3" t="s">
        <v>7</v>
      </c>
      <c r="B3" t="s">
        <v>47</v>
      </c>
      <c r="E3"/>
      <c r="F3"/>
      <c r="G3"/>
    </row>
    <row r="4" spans="1:13" ht="60" x14ac:dyDescent="0.25">
      <c r="A4" s="5">
        <v>44454.791666666664</v>
      </c>
      <c r="B4" s="6">
        <v>0</v>
      </c>
      <c r="C4" s="7">
        <v>1</v>
      </c>
      <c r="D4" s="6">
        <f>1.53/52</f>
        <v>2.9423076923076923E-2</v>
      </c>
      <c r="E4" s="8">
        <v>0</v>
      </c>
      <c r="F4" s="9" t="s">
        <v>48</v>
      </c>
      <c r="G4" s="9" t="s">
        <v>10</v>
      </c>
      <c r="I4">
        <v>284</v>
      </c>
      <c r="K4" t="b">
        <f>ISNUMBER(SEARCH("dilution",F4))</f>
        <v>1</v>
      </c>
      <c r="L4">
        <f>COUNTIF(K$4:K4,TRUE())</f>
        <v>1</v>
      </c>
      <c r="M4" t="b">
        <f>ISODD(L4)</f>
        <v>1</v>
      </c>
    </row>
    <row r="5" spans="1:13" x14ac:dyDescent="0.25">
      <c r="A5" s="5">
        <v>44455.625</v>
      </c>
      <c r="B5" s="10">
        <f>(A5-A4)</f>
        <v>0.83333333333575865</v>
      </c>
      <c r="C5" s="7"/>
      <c r="D5" s="6">
        <v>0.03</v>
      </c>
      <c r="E5" s="8">
        <f>IF(LOG(D5/D4)&gt;0, E4+LOG(D5/D4,2),E4)</f>
        <v>2.8014376169596476E-2</v>
      </c>
      <c r="F5" s="9"/>
      <c r="G5" s="6"/>
      <c r="H5">
        <f t="shared" ref="H5:H14" si="0">(A6-A5)*24/(E6-E5)</f>
        <v>38.378086262049699</v>
      </c>
      <c r="I5" s="11">
        <f>$I$4+E5</f>
        <v>284.02801437616961</v>
      </c>
      <c r="K5" t="b">
        <f t="shared" ref="K5:K68" si="1">ISNUMBER(SEARCH("dilution",F5))</f>
        <v>0</v>
      </c>
      <c r="L5">
        <f>COUNTIF(K$4:K5,TRUE())</f>
        <v>1</v>
      </c>
      <c r="M5" t="b">
        <f t="shared" ref="M5:M68" si="2">ISODD(L5)</f>
        <v>1</v>
      </c>
    </row>
    <row r="6" spans="1:13" x14ac:dyDescent="0.25">
      <c r="A6" s="5">
        <v>44456.611111111109</v>
      </c>
      <c r="B6" s="10">
        <f>(A6-A5) +B5</f>
        <v>1.8194444444452529</v>
      </c>
      <c r="C6" s="7"/>
      <c r="D6" s="6">
        <v>4.5999999999999999E-2</v>
      </c>
      <c r="E6" s="8">
        <f>IF(LOG(D6/D5)&gt;0, E5+LOG(D6/D5,2),E5)</f>
        <v>0.64468573661809092</v>
      </c>
      <c r="F6" s="9"/>
      <c r="G6" s="8"/>
      <c r="H6">
        <f t="shared" si="0"/>
        <v>35.083232896757458</v>
      </c>
      <c r="I6" s="11">
        <f t="shared" ref="I6:I69" si="3">$I$4+E6</f>
        <v>284.6446857366181</v>
      </c>
      <c r="K6" t="b">
        <f t="shared" si="1"/>
        <v>0</v>
      </c>
      <c r="L6">
        <f>COUNTIF(K$4:K6,TRUE())</f>
        <v>1</v>
      </c>
      <c r="M6" t="b">
        <f t="shared" si="2"/>
        <v>1</v>
      </c>
    </row>
    <row r="7" spans="1:13" x14ac:dyDescent="0.25">
      <c r="A7" s="5">
        <v>44457.979166666664</v>
      </c>
      <c r="B7" s="10">
        <f>(A7-A6) +B6</f>
        <v>3.1875</v>
      </c>
      <c r="C7" s="7"/>
      <c r="D7" s="6">
        <v>8.7999999999999995E-2</v>
      </c>
      <c r="E7" s="8">
        <f>IF(LOG(D7/D6)&gt;0, E6+LOG(D7/D6,2),E6)</f>
        <v>1.5805553991983752</v>
      </c>
      <c r="F7" s="9"/>
      <c r="G7" s="8"/>
      <c r="H7">
        <f t="shared" si="0"/>
        <v>27.91487410490792</v>
      </c>
      <c r="I7" s="11">
        <f t="shared" si="3"/>
        <v>285.58055539919837</v>
      </c>
      <c r="K7" t="b">
        <f t="shared" si="1"/>
        <v>0</v>
      </c>
      <c r="L7">
        <f>COUNTIF(K$4:K7,TRUE())</f>
        <v>1</v>
      </c>
      <c r="M7" t="b">
        <f t="shared" si="2"/>
        <v>1</v>
      </c>
    </row>
    <row r="8" spans="1:13" x14ac:dyDescent="0.25">
      <c r="A8" s="5">
        <v>44458.805555555555</v>
      </c>
      <c r="B8" s="10">
        <f t="shared" ref="B8:B71" si="4">(A8-A7) +B7</f>
        <v>4.0138888888905058</v>
      </c>
      <c r="C8" s="7"/>
      <c r="D8" s="6">
        <v>0.14399999999999999</v>
      </c>
      <c r="E8" s="8">
        <f t="shared" ref="E8:E71" si="5">IF(LOG(D8/D7)&gt;0, E7+LOG(D8/D7,2),E7)</f>
        <v>2.29104878200339</v>
      </c>
      <c r="F8" s="9"/>
      <c r="G8" s="8"/>
      <c r="H8">
        <f t="shared" si="0"/>
        <v>22.806276439633717</v>
      </c>
      <c r="I8" s="11">
        <f t="shared" si="3"/>
        <v>286.29104878200337</v>
      </c>
      <c r="K8" t="b">
        <f t="shared" si="1"/>
        <v>0</v>
      </c>
      <c r="L8">
        <f>COUNTIF(K$4:K8,TRUE())</f>
        <v>1</v>
      </c>
      <c r="M8" t="b">
        <f t="shared" si="2"/>
        <v>1</v>
      </c>
    </row>
    <row r="9" spans="1:13" x14ac:dyDescent="0.25">
      <c r="A9" s="5">
        <v>44459.6875</v>
      </c>
      <c r="B9" s="10">
        <f t="shared" si="4"/>
        <v>4.8958333333357587</v>
      </c>
      <c r="C9" s="7"/>
      <c r="D9" s="6">
        <v>0.27400000000000002</v>
      </c>
      <c r="E9" s="8">
        <f t="shared" si="5"/>
        <v>3.2191558635216047</v>
      </c>
      <c r="F9" s="9"/>
      <c r="G9" s="8"/>
      <c r="H9">
        <f t="shared" si="0"/>
        <v>26.593691365019776</v>
      </c>
      <c r="I9" s="11">
        <f t="shared" si="3"/>
        <v>287.21915586352162</v>
      </c>
      <c r="K9" t="b">
        <f t="shared" si="1"/>
        <v>0</v>
      </c>
      <c r="L9">
        <f>COUNTIF(K$4:K9,TRUE())</f>
        <v>1</v>
      </c>
      <c r="M9" t="b">
        <f t="shared" si="2"/>
        <v>1</v>
      </c>
    </row>
    <row r="10" spans="1:13" x14ac:dyDescent="0.25">
      <c r="A10" s="5">
        <v>44461.583333333336</v>
      </c>
      <c r="B10" s="10">
        <f t="shared" si="4"/>
        <v>6.7916666666715173</v>
      </c>
      <c r="C10" s="7"/>
      <c r="D10" s="6">
        <v>0.89700000000000002</v>
      </c>
      <c r="E10" s="8">
        <f t="shared" si="5"/>
        <v>4.9300879554803387</v>
      </c>
      <c r="F10" s="9"/>
      <c r="G10" s="8"/>
      <c r="H10">
        <f t="shared" si="0"/>
        <v>67.074219546763587</v>
      </c>
      <c r="I10" s="11">
        <f t="shared" si="3"/>
        <v>288.93008795548036</v>
      </c>
      <c r="K10" t="b">
        <f t="shared" si="1"/>
        <v>0</v>
      </c>
      <c r="L10">
        <f>COUNTIF(K$4:K10,TRUE())</f>
        <v>1</v>
      </c>
      <c r="M10" t="b">
        <f t="shared" si="2"/>
        <v>1</v>
      </c>
    </row>
    <row r="11" spans="1:13" x14ac:dyDescent="0.25">
      <c r="A11" s="5">
        <v>44462.75</v>
      </c>
      <c r="B11" s="10">
        <f t="shared" si="4"/>
        <v>7.9583333333357587</v>
      </c>
      <c r="C11" s="7"/>
      <c r="D11" s="10">
        <v>1.198</v>
      </c>
      <c r="E11" s="8">
        <f t="shared" si="5"/>
        <v>5.3475359733498635</v>
      </c>
      <c r="F11" s="9"/>
      <c r="G11" s="9"/>
      <c r="H11" t="e">
        <f t="shared" si="0"/>
        <v>#DIV/0!</v>
      </c>
      <c r="I11" s="11">
        <f t="shared" si="3"/>
        <v>289.34753597334986</v>
      </c>
      <c r="K11" t="b">
        <f t="shared" si="1"/>
        <v>0</v>
      </c>
      <c r="L11">
        <f>COUNTIF(K$4:K11,TRUE())</f>
        <v>1</v>
      </c>
      <c r="M11" t="b">
        <f t="shared" si="2"/>
        <v>1</v>
      </c>
    </row>
    <row r="12" spans="1:13" x14ac:dyDescent="0.25">
      <c r="A12" s="12">
        <v>44462.753472222219</v>
      </c>
      <c r="B12" s="13">
        <f t="shared" si="4"/>
        <v>7.9618055555547471</v>
      </c>
      <c r="C12" s="14"/>
      <c r="D12" s="15">
        <f>D11/100</f>
        <v>1.1979999999999999E-2</v>
      </c>
      <c r="E12" s="16">
        <f t="shared" si="5"/>
        <v>5.3475359733498635</v>
      </c>
      <c r="F12" s="17" t="s">
        <v>11</v>
      </c>
      <c r="G12" s="16" t="s">
        <v>10</v>
      </c>
      <c r="H12">
        <f t="shared" si="0"/>
        <v>19.022714218578091</v>
      </c>
      <c r="I12" s="11">
        <f t="shared" si="3"/>
        <v>289.34753597334986</v>
      </c>
      <c r="K12" t="b">
        <f t="shared" si="1"/>
        <v>1</v>
      </c>
      <c r="L12">
        <f>COUNTIF(K$4:K12,TRUE())</f>
        <v>2</v>
      </c>
      <c r="M12" t="b">
        <f t="shared" si="2"/>
        <v>0</v>
      </c>
    </row>
    <row r="13" spans="1:13" x14ac:dyDescent="0.25">
      <c r="A13" s="12">
        <v>44466.666666666664</v>
      </c>
      <c r="B13" s="13">
        <f t="shared" si="4"/>
        <v>11.875</v>
      </c>
      <c r="C13" s="14"/>
      <c r="D13" s="15">
        <v>0.36699999999999999</v>
      </c>
      <c r="E13" s="16">
        <f t="shared" si="5"/>
        <v>10.284616223179015</v>
      </c>
      <c r="F13" s="17"/>
      <c r="G13" s="16"/>
      <c r="H13">
        <f t="shared" si="0"/>
        <v>15.957192837250872</v>
      </c>
      <c r="I13" s="11">
        <f t="shared" si="3"/>
        <v>294.284616223179</v>
      </c>
      <c r="K13" t="b">
        <f t="shared" si="1"/>
        <v>0</v>
      </c>
      <c r="L13">
        <f>COUNTIF(K$4:K13,TRUE())</f>
        <v>2</v>
      </c>
      <c r="M13" t="b">
        <f t="shared" si="2"/>
        <v>0</v>
      </c>
    </row>
    <row r="14" spans="1:13" x14ac:dyDescent="0.25">
      <c r="A14" s="12">
        <v>44467.722222222219</v>
      </c>
      <c r="B14" s="13">
        <f t="shared" si="4"/>
        <v>12.930555555554747</v>
      </c>
      <c r="C14" s="14"/>
      <c r="D14" s="15">
        <v>1.103</v>
      </c>
      <c r="E14" s="16">
        <f t="shared" si="5"/>
        <v>11.872197045927184</v>
      </c>
      <c r="F14" s="17"/>
      <c r="G14" s="16"/>
      <c r="H14" t="e">
        <f t="shared" si="0"/>
        <v>#DIV/0!</v>
      </c>
      <c r="I14" s="11">
        <f t="shared" si="3"/>
        <v>295.87219704592718</v>
      </c>
      <c r="K14" t="b">
        <f t="shared" si="1"/>
        <v>0</v>
      </c>
      <c r="L14">
        <f>COUNTIF(K$4:K14,TRUE())</f>
        <v>2</v>
      </c>
      <c r="M14" t="b">
        <f t="shared" si="2"/>
        <v>0</v>
      </c>
    </row>
    <row r="15" spans="1:13" x14ac:dyDescent="0.25">
      <c r="A15" s="5">
        <v>44467.725694444445</v>
      </c>
      <c r="B15" s="10">
        <f t="shared" si="4"/>
        <v>12.934027777781012</v>
      </c>
      <c r="C15" s="7"/>
      <c r="D15" s="6">
        <f>D14/100</f>
        <v>1.103E-2</v>
      </c>
      <c r="E15" s="8">
        <f t="shared" si="5"/>
        <v>11.872197045927184</v>
      </c>
      <c r="F15" s="9" t="s">
        <v>11</v>
      </c>
      <c r="G15" s="8" t="s">
        <v>10</v>
      </c>
      <c r="H15">
        <f>(A16-A15)*24/(E16-E15)</f>
        <v>13.382586246412139</v>
      </c>
      <c r="I15" s="11">
        <f t="shared" si="3"/>
        <v>295.87219704592718</v>
      </c>
      <c r="K15" t="b">
        <f t="shared" si="1"/>
        <v>1</v>
      </c>
      <c r="L15">
        <f>COUNTIF(K$4:K15,TRUE())</f>
        <v>3</v>
      </c>
      <c r="M15" t="b">
        <f t="shared" si="2"/>
        <v>1</v>
      </c>
    </row>
    <row r="16" spans="1:13" x14ac:dyDescent="0.25">
      <c r="A16" s="5">
        <v>44469.645833333336</v>
      </c>
      <c r="B16" s="10">
        <f t="shared" si="4"/>
        <v>14.854166666671517</v>
      </c>
      <c r="C16" s="7"/>
      <c r="D16" s="6">
        <v>0.12</v>
      </c>
      <c r="E16" s="8">
        <f t="shared" si="5"/>
        <v>15.315726755719044</v>
      </c>
      <c r="F16" s="9"/>
      <c r="G16" s="8"/>
      <c r="H16">
        <f t="shared" ref="H16:H79" si="6">(A17-A16)*24/(E17-E16)</f>
        <v>14.785788150962489</v>
      </c>
      <c r="I16" s="11">
        <f t="shared" si="3"/>
        <v>299.31572675571903</v>
      </c>
      <c r="K16" t="b">
        <f t="shared" si="1"/>
        <v>0</v>
      </c>
      <c r="L16">
        <f>COUNTIF(K$4:K16,TRUE())</f>
        <v>3</v>
      </c>
      <c r="M16" t="b">
        <f t="shared" si="2"/>
        <v>1</v>
      </c>
    </row>
    <row r="17" spans="1:13" x14ac:dyDescent="0.25">
      <c r="A17" s="5">
        <v>44470.729166666664</v>
      </c>
      <c r="B17" s="10">
        <f t="shared" si="4"/>
        <v>15.9375</v>
      </c>
      <c r="C17" s="7"/>
      <c r="D17" s="6">
        <v>0.40600000000000003</v>
      </c>
      <c r="E17" s="8">
        <f t="shared" si="5"/>
        <v>17.074172077295703</v>
      </c>
      <c r="F17" s="9"/>
      <c r="G17" s="8"/>
      <c r="H17" t="e">
        <f t="shared" si="6"/>
        <v>#DIV/0!</v>
      </c>
      <c r="I17" s="11">
        <f t="shared" si="3"/>
        <v>301.07417207729571</v>
      </c>
      <c r="K17" t="b">
        <f t="shared" si="1"/>
        <v>0</v>
      </c>
      <c r="L17">
        <f>COUNTIF(K$4:K17,TRUE())</f>
        <v>3</v>
      </c>
      <c r="M17" t="b">
        <f t="shared" si="2"/>
        <v>1</v>
      </c>
    </row>
    <row r="18" spans="1:13" x14ac:dyDescent="0.25">
      <c r="A18" s="12">
        <v>44470.732638888891</v>
      </c>
      <c r="B18" s="13">
        <f t="shared" si="4"/>
        <v>15.940972222226264</v>
      </c>
      <c r="C18" s="14"/>
      <c r="D18" s="15">
        <f>D17/100</f>
        <v>4.0600000000000002E-3</v>
      </c>
      <c r="E18" s="16">
        <f t="shared" si="5"/>
        <v>17.074172077295703</v>
      </c>
      <c r="F18" s="17" t="s">
        <v>11</v>
      </c>
      <c r="G18" s="16" t="s">
        <v>10</v>
      </c>
      <c r="H18">
        <f t="shared" si="6"/>
        <v>13.317044031977112</v>
      </c>
      <c r="I18" s="11">
        <f t="shared" si="3"/>
        <v>301.07417207729571</v>
      </c>
      <c r="K18" t="b">
        <f t="shared" si="1"/>
        <v>1</v>
      </c>
      <c r="L18">
        <f>COUNTIF(K$4:K18,TRUE())</f>
        <v>4</v>
      </c>
      <c r="M18" t="b">
        <f t="shared" si="2"/>
        <v>0</v>
      </c>
    </row>
    <row r="19" spans="1:13" x14ac:dyDescent="0.25">
      <c r="A19" s="12">
        <v>44472.833333333336</v>
      </c>
      <c r="B19" s="13">
        <f t="shared" si="4"/>
        <v>18.041666666671517</v>
      </c>
      <c r="C19" s="14"/>
      <c r="D19" s="15">
        <v>5.6000000000000001E-2</v>
      </c>
      <c r="E19" s="16">
        <f t="shared" si="5"/>
        <v>20.860047271942857</v>
      </c>
      <c r="F19" s="17"/>
      <c r="G19" s="16"/>
      <c r="H19">
        <f t="shared" si="6"/>
        <v>13.451663085105306</v>
      </c>
      <c r="I19" s="11">
        <f t="shared" si="3"/>
        <v>304.86004727194285</v>
      </c>
      <c r="K19" t="b">
        <f t="shared" si="1"/>
        <v>0</v>
      </c>
      <c r="L19">
        <f>COUNTIF(K$4:K19,TRUE())</f>
        <v>4</v>
      </c>
      <c r="M19" t="b">
        <f t="shared" si="2"/>
        <v>0</v>
      </c>
    </row>
    <row r="20" spans="1:13" x14ac:dyDescent="0.25">
      <c r="A20" s="12">
        <v>44473.635416666664</v>
      </c>
      <c r="B20" s="13">
        <f t="shared" si="4"/>
        <v>18.84375</v>
      </c>
      <c r="C20" s="14"/>
      <c r="D20" s="15">
        <v>0.151</v>
      </c>
      <c r="E20" s="16">
        <f t="shared" si="5"/>
        <v>22.291097089210332</v>
      </c>
      <c r="F20" s="17"/>
      <c r="G20" s="16"/>
      <c r="H20">
        <f t="shared" si="6"/>
        <v>16.67474234773692</v>
      </c>
      <c r="I20" s="11">
        <f t="shared" si="3"/>
        <v>306.29109708921033</v>
      </c>
      <c r="K20" t="b">
        <f t="shared" si="1"/>
        <v>0</v>
      </c>
      <c r="L20">
        <f>COUNTIF(K$4:K20,TRUE())</f>
        <v>4</v>
      </c>
      <c r="M20" t="b">
        <f t="shared" si="2"/>
        <v>0</v>
      </c>
    </row>
    <row r="21" spans="1:13" x14ac:dyDescent="0.25">
      <c r="A21" s="12">
        <v>44475.75</v>
      </c>
      <c r="B21" s="13">
        <f t="shared" si="4"/>
        <v>20.958333333335759</v>
      </c>
      <c r="C21" s="14"/>
      <c r="D21" s="15">
        <v>1.2450000000000001</v>
      </c>
      <c r="E21" s="16">
        <f t="shared" si="5"/>
        <v>25.334622376840695</v>
      </c>
      <c r="F21" s="17"/>
      <c r="G21" s="16"/>
      <c r="H21" t="e">
        <f t="shared" si="6"/>
        <v>#DIV/0!</v>
      </c>
      <c r="I21" s="11">
        <f t="shared" si="3"/>
        <v>309.33462237684068</v>
      </c>
      <c r="K21" t="b">
        <f t="shared" si="1"/>
        <v>0</v>
      </c>
      <c r="L21">
        <f>COUNTIF(K$4:K21,TRUE())</f>
        <v>4</v>
      </c>
      <c r="M21" t="b">
        <f t="shared" si="2"/>
        <v>0</v>
      </c>
    </row>
    <row r="22" spans="1:13" ht="45" x14ac:dyDescent="0.25">
      <c r="A22" s="5">
        <v>44475.753472222219</v>
      </c>
      <c r="B22" s="10">
        <f t="shared" si="4"/>
        <v>20.961805555554747</v>
      </c>
      <c r="C22" s="7"/>
      <c r="D22" s="6">
        <f>D21/100</f>
        <v>1.2450000000000001E-2</v>
      </c>
      <c r="E22" s="8">
        <f t="shared" si="5"/>
        <v>25.334622376840695</v>
      </c>
      <c r="F22" s="9" t="s">
        <v>53</v>
      </c>
      <c r="G22" s="8" t="s">
        <v>10</v>
      </c>
      <c r="H22">
        <f t="shared" si="6"/>
        <v>12.050593275906255</v>
      </c>
      <c r="I22" s="11">
        <f t="shared" si="3"/>
        <v>309.33462237684068</v>
      </c>
      <c r="K22" t="b">
        <f t="shared" si="1"/>
        <v>1</v>
      </c>
      <c r="L22">
        <f>COUNTIF(K$4:K22,TRUE())</f>
        <v>5</v>
      </c>
      <c r="M22" t="b">
        <f t="shared" si="2"/>
        <v>1</v>
      </c>
    </row>
    <row r="23" spans="1:13" x14ac:dyDescent="0.25">
      <c r="A23" s="5">
        <v>44477.708333333336</v>
      </c>
      <c r="B23" s="10">
        <f t="shared" si="4"/>
        <v>22.916666666671517</v>
      </c>
      <c r="C23" s="7"/>
      <c r="D23" s="6">
        <v>0.185</v>
      </c>
      <c r="E23" s="8">
        <f t="shared" si="5"/>
        <v>29.22793000017629</v>
      </c>
      <c r="F23" s="9"/>
      <c r="G23" s="8"/>
      <c r="H23" t="e">
        <f t="shared" si="6"/>
        <v>#DIV/0!</v>
      </c>
      <c r="I23" s="11">
        <f t="shared" si="3"/>
        <v>313.22793000017629</v>
      </c>
      <c r="K23" t="b">
        <f t="shared" si="1"/>
        <v>0</v>
      </c>
      <c r="L23">
        <f>COUNTIF(K$4:K23,TRUE())</f>
        <v>5</v>
      </c>
      <c r="M23" t="b">
        <f t="shared" si="2"/>
        <v>1</v>
      </c>
    </row>
    <row r="24" spans="1:13" x14ac:dyDescent="0.25">
      <c r="A24" s="12">
        <v>44477.711805555555</v>
      </c>
      <c r="B24" s="13">
        <f t="shared" si="4"/>
        <v>22.920138888890506</v>
      </c>
      <c r="C24" s="14"/>
      <c r="D24" s="15">
        <f>D23/100</f>
        <v>1.8500000000000001E-3</v>
      </c>
      <c r="E24" s="16">
        <f t="shared" si="5"/>
        <v>29.22793000017629</v>
      </c>
      <c r="F24" s="17" t="s">
        <v>11</v>
      </c>
      <c r="G24" s="16" t="s">
        <v>10</v>
      </c>
      <c r="H24">
        <f t="shared" si="6"/>
        <v>12.314379392040282</v>
      </c>
      <c r="I24" s="11">
        <f t="shared" si="3"/>
        <v>313.22793000017629</v>
      </c>
      <c r="K24" t="b">
        <f t="shared" si="1"/>
        <v>1</v>
      </c>
      <c r="L24">
        <f>COUNTIF(K$4:K24,TRUE())</f>
        <v>6</v>
      </c>
      <c r="M24" t="b">
        <f t="shared" si="2"/>
        <v>0</v>
      </c>
    </row>
    <row r="25" spans="1:13" x14ac:dyDescent="0.25">
      <c r="A25" s="12">
        <v>44480.729166666664</v>
      </c>
      <c r="B25" s="13">
        <f t="shared" si="4"/>
        <v>25.9375</v>
      </c>
      <c r="C25" s="14"/>
      <c r="D25" s="15">
        <v>0.109</v>
      </c>
      <c r="E25" s="16">
        <f t="shared" si="5"/>
        <v>35.108589054211627</v>
      </c>
      <c r="F25" s="17"/>
      <c r="G25" s="16"/>
      <c r="H25" t="e">
        <f t="shared" si="6"/>
        <v>#DIV/0!</v>
      </c>
      <c r="I25" s="11">
        <f t="shared" si="3"/>
        <v>319.10858905421162</v>
      </c>
      <c r="K25" t="b">
        <f t="shared" si="1"/>
        <v>0</v>
      </c>
      <c r="L25">
        <f>COUNTIF(K$4:K25,TRUE())</f>
        <v>6</v>
      </c>
      <c r="M25" t="b">
        <f t="shared" si="2"/>
        <v>0</v>
      </c>
    </row>
    <row r="26" spans="1:13" x14ac:dyDescent="0.25">
      <c r="A26" s="5">
        <v>44480.732638888891</v>
      </c>
      <c r="B26" s="10">
        <f t="shared" si="4"/>
        <v>25.940972222226264</v>
      </c>
      <c r="C26" s="7"/>
      <c r="D26" s="6">
        <f>D25/49.5</f>
        <v>2.2020202020202021E-3</v>
      </c>
      <c r="E26" s="8">
        <f t="shared" si="5"/>
        <v>35.108589054211627</v>
      </c>
      <c r="F26" s="9" t="s">
        <v>13</v>
      </c>
      <c r="G26" s="8" t="s">
        <v>10</v>
      </c>
      <c r="H26">
        <f t="shared" si="6"/>
        <v>12.197620019122628</v>
      </c>
      <c r="I26" s="11">
        <f t="shared" si="3"/>
        <v>319.10858905421162</v>
      </c>
      <c r="K26" t="b">
        <f t="shared" si="1"/>
        <v>1</v>
      </c>
      <c r="L26">
        <f>COUNTIF(K$4:K26,TRUE())</f>
        <v>7</v>
      </c>
      <c r="M26" t="b">
        <f t="shared" si="2"/>
        <v>1</v>
      </c>
    </row>
    <row r="27" spans="1:13" x14ac:dyDescent="0.25">
      <c r="A27" s="5">
        <v>44483.739583333336</v>
      </c>
      <c r="B27" s="10">
        <f t="shared" si="4"/>
        <v>28.947916666671517</v>
      </c>
      <c r="C27" s="7"/>
      <c r="D27" s="6">
        <v>0.13300000000000001</v>
      </c>
      <c r="E27" s="8">
        <f t="shared" si="5"/>
        <v>41.025043785015498</v>
      </c>
      <c r="F27" s="9"/>
      <c r="G27" s="8"/>
      <c r="H27" t="e">
        <f t="shared" si="6"/>
        <v>#DIV/0!</v>
      </c>
      <c r="I27" s="11">
        <f t="shared" si="3"/>
        <v>325.0250437850155</v>
      </c>
      <c r="K27" t="b">
        <f t="shared" si="1"/>
        <v>0</v>
      </c>
      <c r="L27">
        <f>COUNTIF(K$4:K27,TRUE())</f>
        <v>7</v>
      </c>
      <c r="M27" t="b">
        <f t="shared" si="2"/>
        <v>1</v>
      </c>
    </row>
    <row r="28" spans="1:13" x14ac:dyDescent="0.25">
      <c r="A28" s="12">
        <v>44483.743055555555</v>
      </c>
      <c r="B28" s="13">
        <f t="shared" si="4"/>
        <v>28.951388888890506</v>
      </c>
      <c r="C28" s="14"/>
      <c r="D28" s="15">
        <f>D27/100</f>
        <v>1.33E-3</v>
      </c>
      <c r="E28" s="16">
        <f t="shared" si="5"/>
        <v>41.025043785015498</v>
      </c>
      <c r="F28" s="17" t="s">
        <v>11</v>
      </c>
      <c r="G28" s="16" t="s">
        <v>10</v>
      </c>
      <c r="H28">
        <f t="shared" si="6"/>
        <v>12.48279950850579</v>
      </c>
      <c r="I28" s="11">
        <f t="shared" si="3"/>
        <v>325.0250437850155</v>
      </c>
      <c r="K28" t="b">
        <f t="shared" si="1"/>
        <v>1</v>
      </c>
      <c r="L28">
        <f>COUNTIF(K$4:K28,TRUE())</f>
        <v>8</v>
      </c>
      <c r="M28" t="b">
        <f t="shared" si="2"/>
        <v>0</v>
      </c>
    </row>
    <row r="29" spans="1:13" x14ac:dyDescent="0.25">
      <c r="A29" s="12">
        <v>44487.458333333336</v>
      </c>
      <c r="B29" s="13">
        <f t="shared" si="4"/>
        <v>32.666666666671517</v>
      </c>
      <c r="C29" s="14"/>
      <c r="D29" s="15">
        <v>0.188</v>
      </c>
      <c r="E29" s="16">
        <f t="shared" si="5"/>
        <v>48.168206390966674</v>
      </c>
      <c r="F29" s="17"/>
      <c r="G29" s="16"/>
      <c r="H29" t="e">
        <f t="shared" si="6"/>
        <v>#DIV/0!</v>
      </c>
      <c r="I29" s="11">
        <f t="shared" si="3"/>
        <v>332.1682063909667</v>
      </c>
      <c r="K29" t="b">
        <f t="shared" si="1"/>
        <v>0</v>
      </c>
      <c r="L29">
        <f>COUNTIF(K$4:K29,TRUE())</f>
        <v>8</v>
      </c>
      <c r="M29" t="b">
        <f t="shared" si="2"/>
        <v>0</v>
      </c>
    </row>
    <row r="30" spans="1:13" x14ac:dyDescent="0.25">
      <c r="A30" s="5">
        <v>44487.461805555555</v>
      </c>
      <c r="B30" s="10">
        <f t="shared" si="4"/>
        <v>32.670138888890506</v>
      </c>
      <c r="C30" s="7"/>
      <c r="D30" s="6">
        <f>D29/100</f>
        <v>1.8799999999999999E-3</v>
      </c>
      <c r="E30" s="8">
        <f t="shared" si="5"/>
        <v>48.168206390966674</v>
      </c>
      <c r="F30" s="9" t="s">
        <v>14</v>
      </c>
      <c r="G30" s="8" t="s">
        <v>15</v>
      </c>
      <c r="H30">
        <f t="shared" si="6"/>
        <v>12.780851745031921</v>
      </c>
      <c r="I30" s="11">
        <f t="shared" si="3"/>
        <v>332.1682063909667</v>
      </c>
      <c r="K30" t="b">
        <f t="shared" si="1"/>
        <v>1</v>
      </c>
      <c r="L30">
        <f>COUNTIF(K$4:K30,TRUE())</f>
        <v>9</v>
      </c>
      <c r="M30" t="b">
        <f t="shared" si="2"/>
        <v>1</v>
      </c>
    </row>
    <row r="31" spans="1:13" x14ac:dyDescent="0.25">
      <c r="A31" s="5">
        <v>44489.708333333336</v>
      </c>
      <c r="B31" s="10">
        <f t="shared" si="4"/>
        <v>34.916666666671517</v>
      </c>
      <c r="C31" s="7"/>
      <c r="D31" s="6">
        <v>3.5000000000000003E-2</v>
      </c>
      <c r="E31" s="8">
        <f t="shared" si="5"/>
        <v>52.386756746008729</v>
      </c>
      <c r="F31" s="9"/>
      <c r="G31" s="8"/>
      <c r="H31">
        <f t="shared" si="6"/>
        <v>13.132476751829095</v>
      </c>
      <c r="I31" s="11">
        <f t="shared" si="3"/>
        <v>336.3867567460087</v>
      </c>
      <c r="K31" t="b">
        <f t="shared" si="1"/>
        <v>0</v>
      </c>
      <c r="L31">
        <f>COUNTIF(K$4:K31,TRUE())</f>
        <v>9</v>
      </c>
      <c r="M31" t="b">
        <f t="shared" si="2"/>
        <v>1</v>
      </c>
    </row>
    <row r="32" spans="1:13" x14ac:dyDescent="0.25">
      <c r="A32" s="5">
        <v>44491.791666666664</v>
      </c>
      <c r="B32" s="10">
        <f t="shared" si="4"/>
        <v>37</v>
      </c>
      <c r="C32" s="7"/>
      <c r="D32" s="6">
        <v>0.49</v>
      </c>
      <c r="E32" s="8">
        <f t="shared" si="5"/>
        <v>56.194111668066334</v>
      </c>
      <c r="F32" s="9"/>
      <c r="G32" s="8"/>
      <c r="H32">
        <f t="shared" si="6"/>
        <v>28.221955313682862</v>
      </c>
      <c r="I32" s="11">
        <f t="shared" si="3"/>
        <v>340.19411166806634</v>
      </c>
      <c r="K32" t="b">
        <f t="shared" si="1"/>
        <v>0</v>
      </c>
      <c r="L32">
        <f>COUNTIF(K$4:K32,TRUE())</f>
        <v>9</v>
      </c>
      <c r="M32" t="b">
        <f t="shared" si="2"/>
        <v>1</v>
      </c>
    </row>
    <row r="33" spans="1:13" x14ac:dyDescent="0.25">
      <c r="A33" s="5">
        <v>44494.666666666664</v>
      </c>
      <c r="B33" s="10">
        <f t="shared" si="4"/>
        <v>39.875</v>
      </c>
      <c r="C33" s="7"/>
      <c r="D33" s="6">
        <v>2.6680000000000001</v>
      </c>
      <c r="E33" s="8">
        <f t="shared" si="5"/>
        <v>58.639016680248346</v>
      </c>
      <c r="F33" s="9"/>
      <c r="G33" s="8"/>
      <c r="H33" t="e">
        <f t="shared" si="6"/>
        <v>#DIV/0!</v>
      </c>
      <c r="I33" s="11">
        <f t="shared" si="3"/>
        <v>342.63901668024835</v>
      </c>
      <c r="K33" t="b">
        <f t="shared" si="1"/>
        <v>0</v>
      </c>
      <c r="L33">
        <f>COUNTIF(K$4:K33,TRUE())</f>
        <v>9</v>
      </c>
      <c r="M33" t="b">
        <f t="shared" si="2"/>
        <v>1</v>
      </c>
    </row>
    <row r="34" spans="1:13" x14ac:dyDescent="0.25">
      <c r="A34" s="12">
        <v>44494.670138888891</v>
      </c>
      <c r="B34" s="13">
        <f t="shared" si="4"/>
        <v>39.878472222226264</v>
      </c>
      <c r="C34" s="14"/>
      <c r="D34" s="15">
        <f>D33/100</f>
        <v>2.6680000000000002E-2</v>
      </c>
      <c r="E34" s="16">
        <f t="shared" si="5"/>
        <v>58.639016680248346</v>
      </c>
      <c r="F34" s="17" t="s">
        <v>11</v>
      </c>
      <c r="G34" s="16" t="s">
        <v>10</v>
      </c>
      <c r="H34">
        <f t="shared" si="6"/>
        <v>9.4438768455001902</v>
      </c>
      <c r="I34" s="11">
        <f t="shared" si="3"/>
        <v>342.63901668024835</v>
      </c>
      <c r="K34" t="b">
        <f t="shared" si="1"/>
        <v>1</v>
      </c>
      <c r="L34">
        <f>COUNTIF(K$4:K34,TRUE())</f>
        <v>10</v>
      </c>
      <c r="M34" t="b">
        <f t="shared" si="2"/>
        <v>0</v>
      </c>
    </row>
    <row r="35" spans="1:13" x14ac:dyDescent="0.25">
      <c r="A35" s="12">
        <v>44496.625</v>
      </c>
      <c r="B35" s="13">
        <f t="shared" si="4"/>
        <v>41.833333333335759</v>
      </c>
      <c r="C35" s="14"/>
      <c r="D35" s="15">
        <v>0.83499999999999996</v>
      </c>
      <c r="E35" s="16">
        <f t="shared" si="5"/>
        <v>63.606962306199904</v>
      </c>
      <c r="F35" s="17"/>
      <c r="G35" s="16"/>
      <c r="H35">
        <f t="shared" si="6"/>
        <v>22.757951491583068</v>
      </c>
      <c r="I35" s="11">
        <f t="shared" si="3"/>
        <v>347.60696230619988</v>
      </c>
      <c r="K35" t="b">
        <f t="shared" si="1"/>
        <v>0</v>
      </c>
      <c r="L35">
        <f>COUNTIF(K$4:K35,TRUE())</f>
        <v>10</v>
      </c>
      <c r="M35" t="b">
        <f t="shared" si="2"/>
        <v>0</v>
      </c>
    </row>
    <row r="36" spans="1:13" x14ac:dyDescent="0.25">
      <c r="A36" s="12">
        <v>44497.645833333336</v>
      </c>
      <c r="B36" s="13">
        <f t="shared" si="4"/>
        <v>42.854166666671517</v>
      </c>
      <c r="C36" s="14"/>
      <c r="D36" s="15">
        <v>1.7609999999999999</v>
      </c>
      <c r="E36" s="16">
        <f t="shared" si="5"/>
        <v>64.683509112669697</v>
      </c>
      <c r="F36" s="17"/>
      <c r="G36" s="16"/>
      <c r="H36" t="e">
        <f t="shared" si="6"/>
        <v>#DIV/0!</v>
      </c>
      <c r="I36" s="11">
        <f t="shared" si="3"/>
        <v>348.6835091126697</v>
      </c>
      <c r="K36" t="b">
        <f t="shared" si="1"/>
        <v>0</v>
      </c>
      <c r="L36">
        <f>COUNTIF(K$4:K36,TRUE())</f>
        <v>10</v>
      </c>
      <c r="M36" t="b">
        <f t="shared" si="2"/>
        <v>0</v>
      </c>
    </row>
    <row r="37" spans="1:13" x14ac:dyDescent="0.25">
      <c r="A37" s="5">
        <v>44497.649305555555</v>
      </c>
      <c r="B37" s="10">
        <f t="shared" si="4"/>
        <v>42.857638888890506</v>
      </c>
      <c r="C37" s="7"/>
      <c r="D37" s="6">
        <f>D36/100</f>
        <v>1.7610000000000001E-2</v>
      </c>
      <c r="E37" s="8">
        <f t="shared" si="5"/>
        <v>64.683509112669697</v>
      </c>
      <c r="F37" s="9" t="s">
        <v>11</v>
      </c>
      <c r="G37" s="8" t="s">
        <v>10</v>
      </c>
      <c r="H37">
        <f t="shared" si="6"/>
        <v>11.097057750406945</v>
      </c>
      <c r="I37" s="11">
        <f t="shared" si="3"/>
        <v>348.6835091126697</v>
      </c>
      <c r="K37" t="b">
        <f t="shared" si="1"/>
        <v>1</v>
      </c>
      <c r="L37">
        <f>COUNTIF(K$4:K37,TRUE())</f>
        <v>11</v>
      </c>
      <c r="M37" t="b">
        <f t="shared" si="2"/>
        <v>1</v>
      </c>
    </row>
    <row r="38" spans="1:13" x14ac:dyDescent="0.25">
      <c r="A38" s="5">
        <v>44500.5625</v>
      </c>
      <c r="B38" s="10">
        <f t="shared" si="4"/>
        <v>45.770833333335759</v>
      </c>
      <c r="C38" s="7"/>
      <c r="D38" s="6">
        <v>1.3879999999999999</v>
      </c>
      <c r="E38" s="8">
        <f t="shared" si="5"/>
        <v>70.983977961191471</v>
      </c>
      <c r="F38" s="9"/>
      <c r="G38" s="8"/>
      <c r="H38" t="e">
        <f t="shared" si="6"/>
        <v>#DIV/0!</v>
      </c>
      <c r="I38" s="11">
        <f t="shared" si="3"/>
        <v>354.9839779611915</v>
      </c>
      <c r="K38" t="b">
        <f t="shared" si="1"/>
        <v>0</v>
      </c>
      <c r="L38">
        <f>COUNTIF(K$4:K38,TRUE())</f>
        <v>11</v>
      </c>
      <c r="M38" t="b">
        <f t="shared" si="2"/>
        <v>1</v>
      </c>
    </row>
    <row r="39" spans="1:13" x14ac:dyDescent="0.25">
      <c r="A39" s="12">
        <v>44500.565972222219</v>
      </c>
      <c r="B39" s="13">
        <f t="shared" si="4"/>
        <v>45.774305555554747</v>
      </c>
      <c r="C39" s="14"/>
      <c r="D39" s="15">
        <f>D38/100</f>
        <v>1.3879999999999998E-2</v>
      </c>
      <c r="E39" s="16">
        <f t="shared" si="5"/>
        <v>70.983977961191471</v>
      </c>
      <c r="F39" s="17" t="s">
        <v>11</v>
      </c>
      <c r="G39" s="16" t="s">
        <v>10</v>
      </c>
      <c r="H39">
        <f t="shared" si="6"/>
        <v>11.69388809857182</v>
      </c>
      <c r="I39" s="11">
        <f t="shared" si="3"/>
        <v>354.9839779611915</v>
      </c>
      <c r="K39" t="b">
        <f t="shared" si="1"/>
        <v>1</v>
      </c>
      <c r="L39">
        <f>COUNTIF(K$4:K39,TRUE())</f>
        <v>12</v>
      </c>
      <c r="M39" t="b">
        <f t="shared" si="2"/>
        <v>0</v>
      </c>
    </row>
    <row r="40" spans="1:13" x14ac:dyDescent="0.25">
      <c r="A40" s="12">
        <v>44503.697916666664</v>
      </c>
      <c r="B40" s="18">
        <f t="shared" si="4"/>
        <v>48.90625</v>
      </c>
      <c r="C40" s="14"/>
      <c r="D40" s="15">
        <v>1.1950000000000001</v>
      </c>
      <c r="E40" s="16">
        <f t="shared" si="5"/>
        <v>77.411837201256049</v>
      </c>
      <c r="F40" s="17"/>
      <c r="G40" s="16"/>
      <c r="H40" t="e">
        <f t="shared" si="6"/>
        <v>#DIV/0!</v>
      </c>
      <c r="I40" s="11">
        <f t="shared" si="3"/>
        <v>361.41183720125605</v>
      </c>
      <c r="K40" t="b">
        <f t="shared" si="1"/>
        <v>0</v>
      </c>
      <c r="L40">
        <f>COUNTIF(K$4:K40,TRUE())</f>
        <v>12</v>
      </c>
      <c r="M40" t="b">
        <f t="shared" si="2"/>
        <v>0</v>
      </c>
    </row>
    <row r="41" spans="1:13" x14ac:dyDescent="0.25">
      <c r="A41" s="5">
        <v>44503.701388888891</v>
      </c>
      <c r="B41" s="19">
        <f t="shared" si="4"/>
        <v>48.909722222226264</v>
      </c>
      <c r="C41" s="7"/>
      <c r="D41" s="6">
        <f>D40/100</f>
        <v>1.1950000000000001E-2</v>
      </c>
      <c r="E41" s="8">
        <f t="shared" si="5"/>
        <v>77.411837201256049</v>
      </c>
      <c r="F41" s="9" t="s">
        <v>11</v>
      </c>
      <c r="G41" s="8" t="s">
        <v>10</v>
      </c>
      <c r="H41">
        <f t="shared" si="6"/>
        <v>14.211580630920059</v>
      </c>
      <c r="I41" s="11">
        <f t="shared" si="3"/>
        <v>361.41183720125605</v>
      </c>
      <c r="K41" t="b">
        <f t="shared" si="1"/>
        <v>1</v>
      </c>
      <c r="L41">
        <f>COUNTIF(K$4:K41,TRUE())</f>
        <v>13</v>
      </c>
      <c r="M41" t="b">
        <f t="shared" si="2"/>
        <v>1</v>
      </c>
    </row>
    <row r="42" spans="1:13" x14ac:dyDescent="0.25">
      <c r="A42" s="5">
        <v>44507.725694444445</v>
      </c>
      <c r="B42" s="19">
        <f t="shared" si="4"/>
        <v>52.934027777781012</v>
      </c>
      <c r="C42" s="7"/>
      <c r="D42" s="6">
        <v>1.3280000000000001</v>
      </c>
      <c r="E42" s="8">
        <f t="shared" si="5"/>
        <v>84.20793791950959</v>
      </c>
      <c r="F42" s="9"/>
      <c r="G42" s="8"/>
      <c r="H42" t="e">
        <f t="shared" si="6"/>
        <v>#DIV/0!</v>
      </c>
      <c r="I42" s="11">
        <f t="shared" si="3"/>
        <v>368.20793791950962</v>
      </c>
      <c r="K42" t="b">
        <f t="shared" si="1"/>
        <v>0</v>
      </c>
      <c r="L42">
        <f>COUNTIF(K$4:K42,TRUE())</f>
        <v>13</v>
      </c>
      <c r="M42" t="b">
        <f t="shared" si="2"/>
        <v>1</v>
      </c>
    </row>
    <row r="43" spans="1:13" x14ac:dyDescent="0.25">
      <c r="A43" s="12">
        <v>44507.739583333336</v>
      </c>
      <c r="B43" s="18">
        <f t="shared" si="4"/>
        <v>52.947916666671517</v>
      </c>
      <c r="C43" s="14"/>
      <c r="D43" s="15">
        <f>D42/100</f>
        <v>1.328E-2</v>
      </c>
      <c r="E43" s="16">
        <f t="shared" si="5"/>
        <v>84.20793791950959</v>
      </c>
      <c r="F43" s="17" t="s">
        <v>11</v>
      </c>
      <c r="G43" s="16" t="s">
        <v>10</v>
      </c>
      <c r="H43">
        <f t="shared" si="6"/>
        <v>14.764791785409198</v>
      </c>
      <c r="I43" s="11">
        <f t="shared" si="3"/>
        <v>368.20793791950962</v>
      </c>
      <c r="K43" t="b">
        <f t="shared" si="1"/>
        <v>1</v>
      </c>
      <c r="L43">
        <f>COUNTIF(K$4:K43,TRUE())</f>
        <v>14</v>
      </c>
      <c r="M43" t="b">
        <f t="shared" si="2"/>
        <v>0</v>
      </c>
    </row>
    <row r="44" spans="1:13" x14ac:dyDescent="0.25">
      <c r="A44" s="12">
        <v>44511.6875</v>
      </c>
      <c r="B44" s="18">
        <f t="shared" si="4"/>
        <v>56.895833333335759</v>
      </c>
      <c r="C44" s="14"/>
      <c r="D44" s="15">
        <v>1.135</v>
      </c>
      <c r="E44" s="16">
        <f t="shared" si="5"/>
        <v>90.625231260115669</v>
      </c>
      <c r="F44" s="17"/>
      <c r="G44" s="16"/>
      <c r="H44" t="e">
        <f t="shared" si="6"/>
        <v>#DIV/0!</v>
      </c>
      <c r="I44" s="11">
        <f t="shared" si="3"/>
        <v>374.6252312601157</v>
      </c>
      <c r="K44" t="b">
        <f t="shared" si="1"/>
        <v>0</v>
      </c>
      <c r="L44">
        <f>COUNTIF(K$4:K44,TRUE())</f>
        <v>14</v>
      </c>
      <c r="M44" t="b">
        <f t="shared" si="2"/>
        <v>0</v>
      </c>
    </row>
    <row r="45" spans="1:13" x14ac:dyDescent="0.25">
      <c r="A45" s="5">
        <v>44511.690972222219</v>
      </c>
      <c r="B45" s="19">
        <f t="shared" si="4"/>
        <v>56.899305555554747</v>
      </c>
      <c r="C45" s="7"/>
      <c r="D45" s="6">
        <f>D44/100</f>
        <v>1.1350000000000001E-2</v>
      </c>
      <c r="E45" s="8">
        <f t="shared" si="5"/>
        <v>90.625231260115669</v>
      </c>
      <c r="F45" s="9" t="s">
        <v>11</v>
      </c>
      <c r="G45" s="8" t="s">
        <v>10</v>
      </c>
      <c r="H45">
        <f t="shared" si="6"/>
        <v>14.305602458087153</v>
      </c>
      <c r="I45" s="11">
        <f t="shared" si="3"/>
        <v>374.6252312601157</v>
      </c>
      <c r="K45" t="b">
        <f t="shared" si="1"/>
        <v>1</v>
      </c>
      <c r="L45">
        <f>COUNTIF(K$4:K45,TRUE())</f>
        <v>15</v>
      </c>
      <c r="M45" t="b">
        <f t="shared" si="2"/>
        <v>1</v>
      </c>
    </row>
    <row r="46" spans="1:13" x14ac:dyDescent="0.25">
      <c r="A46" s="5">
        <v>44515.625</v>
      </c>
      <c r="B46" s="19">
        <f t="shared" si="4"/>
        <v>60.833333333335759</v>
      </c>
      <c r="C46" s="7"/>
      <c r="D46" s="6">
        <v>1.101</v>
      </c>
      <c r="E46" s="8">
        <f t="shared" si="5"/>
        <v>97.225209621276491</v>
      </c>
      <c r="F46" s="9"/>
      <c r="G46" s="8"/>
      <c r="H46" t="e">
        <f t="shared" si="6"/>
        <v>#DIV/0!</v>
      </c>
      <c r="I46" s="11">
        <f t="shared" si="3"/>
        <v>381.22520962127646</v>
      </c>
      <c r="K46" t="b">
        <f t="shared" si="1"/>
        <v>0</v>
      </c>
      <c r="L46">
        <f>COUNTIF(K$4:K46,TRUE())</f>
        <v>15</v>
      </c>
      <c r="M46" t="b">
        <f t="shared" si="2"/>
        <v>1</v>
      </c>
    </row>
    <row r="47" spans="1:13" x14ac:dyDescent="0.25">
      <c r="A47" s="12">
        <v>44515.628472222219</v>
      </c>
      <c r="B47" s="18">
        <f t="shared" si="4"/>
        <v>60.836805555554747</v>
      </c>
      <c r="C47" s="14"/>
      <c r="D47" s="15">
        <f>D46/100</f>
        <v>1.1009999999999999E-2</v>
      </c>
      <c r="E47" s="16">
        <f t="shared" si="5"/>
        <v>97.225209621276491</v>
      </c>
      <c r="F47" s="17" t="s">
        <v>11</v>
      </c>
      <c r="G47" s="16" t="s">
        <v>10</v>
      </c>
      <c r="H47">
        <f t="shared" si="6"/>
        <v>12.46607374389761</v>
      </c>
      <c r="I47" s="11">
        <f t="shared" si="3"/>
        <v>381.22520962127646</v>
      </c>
      <c r="K47" t="b">
        <f t="shared" si="1"/>
        <v>1</v>
      </c>
      <c r="L47">
        <f>COUNTIF(K$4:K47,TRUE())</f>
        <v>16</v>
      </c>
      <c r="M47" t="b">
        <f t="shared" si="2"/>
        <v>0</v>
      </c>
    </row>
    <row r="48" spans="1:13" ht="30" x14ac:dyDescent="0.25">
      <c r="A48" s="12">
        <v>44518.708333333336</v>
      </c>
      <c r="B48" s="18">
        <f t="shared" si="4"/>
        <v>63.916666666671517</v>
      </c>
      <c r="C48" s="14"/>
      <c r="D48" s="15">
        <v>0.67100000000000004</v>
      </c>
      <c r="E48" s="16">
        <f t="shared" si="5"/>
        <v>103.15463601368702</v>
      </c>
      <c r="F48" s="17" t="s">
        <v>18</v>
      </c>
      <c r="G48" s="16"/>
      <c r="H48" t="e">
        <f t="shared" si="6"/>
        <v>#DIV/0!</v>
      </c>
      <c r="I48" s="11">
        <f t="shared" si="3"/>
        <v>387.15463601368702</v>
      </c>
      <c r="K48" t="b">
        <f t="shared" si="1"/>
        <v>0</v>
      </c>
      <c r="L48">
        <f>COUNTIF(K$4:K48,TRUE())</f>
        <v>16</v>
      </c>
      <c r="M48" t="b">
        <f t="shared" si="2"/>
        <v>0</v>
      </c>
    </row>
    <row r="49" spans="1:13" x14ac:dyDescent="0.25">
      <c r="A49" s="5">
        <v>44518.711805555555</v>
      </c>
      <c r="B49" s="19">
        <f t="shared" si="4"/>
        <v>63.920138888890506</v>
      </c>
      <c r="C49" s="7"/>
      <c r="D49" s="6">
        <f>D48/100</f>
        <v>6.7100000000000007E-3</v>
      </c>
      <c r="E49" s="8">
        <f t="shared" si="5"/>
        <v>103.15463601368702</v>
      </c>
      <c r="F49" s="9" t="s">
        <v>11</v>
      </c>
      <c r="G49" s="8" t="s">
        <v>10</v>
      </c>
      <c r="H49">
        <f t="shared" si="6"/>
        <v>13.91153032910238</v>
      </c>
      <c r="I49" s="11">
        <f t="shared" si="3"/>
        <v>387.15463601368702</v>
      </c>
      <c r="K49" t="b">
        <f t="shared" si="1"/>
        <v>1</v>
      </c>
      <c r="L49">
        <f>COUNTIF(K$4:K49,TRUE())</f>
        <v>17</v>
      </c>
      <c r="M49" t="b">
        <f t="shared" si="2"/>
        <v>1</v>
      </c>
    </row>
    <row r="50" spans="1:13" x14ac:dyDescent="0.25">
      <c r="A50" s="5">
        <v>44522.774305555555</v>
      </c>
      <c r="B50" s="19">
        <f t="shared" si="4"/>
        <v>67.982638888890506</v>
      </c>
      <c r="C50" s="7"/>
      <c r="D50" s="6">
        <v>0.86399999999999999</v>
      </c>
      <c r="E50" s="8">
        <f t="shared" si="5"/>
        <v>110.16321074942503</v>
      </c>
      <c r="F50" s="9"/>
      <c r="G50" s="8"/>
      <c r="H50" t="e">
        <f t="shared" si="6"/>
        <v>#DIV/0!</v>
      </c>
      <c r="I50" s="11">
        <f t="shared" si="3"/>
        <v>394.16321074942505</v>
      </c>
      <c r="K50" t="b">
        <f t="shared" si="1"/>
        <v>0</v>
      </c>
      <c r="L50">
        <f>COUNTIF(K$4:K50,TRUE())</f>
        <v>17</v>
      </c>
      <c r="M50" t="b">
        <f t="shared" si="2"/>
        <v>1</v>
      </c>
    </row>
    <row r="51" spans="1:13" ht="30" x14ac:dyDescent="0.25">
      <c r="A51" s="12">
        <v>44522.777777777781</v>
      </c>
      <c r="B51" s="18">
        <f t="shared" si="4"/>
        <v>67.98611111111677</v>
      </c>
      <c r="C51" s="14"/>
      <c r="D51" s="15">
        <f>D50/100</f>
        <v>8.6400000000000001E-3</v>
      </c>
      <c r="E51" s="16">
        <f t="shared" si="5"/>
        <v>110.16321074942503</v>
      </c>
      <c r="F51" s="17" t="s">
        <v>19</v>
      </c>
      <c r="G51" s="16" t="s">
        <v>20</v>
      </c>
      <c r="H51">
        <f t="shared" si="6"/>
        <v>9.8379675914909708</v>
      </c>
      <c r="I51" s="11">
        <f t="shared" si="3"/>
        <v>394.16321074942505</v>
      </c>
      <c r="K51" t="b">
        <f t="shared" si="1"/>
        <v>1</v>
      </c>
      <c r="L51">
        <f>COUNTIF(K$4:K51,TRUE())</f>
        <v>18</v>
      </c>
      <c r="M51" t="b">
        <f t="shared" si="2"/>
        <v>0</v>
      </c>
    </row>
    <row r="52" spans="1:13" x14ac:dyDescent="0.25">
      <c r="A52" s="12">
        <v>44525.395833333336</v>
      </c>
      <c r="B52" s="18">
        <f t="shared" si="4"/>
        <v>70.604166666671517</v>
      </c>
      <c r="C52" s="14"/>
      <c r="D52" s="15">
        <v>0.72299999999999998</v>
      </c>
      <c r="E52" s="16">
        <f t="shared" si="5"/>
        <v>116.5500312739874</v>
      </c>
      <c r="F52" s="17"/>
      <c r="G52" s="16"/>
      <c r="H52" t="e">
        <f t="shared" si="6"/>
        <v>#DIV/0!</v>
      </c>
      <c r="I52" s="11">
        <f t="shared" si="3"/>
        <v>400.55003127398743</v>
      </c>
      <c r="K52" t="b">
        <f t="shared" si="1"/>
        <v>0</v>
      </c>
      <c r="L52">
        <f>COUNTIF(K$4:K52,TRUE())</f>
        <v>18</v>
      </c>
      <c r="M52" t="b">
        <f t="shared" si="2"/>
        <v>0</v>
      </c>
    </row>
    <row r="53" spans="1:13" ht="30" x14ac:dyDescent="0.25">
      <c r="A53" s="5">
        <v>44525.399305555555</v>
      </c>
      <c r="B53" s="19">
        <f t="shared" si="4"/>
        <v>70.607638888890506</v>
      </c>
      <c r="C53" s="7"/>
      <c r="D53" s="6">
        <f>D52/100</f>
        <v>7.2299999999999994E-3</v>
      </c>
      <c r="E53" s="8">
        <f t="shared" si="5"/>
        <v>116.5500312739874</v>
      </c>
      <c r="F53" s="9" t="s">
        <v>19</v>
      </c>
      <c r="G53" s="8" t="s">
        <v>20</v>
      </c>
      <c r="H53">
        <f t="shared" si="6"/>
        <v>11.835934051922147</v>
      </c>
      <c r="I53" s="11">
        <f t="shared" si="3"/>
        <v>400.55003127398743</v>
      </c>
      <c r="K53" t="b">
        <f t="shared" si="1"/>
        <v>1</v>
      </c>
      <c r="L53">
        <f>COUNTIF(K$4:K53,TRUE())</f>
        <v>19</v>
      </c>
      <c r="M53" t="b">
        <f t="shared" si="2"/>
        <v>1</v>
      </c>
    </row>
    <row r="54" spans="1:13" ht="30" x14ac:dyDescent="0.25">
      <c r="A54" s="5">
        <v>44529.614583333336</v>
      </c>
      <c r="B54" s="19">
        <f t="shared" si="4"/>
        <v>74.822916666671517</v>
      </c>
      <c r="C54" s="7"/>
      <c r="D54" s="6">
        <v>2.7050000000000001</v>
      </c>
      <c r="E54" s="8">
        <f t="shared" si="5"/>
        <v>125.09744850552519</v>
      </c>
      <c r="F54" s="9" t="s">
        <v>21</v>
      </c>
      <c r="G54" s="8"/>
      <c r="H54" t="e">
        <f t="shared" si="6"/>
        <v>#DIV/0!</v>
      </c>
      <c r="I54" s="11">
        <f t="shared" si="3"/>
        <v>409.09744850552522</v>
      </c>
      <c r="K54" t="b">
        <f t="shared" si="1"/>
        <v>0</v>
      </c>
      <c r="L54">
        <f>COUNTIF(K$4:K54,TRUE())</f>
        <v>19</v>
      </c>
      <c r="M54" t="b">
        <f t="shared" si="2"/>
        <v>1</v>
      </c>
    </row>
    <row r="55" spans="1:13" x14ac:dyDescent="0.25">
      <c r="A55" s="12">
        <v>44529.618055555555</v>
      </c>
      <c r="B55" s="18">
        <f t="shared" si="4"/>
        <v>74.826388888890506</v>
      </c>
      <c r="C55" s="14"/>
      <c r="D55" s="15">
        <f>D54/100</f>
        <v>2.7050000000000001E-2</v>
      </c>
      <c r="E55" s="16">
        <f t="shared" si="5"/>
        <v>125.09744850552519</v>
      </c>
      <c r="F55" s="17" t="s">
        <v>11</v>
      </c>
      <c r="G55" s="16" t="s">
        <v>10</v>
      </c>
      <c r="H55">
        <f t="shared" si="6"/>
        <v>10.778041084451164</v>
      </c>
      <c r="I55" s="11">
        <f t="shared" si="3"/>
        <v>409.09744850552522</v>
      </c>
      <c r="K55" t="b">
        <f t="shared" si="1"/>
        <v>1</v>
      </c>
      <c r="L55">
        <f>COUNTIF(K$4:K55,TRUE())</f>
        <v>20</v>
      </c>
      <c r="M55" t="b">
        <f t="shared" si="2"/>
        <v>0</v>
      </c>
    </row>
    <row r="56" spans="1:13" x14ac:dyDescent="0.25">
      <c r="A56" s="12">
        <v>44532.5</v>
      </c>
      <c r="B56" s="18">
        <f t="shared" si="4"/>
        <v>77.708333333335759</v>
      </c>
      <c r="C56" s="14"/>
      <c r="D56" s="15">
        <v>2.3119999999999998</v>
      </c>
      <c r="E56" s="16">
        <f t="shared" si="5"/>
        <v>131.51481749908643</v>
      </c>
      <c r="F56" s="17"/>
      <c r="G56" s="16"/>
      <c r="H56" t="e">
        <f t="shared" si="6"/>
        <v>#DIV/0!</v>
      </c>
      <c r="I56" s="11">
        <f t="shared" si="3"/>
        <v>415.51481749908646</v>
      </c>
      <c r="K56" t="b">
        <f t="shared" si="1"/>
        <v>0</v>
      </c>
      <c r="L56">
        <f>COUNTIF(K$4:K56,TRUE())</f>
        <v>20</v>
      </c>
      <c r="M56" t="b">
        <f t="shared" si="2"/>
        <v>0</v>
      </c>
    </row>
    <row r="57" spans="1:13" x14ac:dyDescent="0.25">
      <c r="A57" s="5">
        <v>44532.503472222219</v>
      </c>
      <c r="B57" s="19">
        <f t="shared" si="4"/>
        <v>77.711805555554747</v>
      </c>
      <c r="C57" s="7"/>
      <c r="D57" s="6">
        <f>D56/100</f>
        <v>2.3119999999999998E-2</v>
      </c>
      <c r="E57" s="8">
        <f t="shared" si="5"/>
        <v>131.51481749908643</v>
      </c>
      <c r="F57" s="9" t="s">
        <v>11</v>
      </c>
      <c r="G57" s="8" t="s">
        <v>10</v>
      </c>
      <c r="H57">
        <f t="shared" si="6"/>
        <v>17.564495403956318</v>
      </c>
      <c r="I57" s="11">
        <f t="shared" si="3"/>
        <v>415.51481749908646</v>
      </c>
      <c r="K57" t="b">
        <f t="shared" si="1"/>
        <v>1</v>
      </c>
      <c r="L57">
        <f>COUNTIF(K$4:K57,TRUE())</f>
        <v>21</v>
      </c>
      <c r="M57" t="b">
        <f t="shared" si="2"/>
        <v>1</v>
      </c>
    </row>
    <row r="58" spans="1:13" x14ac:dyDescent="0.25">
      <c r="A58" s="5">
        <v>44537.708333333336</v>
      </c>
      <c r="B58" s="19">
        <f t="shared" si="4"/>
        <v>82.916666666671517</v>
      </c>
      <c r="C58" s="7"/>
      <c r="D58" s="6">
        <v>3.198</v>
      </c>
      <c r="E58" s="8">
        <f t="shared" si="5"/>
        <v>138.62670222984082</v>
      </c>
      <c r="F58" s="9"/>
      <c r="G58" s="8"/>
      <c r="H58" t="e">
        <f t="shared" si="6"/>
        <v>#DIV/0!</v>
      </c>
      <c r="I58" s="11">
        <f t="shared" si="3"/>
        <v>422.62670222984082</v>
      </c>
      <c r="K58" t="b">
        <f t="shared" si="1"/>
        <v>0</v>
      </c>
      <c r="L58">
        <f>COUNTIF(K$4:K58,TRUE())</f>
        <v>21</v>
      </c>
      <c r="M58" t="b">
        <f t="shared" si="2"/>
        <v>1</v>
      </c>
    </row>
    <row r="59" spans="1:13" x14ac:dyDescent="0.25">
      <c r="A59" s="12">
        <v>44537.711805555555</v>
      </c>
      <c r="B59" s="18">
        <f t="shared" si="4"/>
        <v>82.920138888890506</v>
      </c>
      <c r="C59" s="14"/>
      <c r="D59" s="15">
        <f>D58/100</f>
        <v>3.1980000000000001E-2</v>
      </c>
      <c r="E59" s="16">
        <f t="shared" si="5"/>
        <v>138.62670222984082</v>
      </c>
      <c r="F59" s="17" t="s">
        <v>11</v>
      </c>
      <c r="G59" s="16" t="s">
        <v>10</v>
      </c>
      <c r="H59">
        <f t="shared" si="6"/>
        <v>12.900991463363743</v>
      </c>
      <c r="I59" s="11">
        <f t="shared" si="3"/>
        <v>422.62670222984082</v>
      </c>
      <c r="K59" t="b">
        <f t="shared" si="1"/>
        <v>1</v>
      </c>
      <c r="L59">
        <f>COUNTIF(K$4:K59,TRUE())</f>
        <v>22</v>
      </c>
      <c r="M59" t="b">
        <f t="shared" si="2"/>
        <v>0</v>
      </c>
    </row>
    <row r="60" spans="1:13" x14ac:dyDescent="0.25">
      <c r="A60" s="12">
        <v>44540.458333333336</v>
      </c>
      <c r="B60" s="18">
        <f t="shared" si="4"/>
        <v>85.666666666671517</v>
      </c>
      <c r="C60" s="14"/>
      <c r="D60" s="15">
        <v>1.1040000000000001</v>
      </c>
      <c r="E60" s="16">
        <f t="shared" si="5"/>
        <v>143.73612865291338</v>
      </c>
      <c r="F60" s="17"/>
      <c r="G60" s="16"/>
      <c r="H60" t="e">
        <f t="shared" si="6"/>
        <v>#DIV/0!</v>
      </c>
      <c r="I60" s="11">
        <f t="shared" si="3"/>
        <v>427.73612865291341</v>
      </c>
      <c r="K60" t="b">
        <f t="shared" si="1"/>
        <v>0</v>
      </c>
      <c r="L60">
        <f>COUNTIF(K$4:K60,TRUE())</f>
        <v>22</v>
      </c>
      <c r="M60" t="b">
        <f t="shared" si="2"/>
        <v>0</v>
      </c>
    </row>
    <row r="61" spans="1:13" x14ac:dyDescent="0.25">
      <c r="A61" s="5">
        <v>44540.461805555555</v>
      </c>
      <c r="B61" s="19">
        <f t="shared" si="4"/>
        <v>85.670138888890506</v>
      </c>
      <c r="C61" s="7"/>
      <c r="D61" s="6">
        <f>D60/100</f>
        <v>1.1040000000000001E-2</v>
      </c>
      <c r="E61" s="8">
        <f t="shared" si="5"/>
        <v>143.73612865291338</v>
      </c>
      <c r="F61" s="9" t="s">
        <v>11</v>
      </c>
      <c r="G61" s="8" t="s">
        <v>22</v>
      </c>
      <c r="H61">
        <f t="shared" si="6"/>
        <v>10.248764770188703</v>
      </c>
      <c r="I61" s="11">
        <f t="shared" si="3"/>
        <v>427.73612865291341</v>
      </c>
      <c r="K61" t="b">
        <f t="shared" si="1"/>
        <v>1</v>
      </c>
      <c r="L61">
        <f>COUNTIF(K$4:K61,TRUE())</f>
        <v>23</v>
      </c>
      <c r="M61" t="b">
        <f t="shared" si="2"/>
        <v>1</v>
      </c>
    </row>
    <row r="62" spans="1:13" x14ac:dyDescent="0.25">
      <c r="A62" s="5">
        <v>44543.447916666664</v>
      </c>
      <c r="B62" s="19">
        <f t="shared" si="4"/>
        <v>88.65625</v>
      </c>
      <c r="C62" s="7"/>
      <c r="D62" s="6">
        <v>1.4059999999999999</v>
      </c>
      <c r="E62" s="8">
        <f t="shared" si="5"/>
        <v>150.72884126498246</v>
      </c>
      <c r="F62" s="9"/>
      <c r="G62" s="8"/>
      <c r="H62" t="e">
        <f t="shared" si="6"/>
        <v>#DIV/0!</v>
      </c>
      <c r="I62" s="11">
        <f t="shared" si="3"/>
        <v>434.72884126498246</v>
      </c>
      <c r="K62" t="b">
        <f t="shared" si="1"/>
        <v>0</v>
      </c>
      <c r="L62">
        <f>COUNTIF(K$4:K62,TRUE())</f>
        <v>23</v>
      </c>
      <c r="M62" t="b">
        <f t="shared" si="2"/>
        <v>1</v>
      </c>
    </row>
    <row r="63" spans="1:13" x14ac:dyDescent="0.25">
      <c r="A63" s="12">
        <v>44543.451388888891</v>
      </c>
      <c r="B63" s="18">
        <f t="shared" si="4"/>
        <v>88.659722222226264</v>
      </c>
      <c r="C63" s="14"/>
      <c r="D63" s="15">
        <f>D62/100</f>
        <v>1.406E-2</v>
      </c>
      <c r="E63" s="16">
        <f t="shared" si="5"/>
        <v>150.72884126498246</v>
      </c>
      <c r="F63" s="17" t="s">
        <v>11</v>
      </c>
      <c r="G63" s="16" t="s">
        <v>22</v>
      </c>
      <c r="H63">
        <f t="shared" si="6"/>
        <v>11.505043195424507</v>
      </c>
      <c r="I63" s="11">
        <f t="shared" si="3"/>
        <v>434.72884126498246</v>
      </c>
      <c r="K63" t="b">
        <f t="shared" si="1"/>
        <v>1</v>
      </c>
      <c r="L63">
        <f>COUNTIF(K$4:K63,TRUE())</f>
        <v>24</v>
      </c>
      <c r="M63" t="b">
        <f t="shared" si="2"/>
        <v>0</v>
      </c>
    </row>
    <row r="64" spans="1:13" ht="30" x14ac:dyDescent="0.25">
      <c r="A64" s="12">
        <v>44546.458333333336</v>
      </c>
      <c r="B64" s="18">
        <f t="shared" si="4"/>
        <v>91.666666666671517</v>
      </c>
      <c r="C64" s="14"/>
      <c r="D64" s="15">
        <v>1.087</v>
      </c>
      <c r="E64" s="16">
        <f t="shared" si="5"/>
        <v>157.00145280071197</v>
      </c>
      <c r="F64" s="17" t="s">
        <v>23</v>
      </c>
      <c r="G64" s="16"/>
      <c r="H64" t="e">
        <f t="shared" si="6"/>
        <v>#DIV/0!</v>
      </c>
      <c r="I64" s="11">
        <f t="shared" si="3"/>
        <v>441.00145280071195</v>
      </c>
      <c r="K64" t="b">
        <f t="shared" si="1"/>
        <v>0</v>
      </c>
      <c r="L64">
        <f>COUNTIF(K$4:K64,TRUE())</f>
        <v>24</v>
      </c>
      <c r="M64" t="b">
        <f t="shared" si="2"/>
        <v>0</v>
      </c>
    </row>
    <row r="65" spans="1:13" x14ac:dyDescent="0.25">
      <c r="A65" s="5">
        <v>44546.461805555555</v>
      </c>
      <c r="B65" s="19">
        <f t="shared" si="4"/>
        <v>91.670138888890506</v>
      </c>
      <c r="C65" s="7"/>
      <c r="D65" s="6">
        <f>D64/100</f>
        <v>1.0869999999999999E-2</v>
      </c>
      <c r="E65" s="8">
        <f t="shared" si="5"/>
        <v>157.00145280071197</v>
      </c>
      <c r="F65" s="9" t="s">
        <v>11</v>
      </c>
      <c r="G65" s="8" t="s">
        <v>22</v>
      </c>
      <c r="H65">
        <f t="shared" si="6"/>
        <v>16.524445122752446</v>
      </c>
      <c r="I65" s="11">
        <f t="shared" si="3"/>
        <v>441.00145280071195</v>
      </c>
      <c r="K65" t="b">
        <f t="shared" si="1"/>
        <v>1</v>
      </c>
      <c r="L65">
        <f>COUNTIF(K$4:K65,TRUE())</f>
        <v>25</v>
      </c>
      <c r="M65" t="b">
        <f t="shared" si="2"/>
        <v>1</v>
      </c>
    </row>
    <row r="66" spans="1:13" x14ac:dyDescent="0.25">
      <c r="A66" s="5">
        <v>44551.6875</v>
      </c>
      <c r="B66" s="19">
        <f t="shared" si="4"/>
        <v>96.895833333335759</v>
      </c>
      <c r="C66" s="7"/>
      <c r="D66" s="6">
        <v>2.0939999999999999</v>
      </c>
      <c r="E66" s="8">
        <f t="shared" si="5"/>
        <v>164.5912184923902</v>
      </c>
      <c r="F66" s="9"/>
      <c r="G66" s="8"/>
      <c r="H66" t="e">
        <f t="shared" si="6"/>
        <v>#DIV/0!</v>
      </c>
      <c r="I66" s="11">
        <f t="shared" si="3"/>
        <v>448.59121849239023</v>
      </c>
      <c r="K66" t="b">
        <f t="shared" si="1"/>
        <v>0</v>
      </c>
      <c r="L66">
        <f>COUNTIF(K$4:K66,TRUE())</f>
        <v>25</v>
      </c>
      <c r="M66" t="b">
        <f t="shared" si="2"/>
        <v>1</v>
      </c>
    </row>
    <row r="67" spans="1:13" x14ac:dyDescent="0.25">
      <c r="A67" s="12">
        <v>44551.690972222219</v>
      </c>
      <c r="B67" s="18">
        <f t="shared" si="4"/>
        <v>96.899305555554747</v>
      </c>
      <c r="C67" s="14"/>
      <c r="D67" s="15">
        <f>D66/100</f>
        <v>2.094E-2</v>
      </c>
      <c r="E67" s="16">
        <f t="shared" si="5"/>
        <v>164.5912184923902</v>
      </c>
      <c r="F67" s="17" t="s">
        <v>11</v>
      </c>
      <c r="G67" s="16" t="s">
        <v>22</v>
      </c>
      <c r="H67">
        <f t="shared" si="6"/>
        <v>15.763742213116474</v>
      </c>
      <c r="I67" s="11">
        <f t="shared" si="3"/>
        <v>448.59121849239023</v>
      </c>
      <c r="K67" t="b">
        <f t="shared" si="1"/>
        <v>1</v>
      </c>
      <c r="L67">
        <f>COUNTIF(K$4:K67,TRUE())</f>
        <v>26</v>
      </c>
      <c r="M67" t="b">
        <f t="shared" si="2"/>
        <v>0</v>
      </c>
    </row>
    <row r="68" spans="1:13" x14ac:dyDescent="0.25">
      <c r="A68" s="12">
        <v>44555.645833333336</v>
      </c>
      <c r="B68" s="18">
        <f t="shared" si="4"/>
        <v>100.85416666667152</v>
      </c>
      <c r="C68" s="14"/>
      <c r="D68" s="15">
        <v>1.36</v>
      </c>
      <c r="E68" s="16">
        <f t="shared" si="5"/>
        <v>170.61241989137181</v>
      </c>
      <c r="F68" s="17"/>
      <c r="G68" s="16"/>
      <c r="H68" t="e">
        <f t="shared" si="6"/>
        <v>#DIV/0!</v>
      </c>
      <c r="I68" s="11">
        <f t="shared" si="3"/>
        <v>454.61241989137181</v>
      </c>
      <c r="K68" t="b">
        <f t="shared" si="1"/>
        <v>0</v>
      </c>
      <c r="L68">
        <f>COUNTIF(K$4:K68,TRUE())</f>
        <v>26</v>
      </c>
      <c r="M68" t="b">
        <f t="shared" si="2"/>
        <v>0</v>
      </c>
    </row>
    <row r="69" spans="1:13" x14ac:dyDescent="0.25">
      <c r="A69" s="5">
        <v>44555.649305555555</v>
      </c>
      <c r="B69" s="19">
        <f t="shared" si="4"/>
        <v>100.85763888889051</v>
      </c>
      <c r="C69" s="7"/>
      <c r="D69" s="6">
        <f>D68/100</f>
        <v>1.3600000000000001E-2</v>
      </c>
      <c r="E69" s="8">
        <f t="shared" si="5"/>
        <v>170.61241989137181</v>
      </c>
      <c r="F69" s="9" t="s">
        <v>11</v>
      </c>
      <c r="G69" s="8" t="s">
        <v>22</v>
      </c>
      <c r="H69">
        <f t="shared" si="6"/>
        <v>12.247256758451517</v>
      </c>
      <c r="I69" s="11">
        <f t="shared" si="3"/>
        <v>454.61241989137181</v>
      </c>
      <c r="K69" t="b">
        <f t="shared" ref="K69:K132" si="7">ISNUMBER(SEARCH("dilution",F69))</f>
        <v>1</v>
      </c>
      <c r="L69">
        <f>COUNTIF(K$4:K69,TRUE())</f>
        <v>27</v>
      </c>
      <c r="M69" t="b">
        <f t="shared" ref="M69:M132" si="8">ISODD(L69)</f>
        <v>1</v>
      </c>
    </row>
    <row r="70" spans="1:13" x14ac:dyDescent="0.25">
      <c r="A70" s="5">
        <v>44558.729166666664</v>
      </c>
      <c r="B70" s="19">
        <f t="shared" si="4"/>
        <v>103.9375</v>
      </c>
      <c r="C70" s="7"/>
      <c r="D70" s="6">
        <v>0.89200000000000002</v>
      </c>
      <c r="E70" s="8">
        <f t="shared" si="5"/>
        <v>176.64778504492915</v>
      </c>
      <c r="F70" s="9"/>
      <c r="G70" s="8"/>
      <c r="H70" t="e">
        <f t="shared" si="6"/>
        <v>#DIV/0!</v>
      </c>
      <c r="I70" s="11">
        <f t="shared" ref="I70:I133" si="9">$I$4+E70</f>
        <v>460.64778504492915</v>
      </c>
      <c r="K70" t="b">
        <f t="shared" si="7"/>
        <v>0</v>
      </c>
      <c r="L70">
        <f>COUNTIF(K$4:K70,TRUE())</f>
        <v>27</v>
      </c>
      <c r="M70" t="b">
        <f t="shared" si="8"/>
        <v>1</v>
      </c>
    </row>
    <row r="71" spans="1:13" ht="45" x14ac:dyDescent="0.25">
      <c r="A71" s="12">
        <v>44558.732638888891</v>
      </c>
      <c r="B71" s="18">
        <f t="shared" si="4"/>
        <v>103.94097222222626</v>
      </c>
      <c r="C71" s="14"/>
      <c r="D71" s="15">
        <f>D70/100</f>
        <v>8.9200000000000008E-3</v>
      </c>
      <c r="E71" s="16">
        <f t="shared" si="5"/>
        <v>176.64778504492915</v>
      </c>
      <c r="F71" s="17" t="s">
        <v>24</v>
      </c>
      <c r="G71" s="16" t="s">
        <v>25</v>
      </c>
      <c r="H71">
        <f t="shared" si="6"/>
        <v>10.612100451236659</v>
      </c>
      <c r="I71" s="11">
        <f t="shared" si="9"/>
        <v>460.64778504492915</v>
      </c>
      <c r="K71" t="b">
        <f t="shared" si="7"/>
        <v>1</v>
      </c>
      <c r="L71">
        <f>COUNTIF(K$4:K71,TRUE())</f>
        <v>28</v>
      </c>
      <c r="M71" t="b">
        <f t="shared" si="8"/>
        <v>0</v>
      </c>
    </row>
    <row r="72" spans="1:13" x14ac:dyDescent="0.25">
      <c r="A72" s="12">
        <v>44561.479166666664</v>
      </c>
      <c r="B72" s="18">
        <f t="shared" ref="B72:B135" si="10">(A72-A71) +B71</f>
        <v>106.6875</v>
      </c>
      <c r="C72" s="14"/>
      <c r="D72" s="15">
        <v>0.66100000000000003</v>
      </c>
      <c r="E72" s="16">
        <f t="shared" ref="E72:E135" si="11">IF(LOG(D72/D71)&gt;0, E71+LOG(D72/D71,2),E71)</f>
        <v>182.85924779629127</v>
      </c>
      <c r="F72" s="17"/>
      <c r="G72" s="16"/>
      <c r="H72" t="e">
        <f t="shared" si="6"/>
        <v>#DIV/0!</v>
      </c>
      <c r="I72" s="11">
        <f t="shared" si="9"/>
        <v>466.85924779629124</v>
      </c>
      <c r="K72" t="b">
        <f t="shared" si="7"/>
        <v>0</v>
      </c>
      <c r="L72">
        <f>COUNTIF(K$4:K72,TRUE())</f>
        <v>28</v>
      </c>
      <c r="M72" t="b">
        <f t="shared" si="8"/>
        <v>0</v>
      </c>
    </row>
    <row r="73" spans="1:13" x14ac:dyDescent="0.25">
      <c r="A73" s="5">
        <v>44561.482638888891</v>
      </c>
      <c r="B73" s="19">
        <f t="shared" si="10"/>
        <v>106.69097222222626</v>
      </c>
      <c r="C73" s="7"/>
      <c r="D73" s="6">
        <f>D72/100</f>
        <v>6.6100000000000004E-3</v>
      </c>
      <c r="E73" s="8">
        <f t="shared" si="11"/>
        <v>182.85924779629127</v>
      </c>
      <c r="F73" s="9" t="s">
        <v>11</v>
      </c>
      <c r="G73" s="8" t="s">
        <v>22</v>
      </c>
      <c r="H73">
        <f t="shared" si="6"/>
        <v>10.88547160096614</v>
      </c>
      <c r="I73" s="11">
        <f t="shared" si="9"/>
        <v>466.85924779629124</v>
      </c>
      <c r="K73" t="b">
        <f t="shared" si="7"/>
        <v>1</v>
      </c>
      <c r="L73">
        <f>COUNTIF(K$4:K73,TRUE())</f>
        <v>29</v>
      </c>
      <c r="M73" t="b">
        <f t="shared" si="8"/>
        <v>1</v>
      </c>
    </row>
    <row r="74" spans="1:13" x14ac:dyDescent="0.25">
      <c r="A74" s="5">
        <v>44564.625</v>
      </c>
      <c r="B74" s="19">
        <f t="shared" si="10"/>
        <v>109.83333333333576</v>
      </c>
      <c r="C74" s="7"/>
      <c r="D74" s="6">
        <v>0.80500000000000005</v>
      </c>
      <c r="E74" s="8">
        <f t="shared" si="11"/>
        <v>189.78744249756028</v>
      </c>
      <c r="F74" s="9"/>
      <c r="G74" s="8"/>
      <c r="H74" t="e">
        <f t="shared" si="6"/>
        <v>#DIV/0!</v>
      </c>
      <c r="I74" s="11">
        <f t="shared" si="9"/>
        <v>473.78744249756028</v>
      </c>
      <c r="K74" t="b">
        <f t="shared" si="7"/>
        <v>0</v>
      </c>
      <c r="L74">
        <f>COUNTIF(K$4:K74,TRUE())</f>
        <v>29</v>
      </c>
      <c r="M74" t="b">
        <f t="shared" si="8"/>
        <v>1</v>
      </c>
    </row>
    <row r="75" spans="1:13" x14ac:dyDescent="0.25">
      <c r="A75" s="12">
        <v>44564.628472222219</v>
      </c>
      <c r="B75" s="18">
        <f t="shared" si="10"/>
        <v>109.83680555555475</v>
      </c>
      <c r="C75" s="14"/>
      <c r="D75" s="15">
        <f>D74/100</f>
        <v>8.0499999999999999E-3</v>
      </c>
      <c r="E75" s="16">
        <f t="shared" si="11"/>
        <v>189.78744249756028</v>
      </c>
      <c r="F75" s="9" t="s">
        <v>11</v>
      </c>
      <c r="G75" s="8" t="s">
        <v>22</v>
      </c>
      <c r="H75">
        <f t="shared" si="6"/>
        <v>11.009424887785666</v>
      </c>
      <c r="I75" s="11">
        <f t="shared" si="9"/>
        <v>473.78744249756028</v>
      </c>
      <c r="K75" t="b">
        <f t="shared" si="7"/>
        <v>1</v>
      </c>
      <c r="L75">
        <f>COUNTIF(K$4:K75,TRUE())</f>
        <v>30</v>
      </c>
      <c r="M75" t="b">
        <f t="shared" si="8"/>
        <v>0</v>
      </c>
    </row>
    <row r="76" spans="1:13" x14ac:dyDescent="0.25">
      <c r="A76" s="12">
        <v>44567.604166666664</v>
      </c>
      <c r="B76" s="19">
        <f t="shared" si="10"/>
        <v>112.8125</v>
      </c>
      <c r="C76" s="7"/>
      <c r="D76" s="6">
        <v>0.72199999999999998</v>
      </c>
      <c r="E76" s="8">
        <f t="shared" si="11"/>
        <v>196.27430874122018</v>
      </c>
      <c r="F76" s="9"/>
      <c r="G76" s="8"/>
      <c r="H76" t="e">
        <f t="shared" si="6"/>
        <v>#DIV/0!</v>
      </c>
      <c r="I76" s="11">
        <f t="shared" si="9"/>
        <v>480.27430874122018</v>
      </c>
      <c r="K76" t="b">
        <f t="shared" si="7"/>
        <v>0</v>
      </c>
      <c r="L76">
        <f>COUNTIF(K$4:K76,TRUE())</f>
        <v>30</v>
      </c>
      <c r="M76" t="b">
        <f t="shared" si="8"/>
        <v>0</v>
      </c>
    </row>
    <row r="77" spans="1:13" x14ac:dyDescent="0.25">
      <c r="A77" s="5">
        <v>44567.607638888891</v>
      </c>
      <c r="B77" s="19">
        <f t="shared" si="10"/>
        <v>112.81597222222626</v>
      </c>
      <c r="C77" s="7"/>
      <c r="D77" s="6">
        <f>D76/100</f>
        <v>7.2199999999999999E-3</v>
      </c>
      <c r="E77" s="8">
        <f t="shared" si="11"/>
        <v>196.27430874122018</v>
      </c>
      <c r="F77" s="9" t="s">
        <v>11</v>
      </c>
      <c r="G77" s="8" t="s">
        <v>22</v>
      </c>
      <c r="H77">
        <f t="shared" si="6"/>
        <v>13.862449645949946</v>
      </c>
      <c r="I77" s="11">
        <f t="shared" si="9"/>
        <v>480.27430874122018</v>
      </c>
      <c r="K77" t="b">
        <f t="shared" si="7"/>
        <v>1</v>
      </c>
      <c r="L77">
        <f>COUNTIF(K$4:K77,TRUE())</f>
        <v>31</v>
      </c>
      <c r="M77" t="b">
        <f t="shared" si="8"/>
        <v>1</v>
      </c>
    </row>
    <row r="78" spans="1:13" x14ac:dyDescent="0.25">
      <c r="A78" s="5">
        <v>44571.8125</v>
      </c>
      <c r="B78" s="18">
        <f t="shared" si="10"/>
        <v>117.02083333333576</v>
      </c>
      <c r="C78" s="14"/>
      <c r="D78" s="15">
        <v>1.1220000000000001</v>
      </c>
      <c r="E78" s="16">
        <f t="shared" si="11"/>
        <v>203.55416686471654</v>
      </c>
      <c r="F78" s="9"/>
      <c r="G78" s="16"/>
      <c r="H78" t="e">
        <f t="shared" si="6"/>
        <v>#DIV/0!</v>
      </c>
      <c r="I78" s="11">
        <f t="shared" si="9"/>
        <v>487.55416686471654</v>
      </c>
      <c r="K78" t="b">
        <f t="shared" si="7"/>
        <v>0</v>
      </c>
      <c r="L78">
        <f>COUNTIF(K$4:K78,TRUE())</f>
        <v>31</v>
      </c>
      <c r="M78" t="b">
        <f t="shared" si="8"/>
        <v>1</v>
      </c>
    </row>
    <row r="79" spans="1:13" x14ac:dyDescent="0.25">
      <c r="A79" s="12">
        <v>44571.815972222219</v>
      </c>
      <c r="B79" s="18">
        <f t="shared" si="10"/>
        <v>117.02430555555475</v>
      </c>
      <c r="C79" s="14"/>
      <c r="D79" s="15">
        <f>D78/100</f>
        <v>1.1220000000000001E-2</v>
      </c>
      <c r="E79" s="16">
        <f t="shared" si="11"/>
        <v>203.55416686471654</v>
      </c>
      <c r="F79" s="9" t="s">
        <v>11</v>
      </c>
      <c r="G79" s="8" t="s">
        <v>22</v>
      </c>
      <c r="H79">
        <f t="shared" si="6"/>
        <v>10.248090986119241</v>
      </c>
      <c r="I79" s="11">
        <f t="shared" si="9"/>
        <v>487.55416686471654</v>
      </c>
      <c r="K79" t="b">
        <f t="shared" si="7"/>
        <v>1</v>
      </c>
      <c r="L79">
        <f>COUNTIF(K$4:K79,TRUE())</f>
        <v>32</v>
      </c>
      <c r="M79" t="b">
        <f t="shared" si="8"/>
        <v>0</v>
      </c>
    </row>
    <row r="80" spans="1:13" x14ac:dyDescent="0.25">
      <c r="A80" s="12">
        <v>44573.770833333336</v>
      </c>
      <c r="B80" s="18">
        <f t="shared" si="10"/>
        <v>118.97916666667152</v>
      </c>
      <c r="C80" s="14"/>
      <c r="D80" s="15">
        <v>0.26800000000000002</v>
      </c>
      <c r="E80" s="16">
        <f t="shared" si="11"/>
        <v>208.13225528434023</v>
      </c>
      <c r="F80" s="17"/>
      <c r="G80" s="16"/>
      <c r="H80" t="e">
        <f t="shared" ref="H80:H143" si="12">(A81-A80)*24/(E81-E80)</f>
        <v>#DIV/0!</v>
      </c>
      <c r="I80" s="11">
        <f t="shared" si="9"/>
        <v>492.1322552843402</v>
      </c>
      <c r="K80" t="b">
        <f t="shared" si="7"/>
        <v>0</v>
      </c>
      <c r="L80">
        <f>COUNTIF(K$4:K80,TRUE())</f>
        <v>32</v>
      </c>
      <c r="M80" t="b">
        <f t="shared" si="8"/>
        <v>0</v>
      </c>
    </row>
    <row r="81" spans="1:13" x14ac:dyDescent="0.25">
      <c r="A81" s="12">
        <v>44573.774305555555</v>
      </c>
      <c r="B81" s="19">
        <f t="shared" si="10"/>
        <v>118.98263888889051</v>
      </c>
      <c r="C81" s="7"/>
      <c r="D81" s="6">
        <f>D80/100</f>
        <v>2.6800000000000001E-3</v>
      </c>
      <c r="E81" s="8">
        <f t="shared" si="11"/>
        <v>208.13225528434023</v>
      </c>
      <c r="F81" s="9" t="s">
        <v>11</v>
      </c>
      <c r="G81" s="8" t="s">
        <v>22</v>
      </c>
      <c r="H81">
        <f t="shared" si="12"/>
        <v>8.2119074245993193</v>
      </c>
      <c r="I81" s="11">
        <f t="shared" si="9"/>
        <v>492.1322552843402</v>
      </c>
      <c r="K81" t="b">
        <f t="shared" si="7"/>
        <v>1</v>
      </c>
      <c r="L81">
        <f>COUNTIF(K$4:K81,TRUE())</f>
        <v>33</v>
      </c>
      <c r="M81" t="b">
        <f t="shared" si="8"/>
        <v>1</v>
      </c>
    </row>
    <row r="82" spans="1:13" x14ac:dyDescent="0.25">
      <c r="A82" s="5">
        <v>44576.708333333336</v>
      </c>
      <c r="B82" s="19">
        <f t="shared" si="10"/>
        <v>121.91666666667152</v>
      </c>
      <c r="C82" s="7"/>
      <c r="D82" s="6">
        <v>1.022</v>
      </c>
      <c r="E82" s="8">
        <f t="shared" si="11"/>
        <v>216.7072017645948</v>
      </c>
      <c r="F82" s="9" t="s">
        <v>49</v>
      </c>
      <c r="G82" s="8"/>
      <c r="H82" t="e">
        <f t="shared" si="12"/>
        <v>#DIV/0!</v>
      </c>
      <c r="I82" s="11">
        <f t="shared" si="9"/>
        <v>500.7072017645948</v>
      </c>
      <c r="K82" t="b">
        <f t="shared" si="7"/>
        <v>0</v>
      </c>
      <c r="L82">
        <f>COUNTIF(K$4:K82,TRUE())</f>
        <v>33</v>
      </c>
      <c r="M82" t="b">
        <f t="shared" si="8"/>
        <v>1</v>
      </c>
    </row>
    <row r="83" spans="1:13" x14ac:dyDescent="0.25">
      <c r="A83" s="5">
        <v>44576.711805555555</v>
      </c>
      <c r="B83" s="19">
        <f t="shared" si="10"/>
        <v>121.92013888889051</v>
      </c>
      <c r="C83" s="7"/>
      <c r="D83" s="6">
        <f>D82/100</f>
        <v>1.022E-2</v>
      </c>
      <c r="E83" s="8">
        <f t="shared" si="11"/>
        <v>216.7072017645948</v>
      </c>
      <c r="F83" s="9" t="s">
        <v>11</v>
      </c>
      <c r="G83" s="8" t="s">
        <v>22</v>
      </c>
      <c r="H83">
        <f t="shared" si="12"/>
        <v>11.55024279099419</v>
      </c>
      <c r="I83" s="11">
        <f t="shared" si="9"/>
        <v>500.7072017645948</v>
      </c>
      <c r="K83" t="b">
        <f t="shared" si="7"/>
        <v>1</v>
      </c>
      <c r="L83">
        <f>COUNTIF(K$4:K83,TRUE())</f>
        <v>34</v>
      </c>
      <c r="M83" t="b">
        <f t="shared" si="8"/>
        <v>0</v>
      </c>
    </row>
    <row r="84" spans="1:13" x14ac:dyDescent="0.25">
      <c r="A84" s="12">
        <v>44579.527777777781</v>
      </c>
      <c r="B84" s="18">
        <f t="shared" si="10"/>
        <v>124.73611111111677</v>
      </c>
      <c r="C84" s="14"/>
      <c r="D84" s="15">
        <v>0.59</v>
      </c>
      <c r="E84" s="16">
        <f t="shared" si="11"/>
        <v>222.55844961768111</v>
      </c>
      <c r="F84" s="17"/>
      <c r="G84" s="16"/>
      <c r="H84" t="e">
        <f t="shared" si="12"/>
        <v>#DIV/0!</v>
      </c>
      <c r="I84" s="11">
        <f t="shared" si="9"/>
        <v>506.55844961768111</v>
      </c>
      <c r="K84" t="b">
        <f t="shared" si="7"/>
        <v>0</v>
      </c>
      <c r="L84">
        <f>COUNTIF(K$4:K84,TRUE())</f>
        <v>34</v>
      </c>
      <c r="M84" t="b">
        <f t="shared" si="8"/>
        <v>0</v>
      </c>
    </row>
    <row r="85" spans="1:13" x14ac:dyDescent="0.25">
      <c r="A85" s="12">
        <v>44579.53125</v>
      </c>
      <c r="B85" s="18">
        <f t="shared" si="10"/>
        <v>124.73958333333576</v>
      </c>
      <c r="C85" s="14"/>
      <c r="D85" s="15">
        <f>D84/100</f>
        <v>5.8999999999999999E-3</v>
      </c>
      <c r="E85" s="16">
        <f t="shared" si="11"/>
        <v>222.55844961768111</v>
      </c>
      <c r="F85" s="9" t="s">
        <v>11</v>
      </c>
      <c r="G85" s="8" t="s">
        <v>22</v>
      </c>
      <c r="H85">
        <f t="shared" si="12"/>
        <v>12.02914912081379</v>
      </c>
      <c r="I85" s="11">
        <f t="shared" si="9"/>
        <v>506.55844961768111</v>
      </c>
      <c r="K85" t="b">
        <f t="shared" si="7"/>
        <v>1</v>
      </c>
      <c r="L85">
        <f>COUNTIF(K$4:K85,TRUE())</f>
        <v>35</v>
      </c>
      <c r="M85" t="b">
        <f t="shared" si="8"/>
        <v>1</v>
      </c>
    </row>
    <row r="86" spans="1:13" x14ac:dyDescent="0.25">
      <c r="A86" s="5">
        <v>44582.645833333336</v>
      </c>
      <c r="B86" s="19">
        <f t="shared" si="10"/>
        <v>127.85416666667152</v>
      </c>
      <c r="C86" s="7"/>
      <c r="D86" s="6">
        <v>0.438</v>
      </c>
      <c r="E86" s="8">
        <f t="shared" si="11"/>
        <v>228.7725217228078</v>
      </c>
      <c r="F86" s="9"/>
      <c r="G86" s="8"/>
      <c r="H86" t="e">
        <f t="shared" si="12"/>
        <v>#DIV/0!</v>
      </c>
      <c r="I86" s="11">
        <f t="shared" si="9"/>
        <v>512.77252172280782</v>
      </c>
      <c r="K86" t="b">
        <f t="shared" si="7"/>
        <v>0</v>
      </c>
      <c r="L86">
        <f>COUNTIF(K$4:K86,TRUE())</f>
        <v>35</v>
      </c>
      <c r="M86" t="b">
        <f t="shared" si="8"/>
        <v>1</v>
      </c>
    </row>
    <row r="87" spans="1:13" x14ac:dyDescent="0.25">
      <c r="A87" s="5">
        <v>44582.649305555555</v>
      </c>
      <c r="B87" s="19">
        <f t="shared" si="10"/>
        <v>127.85763888889051</v>
      </c>
      <c r="C87" s="7"/>
      <c r="D87" s="6">
        <f>D86/100</f>
        <v>4.3800000000000002E-3</v>
      </c>
      <c r="E87" s="8">
        <f t="shared" si="11"/>
        <v>228.7725217228078</v>
      </c>
      <c r="F87" s="9" t="s">
        <v>11</v>
      </c>
      <c r="G87" s="8" t="s">
        <v>22</v>
      </c>
      <c r="H87">
        <f t="shared" si="12"/>
        <v>8.8390477468584532</v>
      </c>
      <c r="I87" s="11">
        <f t="shared" si="9"/>
        <v>512.77252172280782</v>
      </c>
      <c r="K87" t="b">
        <f t="shared" si="7"/>
        <v>1</v>
      </c>
      <c r="L87">
        <f>COUNTIF(K$4:K87,TRUE())</f>
        <v>36</v>
      </c>
      <c r="M87" t="b">
        <f t="shared" si="8"/>
        <v>0</v>
      </c>
    </row>
    <row r="88" spans="1:13" x14ac:dyDescent="0.25">
      <c r="A88" s="5">
        <v>44585.552083333336</v>
      </c>
      <c r="B88" s="18">
        <f t="shared" si="10"/>
        <v>130.76041666667152</v>
      </c>
      <c r="C88" s="14"/>
      <c r="D88" s="15">
        <v>1.0329999999999999</v>
      </c>
      <c r="E88" s="16">
        <f t="shared" si="11"/>
        <v>236.65421539184641</v>
      </c>
      <c r="F88" s="17"/>
      <c r="G88" s="16"/>
      <c r="H88" t="e">
        <f t="shared" si="12"/>
        <v>#DIV/0!</v>
      </c>
      <c r="I88" s="11">
        <f t="shared" si="9"/>
        <v>520.65421539184638</v>
      </c>
      <c r="K88" t="b">
        <f t="shared" si="7"/>
        <v>0</v>
      </c>
      <c r="L88">
        <f>COUNTIF(K$4:K88,TRUE())</f>
        <v>36</v>
      </c>
      <c r="M88" t="b">
        <f t="shared" si="8"/>
        <v>0</v>
      </c>
    </row>
    <row r="89" spans="1:13" x14ac:dyDescent="0.25">
      <c r="A89" s="5">
        <v>44585.555555555555</v>
      </c>
      <c r="B89" s="18">
        <f t="shared" si="10"/>
        <v>130.76388888889051</v>
      </c>
      <c r="C89" s="14"/>
      <c r="D89" s="15">
        <f>D88/100</f>
        <v>1.0329999999999999E-2</v>
      </c>
      <c r="E89" s="16">
        <f t="shared" si="11"/>
        <v>236.65421539184641</v>
      </c>
      <c r="F89" s="9" t="s">
        <v>11</v>
      </c>
      <c r="G89" s="8" t="s">
        <v>22</v>
      </c>
      <c r="H89">
        <f t="shared" si="12"/>
        <v>7.5003431134800236</v>
      </c>
      <c r="I89" s="11">
        <f t="shared" si="9"/>
        <v>520.65421539184638</v>
      </c>
      <c r="K89" t="b">
        <f t="shared" si="7"/>
        <v>1</v>
      </c>
      <c r="L89">
        <f>COUNTIF(K$4:K89,TRUE())</f>
        <v>37</v>
      </c>
      <c r="M89" t="b">
        <f t="shared" si="8"/>
        <v>1</v>
      </c>
    </row>
    <row r="90" spans="1:13" x14ac:dyDescent="0.25">
      <c r="A90" s="12">
        <v>44587.395833333336</v>
      </c>
      <c r="B90" s="19">
        <f t="shared" si="10"/>
        <v>132.60416666667152</v>
      </c>
      <c r="C90" s="7"/>
      <c r="D90" s="6">
        <v>0.61199999999999999</v>
      </c>
      <c r="E90" s="8">
        <f t="shared" si="11"/>
        <v>242.54283488544871</v>
      </c>
      <c r="F90" s="9" t="s">
        <v>26</v>
      </c>
      <c r="G90" s="8"/>
      <c r="H90" t="e">
        <f t="shared" si="12"/>
        <v>#DIV/0!</v>
      </c>
      <c r="I90" s="11">
        <f t="shared" si="9"/>
        <v>526.54283488544866</v>
      </c>
      <c r="K90" t="b">
        <f t="shared" si="7"/>
        <v>0</v>
      </c>
      <c r="L90">
        <f>COUNTIF(K$4:K90,TRUE())</f>
        <v>37</v>
      </c>
      <c r="M90" t="b">
        <f t="shared" si="8"/>
        <v>1</v>
      </c>
    </row>
    <row r="91" spans="1:13" x14ac:dyDescent="0.25">
      <c r="A91" s="12">
        <v>44587.399305555555</v>
      </c>
      <c r="B91" s="19">
        <f t="shared" si="10"/>
        <v>132.60763888889051</v>
      </c>
      <c r="C91" s="7"/>
      <c r="D91" s="6">
        <f>D90/100</f>
        <v>6.1199999999999996E-3</v>
      </c>
      <c r="E91" s="8">
        <f t="shared" si="11"/>
        <v>242.54283488544871</v>
      </c>
      <c r="F91" s="9" t="s">
        <v>11</v>
      </c>
      <c r="G91" s="8" t="s">
        <v>22</v>
      </c>
      <c r="H91">
        <f t="shared" si="12"/>
        <v>10.056647526672153</v>
      </c>
      <c r="I91" s="11">
        <f t="shared" si="9"/>
        <v>526.54283488544866</v>
      </c>
      <c r="K91" t="b">
        <f t="shared" si="7"/>
        <v>1</v>
      </c>
      <c r="L91">
        <f>COUNTIF(K$4:K91,TRUE())</f>
        <v>38</v>
      </c>
      <c r="M91" t="b">
        <f t="shared" si="8"/>
        <v>0</v>
      </c>
    </row>
    <row r="92" spans="1:13" x14ac:dyDescent="0.25">
      <c r="A92" s="12">
        <v>44590.8125</v>
      </c>
      <c r="B92" s="18">
        <f t="shared" si="10"/>
        <v>136.02083333333576</v>
      </c>
      <c r="C92" s="14"/>
      <c r="D92" s="15">
        <v>1.7330000000000001</v>
      </c>
      <c r="E92" s="16">
        <f t="shared" si="11"/>
        <v>250.68835917169096</v>
      </c>
      <c r="F92" s="17"/>
      <c r="G92" s="16"/>
      <c r="H92" t="e">
        <f t="shared" si="12"/>
        <v>#DIV/0!</v>
      </c>
      <c r="I92" s="11">
        <f t="shared" si="9"/>
        <v>534.68835917169099</v>
      </c>
      <c r="K92" t="b">
        <f t="shared" si="7"/>
        <v>0</v>
      </c>
      <c r="L92">
        <f>COUNTIF(K$4:K92,TRUE())</f>
        <v>38</v>
      </c>
      <c r="M92" t="b">
        <f t="shared" si="8"/>
        <v>0</v>
      </c>
    </row>
    <row r="93" spans="1:13" x14ac:dyDescent="0.25">
      <c r="A93" s="12">
        <v>44590.815972222219</v>
      </c>
      <c r="B93" s="18">
        <f t="shared" si="10"/>
        <v>136.02430555555475</v>
      </c>
      <c r="C93" s="14"/>
      <c r="D93" s="15">
        <f>D92/100</f>
        <v>1.7330000000000002E-2</v>
      </c>
      <c r="E93" s="16">
        <f t="shared" si="11"/>
        <v>250.68835917169096</v>
      </c>
      <c r="F93" s="9" t="s">
        <v>11</v>
      </c>
      <c r="G93" s="8" t="s">
        <v>22</v>
      </c>
      <c r="H93">
        <f t="shared" si="12"/>
        <v>8.3876481406451546</v>
      </c>
      <c r="I93" s="11">
        <f t="shared" si="9"/>
        <v>534.68835917169099</v>
      </c>
      <c r="K93" t="b">
        <f t="shared" si="7"/>
        <v>1</v>
      </c>
      <c r="L93">
        <f>COUNTIF(K$4:K93,TRUE())</f>
        <v>39</v>
      </c>
      <c r="M93" t="b">
        <f t="shared" si="8"/>
        <v>1</v>
      </c>
    </row>
    <row r="94" spans="1:13" x14ac:dyDescent="0.25">
      <c r="A94" s="5">
        <v>44592.555555555555</v>
      </c>
      <c r="B94" s="19">
        <f t="shared" si="10"/>
        <v>137.76388888889051</v>
      </c>
      <c r="C94" s="7"/>
      <c r="D94" s="6">
        <v>0.54600000000000004</v>
      </c>
      <c r="E94" s="8">
        <f t="shared" si="11"/>
        <v>255.66591656322538</v>
      </c>
      <c r="F94" s="9"/>
      <c r="G94" s="8"/>
      <c r="H94" t="e">
        <f t="shared" si="12"/>
        <v>#DIV/0!</v>
      </c>
      <c r="I94" s="11">
        <f t="shared" si="9"/>
        <v>539.66591656322544</v>
      </c>
      <c r="K94" t="b">
        <f t="shared" si="7"/>
        <v>0</v>
      </c>
      <c r="L94">
        <f>COUNTIF(K$4:K94,TRUE())</f>
        <v>39</v>
      </c>
      <c r="M94" t="b">
        <f t="shared" si="8"/>
        <v>1</v>
      </c>
    </row>
    <row r="95" spans="1:13" x14ac:dyDescent="0.25">
      <c r="A95" s="5">
        <v>44592.559027777781</v>
      </c>
      <c r="B95" s="19">
        <f t="shared" si="10"/>
        <v>137.76736111111677</v>
      </c>
      <c r="C95" s="7"/>
      <c r="D95" s="6">
        <f>D94/100</f>
        <v>5.4600000000000004E-3</v>
      </c>
      <c r="E95" s="8">
        <f t="shared" si="11"/>
        <v>255.66591656322538</v>
      </c>
      <c r="F95" s="9" t="s">
        <v>11</v>
      </c>
      <c r="G95" s="8" t="s">
        <v>25</v>
      </c>
      <c r="H95">
        <f t="shared" si="12"/>
        <v>8.060287740136781</v>
      </c>
      <c r="I95" s="11">
        <f t="shared" si="9"/>
        <v>539.66591656322544</v>
      </c>
      <c r="K95" t="b">
        <f t="shared" si="7"/>
        <v>1</v>
      </c>
      <c r="L95">
        <f>COUNTIF(K$4:K95,TRUE())</f>
        <v>40</v>
      </c>
      <c r="M95" t="b">
        <f t="shared" si="8"/>
        <v>0</v>
      </c>
    </row>
    <row r="96" spans="1:13" x14ac:dyDescent="0.25">
      <c r="A96" s="12">
        <v>44594.753472222219</v>
      </c>
      <c r="B96" s="18">
        <f t="shared" si="10"/>
        <v>139.96180555555475</v>
      </c>
      <c r="C96" s="14"/>
      <c r="D96" s="15">
        <v>0.50600000000000001</v>
      </c>
      <c r="E96" s="16">
        <f t="shared" si="11"/>
        <v>262.20000918677454</v>
      </c>
      <c r="F96" s="17"/>
      <c r="G96" s="16"/>
      <c r="H96" t="e">
        <f t="shared" si="12"/>
        <v>#DIV/0!</v>
      </c>
      <c r="I96" s="11">
        <f t="shared" si="9"/>
        <v>546.20000918677454</v>
      </c>
      <c r="K96" t="b">
        <f t="shared" si="7"/>
        <v>0</v>
      </c>
      <c r="L96">
        <f>COUNTIF(K$4:K96,TRUE())</f>
        <v>40</v>
      </c>
      <c r="M96" t="b">
        <f t="shared" si="8"/>
        <v>0</v>
      </c>
    </row>
    <row r="97" spans="1:13" x14ac:dyDescent="0.25">
      <c r="A97" s="12">
        <v>44594.756944444445</v>
      </c>
      <c r="B97" s="18">
        <f t="shared" si="10"/>
        <v>139.96527777778101</v>
      </c>
      <c r="C97" s="14"/>
      <c r="D97" s="15">
        <f>D96/100</f>
        <v>5.0600000000000003E-3</v>
      </c>
      <c r="E97" s="16">
        <f t="shared" si="11"/>
        <v>262.20000918677454</v>
      </c>
      <c r="F97" s="9" t="s">
        <v>11</v>
      </c>
      <c r="G97" s="8" t="s">
        <v>22</v>
      </c>
      <c r="H97">
        <f t="shared" si="12"/>
        <v>7.3973006422926542</v>
      </c>
      <c r="I97" s="11">
        <f t="shared" si="9"/>
        <v>546.20000918677454</v>
      </c>
      <c r="K97" t="b">
        <f t="shared" si="7"/>
        <v>1</v>
      </c>
      <c r="L97">
        <f>COUNTIF(K$4:K97,TRUE())</f>
        <v>41</v>
      </c>
      <c r="M97" t="b">
        <f t="shared" si="8"/>
        <v>1</v>
      </c>
    </row>
    <row r="98" spans="1:13" x14ac:dyDescent="0.25">
      <c r="A98" s="12">
        <v>44596.5</v>
      </c>
      <c r="B98" s="18">
        <f t="shared" si="10"/>
        <v>141.70833333333576</v>
      </c>
      <c r="C98" s="14"/>
      <c r="D98" s="15">
        <v>0.255</v>
      </c>
      <c r="E98" s="16">
        <f t="shared" si="11"/>
        <v>267.85522523871379</v>
      </c>
      <c r="F98" s="17"/>
      <c r="G98" s="16"/>
      <c r="H98" t="e">
        <f t="shared" si="12"/>
        <v>#DIV/0!</v>
      </c>
      <c r="I98" s="11">
        <f t="shared" si="9"/>
        <v>551.85522523871373</v>
      </c>
      <c r="K98" t="b">
        <f t="shared" si="7"/>
        <v>0</v>
      </c>
      <c r="L98">
        <f>COUNTIF(K$4:K98,TRUE())</f>
        <v>41</v>
      </c>
      <c r="M98" t="b">
        <f t="shared" si="8"/>
        <v>1</v>
      </c>
    </row>
    <row r="99" spans="1:13" x14ac:dyDescent="0.25">
      <c r="A99" s="12">
        <v>44596.503472222219</v>
      </c>
      <c r="B99" s="18">
        <f t="shared" si="10"/>
        <v>141.71180555555475</v>
      </c>
      <c r="C99" s="14"/>
      <c r="D99" s="15">
        <f>D98/100</f>
        <v>2.5500000000000002E-3</v>
      </c>
      <c r="E99" s="16">
        <f t="shared" si="11"/>
        <v>267.85522523871379</v>
      </c>
      <c r="F99" s="9" t="s">
        <v>11</v>
      </c>
      <c r="G99" s="8" t="s">
        <v>22</v>
      </c>
      <c r="H99">
        <f t="shared" si="12"/>
        <v>8.1056579483028433</v>
      </c>
      <c r="I99" s="11">
        <f t="shared" si="9"/>
        <v>551.85522523871373</v>
      </c>
      <c r="K99" t="b">
        <f t="shared" si="7"/>
        <v>1</v>
      </c>
      <c r="L99">
        <f>COUNTIF(K$4:K99,TRUE())</f>
        <v>42</v>
      </c>
      <c r="M99" t="b">
        <f t="shared" si="8"/>
        <v>0</v>
      </c>
    </row>
    <row r="100" spans="1:13" x14ac:dyDescent="0.25">
      <c r="A100" s="12">
        <v>44599.583333333336</v>
      </c>
      <c r="B100" s="18">
        <f t="shared" si="10"/>
        <v>144.79166666667152</v>
      </c>
      <c r="C100" s="14"/>
      <c r="D100" s="15">
        <v>1.4179999999999999</v>
      </c>
      <c r="E100" s="16">
        <f t="shared" si="11"/>
        <v>276.97436980886914</v>
      </c>
      <c r="F100" s="17"/>
      <c r="G100" s="16"/>
      <c r="H100" t="e">
        <f t="shared" si="12"/>
        <v>#DIV/0!</v>
      </c>
      <c r="I100" s="11">
        <f t="shared" si="9"/>
        <v>560.97436980886914</v>
      </c>
      <c r="K100" t="b">
        <f t="shared" si="7"/>
        <v>0</v>
      </c>
      <c r="L100">
        <f>COUNTIF(K$4:K100,TRUE())</f>
        <v>42</v>
      </c>
      <c r="M100" t="b">
        <f t="shared" si="8"/>
        <v>0</v>
      </c>
    </row>
    <row r="101" spans="1:13" x14ac:dyDescent="0.25">
      <c r="A101" s="12">
        <v>44599.586805555555</v>
      </c>
      <c r="B101" s="18">
        <f t="shared" si="10"/>
        <v>144.79513888889051</v>
      </c>
      <c r="C101" s="14"/>
      <c r="D101" s="15">
        <f>D100/100</f>
        <v>1.418E-2</v>
      </c>
      <c r="E101" s="16">
        <f t="shared" si="11"/>
        <v>276.97436980886914</v>
      </c>
      <c r="F101" s="9" t="s">
        <v>11</v>
      </c>
      <c r="G101" s="8" t="s">
        <v>22</v>
      </c>
      <c r="H101">
        <f t="shared" si="12"/>
        <v>8.7834524411058634</v>
      </c>
      <c r="I101" s="11">
        <f t="shared" si="9"/>
        <v>560.97436980886914</v>
      </c>
      <c r="K101" t="b">
        <f t="shared" si="7"/>
        <v>1</v>
      </c>
      <c r="L101">
        <f>COUNTIF(K$4:K101,TRUE())</f>
        <v>43</v>
      </c>
      <c r="M101" t="b">
        <f t="shared" si="8"/>
        <v>1</v>
      </c>
    </row>
    <row r="102" spans="1:13" x14ac:dyDescent="0.25">
      <c r="A102" s="21">
        <v>44601.4375</v>
      </c>
      <c r="B102" s="22">
        <f t="shared" si="10"/>
        <v>146.64583333333576</v>
      </c>
      <c r="D102">
        <v>0.47199999999999998</v>
      </c>
      <c r="E102" s="11">
        <f t="shared" si="11"/>
        <v>282.03122723076621</v>
      </c>
      <c r="H102" t="e">
        <f t="shared" si="12"/>
        <v>#DIV/0!</v>
      </c>
      <c r="I102" s="11">
        <f t="shared" si="9"/>
        <v>566.03122723076626</v>
      </c>
      <c r="K102" t="b">
        <f t="shared" si="7"/>
        <v>0</v>
      </c>
      <c r="L102">
        <f>COUNTIF(K$4:K102,TRUE())</f>
        <v>43</v>
      </c>
      <c r="M102" t="b">
        <f t="shared" si="8"/>
        <v>1</v>
      </c>
    </row>
    <row r="103" spans="1:13" x14ac:dyDescent="0.25">
      <c r="A103" s="21">
        <v>44601.440972222219</v>
      </c>
      <c r="B103" s="22">
        <f t="shared" si="10"/>
        <v>146.64930555555475</v>
      </c>
      <c r="D103">
        <f>D102/100</f>
        <v>4.7199999999999994E-3</v>
      </c>
      <c r="E103" s="11">
        <f t="shared" si="11"/>
        <v>282.03122723076621</v>
      </c>
      <c r="F103" s="9" t="s">
        <v>11</v>
      </c>
      <c r="G103" s="8" t="s">
        <v>22</v>
      </c>
      <c r="H103">
        <f t="shared" si="12"/>
        <v>7.6096042664657473</v>
      </c>
      <c r="I103" s="11">
        <f t="shared" si="9"/>
        <v>566.03122723076626</v>
      </c>
      <c r="K103" t="b">
        <f t="shared" si="7"/>
        <v>1</v>
      </c>
      <c r="L103">
        <f>COUNTIF(K$4:K103,TRUE())</f>
        <v>44</v>
      </c>
      <c r="M103" t="b">
        <f t="shared" si="8"/>
        <v>0</v>
      </c>
    </row>
    <row r="104" spans="1:13" x14ac:dyDescent="0.25">
      <c r="A104" s="21">
        <v>44603.541666666664</v>
      </c>
      <c r="B104" s="22">
        <f t="shared" si="10"/>
        <v>148.75</v>
      </c>
      <c r="D104">
        <v>0.46600000000000003</v>
      </c>
      <c r="E104" s="11">
        <f t="shared" si="11"/>
        <v>288.65662651583335</v>
      </c>
      <c r="H104" t="e">
        <f t="shared" si="12"/>
        <v>#DIV/0!</v>
      </c>
      <c r="I104" s="11">
        <f t="shared" si="9"/>
        <v>572.6566265158333</v>
      </c>
      <c r="K104" t="b">
        <f t="shared" si="7"/>
        <v>0</v>
      </c>
      <c r="L104">
        <f>COUNTIF(K$4:K104,TRUE())</f>
        <v>44</v>
      </c>
      <c r="M104" t="b">
        <f t="shared" si="8"/>
        <v>0</v>
      </c>
    </row>
    <row r="105" spans="1:13" x14ac:dyDescent="0.25">
      <c r="A105" s="21">
        <v>44603.545138888891</v>
      </c>
      <c r="B105" s="22">
        <f t="shared" si="10"/>
        <v>148.75347222222626</v>
      </c>
      <c r="D105">
        <f>D104/100</f>
        <v>4.6600000000000001E-3</v>
      </c>
      <c r="E105" s="11">
        <f t="shared" si="11"/>
        <v>288.65662651583335</v>
      </c>
      <c r="F105" s="9" t="s">
        <v>11</v>
      </c>
      <c r="G105" s="8" t="s">
        <v>22</v>
      </c>
      <c r="H105">
        <f t="shared" si="12"/>
        <v>10.009336829388142</v>
      </c>
      <c r="I105" s="11">
        <f t="shared" si="9"/>
        <v>572.6566265158333</v>
      </c>
      <c r="K105" t="b">
        <f t="shared" si="7"/>
        <v>1</v>
      </c>
      <c r="L105">
        <f>COUNTIF(K$4:K105,TRUE())</f>
        <v>45</v>
      </c>
      <c r="M105" t="b">
        <f t="shared" si="8"/>
        <v>1</v>
      </c>
    </row>
    <row r="106" spans="1:13" x14ac:dyDescent="0.25">
      <c r="A106" s="21">
        <v>44606.729166666664</v>
      </c>
      <c r="B106" s="22">
        <f t="shared" si="10"/>
        <v>151.9375</v>
      </c>
      <c r="D106">
        <v>0.92600000000000005</v>
      </c>
      <c r="E106" s="11">
        <f t="shared" si="11"/>
        <v>296.29116494421402</v>
      </c>
      <c r="H106" t="e">
        <f t="shared" si="12"/>
        <v>#DIV/0!</v>
      </c>
      <c r="I106" s="11">
        <f t="shared" si="9"/>
        <v>580.29116494421396</v>
      </c>
      <c r="K106" t="b">
        <f t="shared" si="7"/>
        <v>0</v>
      </c>
      <c r="L106">
        <f>COUNTIF(K$4:K106,TRUE())</f>
        <v>45</v>
      </c>
      <c r="M106" t="b">
        <f t="shared" si="8"/>
        <v>1</v>
      </c>
    </row>
    <row r="107" spans="1:13" x14ac:dyDescent="0.25">
      <c r="A107" s="21">
        <v>44606.732638888891</v>
      </c>
      <c r="B107" s="22">
        <f t="shared" si="10"/>
        <v>151.94097222222626</v>
      </c>
      <c r="D107">
        <f>D106/100</f>
        <v>9.2600000000000009E-3</v>
      </c>
      <c r="E107" s="11">
        <f t="shared" si="11"/>
        <v>296.29116494421402</v>
      </c>
      <c r="F107" s="9" t="s">
        <v>11</v>
      </c>
      <c r="G107" s="8" t="s">
        <v>22</v>
      </c>
      <c r="H107">
        <f t="shared" si="12"/>
        <v>8.0766356258435081</v>
      </c>
      <c r="I107" s="11">
        <f t="shared" si="9"/>
        <v>580.29116494421396</v>
      </c>
      <c r="K107" t="b">
        <f t="shared" si="7"/>
        <v>1</v>
      </c>
      <c r="L107">
        <f>COUNTIF(K$4:K107,TRUE())</f>
        <v>46</v>
      </c>
      <c r="M107" t="b">
        <f t="shared" si="8"/>
        <v>0</v>
      </c>
    </row>
    <row r="108" spans="1:13" x14ac:dyDescent="0.25">
      <c r="A108" s="21">
        <v>44608.479166666664</v>
      </c>
      <c r="B108" s="22">
        <f t="shared" si="10"/>
        <v>153.6875</v>
      </c>
      <c r="D108">
        <v>0.33800000000000002</v>
      </c>
      <c r="E108" s="11">
        <f t="shared" si="11"/>
        <v>301.48103218701067</v>
      </c>
      <c r="H108" t="e">
        <f t="shared" si="12"/>
        <v>#DIV/0!</v>
      </c>
      <c r="I108" s="11">
        <f t="shared" si="9"/>
        <v>585.48103218701067</v>
      </c>
      <c r="K108" t="b">
        <f t="shared" si="7"/>
        <v>0</v>
      </c>
      <c r="L108">
        <f>COUNTIF(K$4:K108,TRUE())</f>
        <v>46</v>
      </c>
      <c r="M108" t="b">
        <f t="shared" si="8"/>
        <v>0</v>
      </c>
    </row>
    <row r="109" spans="1:13" x14ac:dyDescent="0.25">
      <c r="A109" s="21">
        <v>44608.482638888891</v>
      </c>
      <c r="B109" s="22">
        <f t="shared" si="10"/>
        <v>153.69097222222626</v>
      </c>
      <c r="D109">
        <f>D108/100</f>
        <v>3.3800000000000002E-3</v>
      </c>
      <c r="E109" s="11">
        <f t="shared" si="11"/>
        <v>301.48103218701067</v>
      </c>
      <c r="F109" s="9" t="s">
        <v>11</v>
      </c>
      <c r="G109" s="8" t="s">
        <v>22</v>
      </c>
      <c r="H109">
        <f t="shared" si="12"/>
        <v>7.750573613758462</v>
      </c>
      <c r="I109" s="11">
        <f t="shared" si="9"/>
        <v>585.48103218701067</v>
      </c>
      <c r="K109" t="b">
        <f t="shared" si="7"/>
        <v>1</v>
      </c>
      <c r="L109">
        <f>COUNTIF(K$4:K109,TRUE())</f>
        <v>47</v>
      </c>
      <c r="M109" t="b">
        <f t="shared" si="8"/>
        <v>1</v>
      </c>
    </row>
    <row r="110" spans="1:13" x14ac:dyDescent="0.25">
      <c r="A110" s="21">
        <v>44610.604166666664</v>
      </c>
      <c r="B110" s="22">
        <f t="shared" si="10"/>
        <v>155.8125</v>
      </c>
      <c r="D110">
        <v>0.32100000000000001</v>
      </c>
      <c r="E110" s="11">
        <f t="shared" si="11"/>
        <v>308.05043842762552</v>
      </c>
      <c r="H110" t="e">
        <f t="shared" si="12"/>
        <v>#DIV/0!</v>
      </c>
      <c r="I110" s="11">
        <f t="shared" si="9"/>
        <v>592.05043842762552</v>
      </c>
      <c r="K110" t="b">
        <f t="shared" si="7"/>
        <v>0</v>
      </c>
      <c r="L110">
        <f>COUNTIF(K$4:K110,TRUE())</f>
        <v>47</v>
      </c>
      <c r="M110" t="b">
        <f t="shared" si="8"/>
        <v>1</v>
      </c>
    </row>
    <row r="111" spans="1:13" x14ac:dyDescent="0.25">
      <c r="A111" s="21">
        <v>44610.607638888891</v>
      </c>
      <c r="B111" s="22">
        <f t="shared" si="10"/>
        <v>155.81597222222626</v>
      </c>
      <c r="D111">
        <f>D110/500</f>
        <v>6.4199999999999999E-4</v>
      </c>
      <c r="E111" s="11">
        <f t="shared" si="11"/>
        <v>308.05043842762552</v>
      </c>
      <c r="F111" s="9" t="s">
        <v>28</v>
      </c>
      <c r="G111" s="8" t="s">
        <v>22</v>
      </c>
      <c r="H111">
        <f t="shared" si="12"/>
        <v>8.0158028611131282</v>
      </c>
      <c r="I111" s="11">
        <f t="shared" si="9"/>
        <v>592.05043842762552</v>
      </c>
      <c r="K111" t="b">
        <f t="shared" si="7"/>
        <v>1</v>
      </c>
      <c r="L111">
        <f>COUNTIF(K$4:K111,TRUE())</f>
        <v>48</v>
      </c>
      <c r="M111" t="b">
        <f t="shared" si="8"/>
        <v>0</v>
      </c>
    </row>
    <row r="112" spans="1:13" x14ac:dyDescent="0.25">
      <c r="A112" s="21">
        <v>44613.666666666664</v>
      </c>
      <c r="B112" s="22">
        <f t="shared" si="10"/>
        <v>158.875</v>
      </c>
      <c r="D112">
        <v>0.36699999999999999</v>
      </c>
      <c r="E112" s="11">
        <f t="shared" si="11"/>
        <v>317.20942947800853</v>
      </c>
      <c r="F112" s="17"/>
      <c r="H112" t="e">
        <f t="shared" si="12"/>
        <v>#DIV/0!</v>
      </c>
      <c r="I112" s="11">
        <f t="shared" si="9"/>
        <v>601.20942947800859</v>
      </c>
      <c r="K112" t="b">
        <f t="shared" si="7"/>
        <v>0</v>
      </c>
      <c r="L112">
        <f>COUNTIF(K$4:K112,TRUE())</f>
        <v>48</v>
      </c>
      <c r="M112" t="b">
        <f t="shared" si="8"/>
        <v>0</v>
      </c>
    </row>
    <row r="113" spans="1:13" x14ac:dyDescent="0.25">
      <c r="A113" s="21">
        <v>44613.670138888891</v>
      </c>
      <c r="B113" s="22">
        <f t="shared" si="10"/>
        <v>158.87847222222626</v>
      </c>
      <c r="D113">
        <f>D112/100</f>
        <v>3.6700000000000001E-3</v>
      </c>
      <c r="E113" s="11">
        <f t="shared" si="11"/>
        <v>317.20942947800853</v>
      </c>
      <c r="F113" s="9" t="s">
        <v>11</v>
      </c>
      <c r="G113" s="8" t="s">
        <v>22</v>
      </c>
      <c r="H113">
        <f t="shared" si="12"/>
        <v>7.8027107047777235</v>
      </c>
      <c r="I113" s="11">
        <f t="shared" si="9"/>
        <v>601.20942947800859</v>
      </c>
      <c r="K113" t="b">
        <f t="shared" si="7"/>
        <v>1</v>
      </c>
      <c r="L113">
        <f>COUNTIF(K$4:K113,TRUE())</f>
        <v>49</v>
      </c>
      <c r="M113" t="b">
        <f t="shared" si="8"/>
        <v>1</v>
      </c>
    </row>
    <row r="114" spans="1:13" x14ac:dyDescent="0.25">
      <c r="A114" s="12">
        <v>44615.666666666664</v>
      </c>
      <c r="B114" s="22">
        <f t="shared" si="10"/>
        <v>160.875</v>
      </c>
      <c r="D114">
        <v>0.25900000000000001</v>
      </c>
      <c r="E114" s="11">
        <f t="shared" si="11"/>
        <v>323.35045770262661</v>
      </c>
      <c r="H114" t="e">
        <f t="shared" si="12"/>
        <v>#DIV/0!</v>
      </c>
      <c r="I114" s="11">
        <f t="shared" si="9"/>
        <v>607.35045770262661</v>
      </c>
      <c r="K114" t="b">
        <f t="shared" si="7"/>
        <v>0</v>
      </c>
      <c r="L114">
        <f>COUNTIF(K$4:K114,TRUE())</f>
        <v>49</v>
      </c>
      <c r="M114" t="b">
        <f t="shared" si="8"/>
        <v>1</v>
      </c>
    </row>
    <row r="115" spans="1:13" x14ac:dyDescent="0.25">
      <c r="A115" s="5">
        <v>44615.670138888891</v>
      </c>
      <c r="B115" s="22">
        <f t="shared" si="10"/>
        <v>160.87847222222626</v>
      </c>
      <c r="D115">
        <f>D114/100</f>
        <v>2.5900000000000003E-3</v>
      </c>
      <c r="E115" s="11">
        <f t="shared" si="11"/>
        <v>323.35045770262661</v>
      </c>
      <c r="F115" s="9" t="s">
        <v>11</v>
      </c>
      <c r="G115" s="8" t="s">
        <v>22</v>
      </c>
      <c r="H115">
        <f t="shared" si="12"/>
        <v>7.1816743929135844</v>
      </c>
      <c r="I115" s="11">
        <f t="shared" si="9"/>
        <v>607.35045770262661</v>
      </c>
      <c r="K115" t="b">
        <f t="shared" si="7"/>
        <v>1</v>
      </c>
      <c r="L115">
        <f>COUNTIF(K$4:K115,TRUE())</f>
        <v>50</v>
      </c>
      <c r="M115" t="b">
        <f t="shared" si="8"/>
        <v>0</v>
      </c>
    </row>
    <row r="116" spans="1:13" x14ac:dyDescent="0.25">
      <c r="A116" s="12">
        <v>44617.663194444445</v>
      </c>
      <c r="B116" s="22">
        <f t="shared" si="10"/>
        <v>162.87152777778101</v>
      </c>
      <c r="D116">
        <v>0.26200000000000001</v>
      </c>
      <c r="E116" s="11">
        <f t="shared" si="11"/>
        <v>330.01092860625221</v>
      </c>
      <c r="H116" t="e">
        <f t="shared" si="12"/>
        <v>#DIV/0!</v>
      </c>
      <c r="I116" s="11">
        <f t="shared" si="9"/>
        <v>614.01092860625226</v>
      </c>
      <c r="K116" t="b">
        <f t="shared" si="7"/>
        <v>0</v>
      </c>
      <c r="L116">
        <f>COUNTIF(K$4:K116,TRUE())</f>
        <v>50</v>
      </c>
      <c r="M116" t="b">
        <f t="shared" si="8"/>
        <v>0</v>
      </c>
    </row>
    <row r="117" spans="1:13" x14ac:dyDescent="0.25">
      <c r="A117" s="12">
        <v>44617.666666666664</v>
      </c>
      <c r="B117" s="22">
        <f t="shared" si="10"/>
        <v>162.875</v>
      </c>
      <c r="D117">
        <f>D116/500</f>
        <v>5.2400000000000005E-4</v>
      </c>
      <c r="E117" s="11">
        <f t="shared" si="11"/>
        <v>330.01092860625221</v>
      </c>
      <c r="F117" s="9" t="s">
        <v>28</v>
      </c>
      <c r="G117" s="8" t="s">
        <v>22</v>
      </c>
      <c r="H117">
        <f t="shared" si="12"/>
        <v>7.7129381094000298</v>
      </c>
      <c r="I117" s="11">
        <f t="shared" si="9"/>
        <v>614.01092860625226</v>
      </c>
      <c r="K117" t="b">
        <f t="shared" si="7"/>
        <v>1</v>
      </c>
      <c r="L117">
        <f>COUNTIF(K$4:K117,TRUE())</f>
        <v>51</v>
      </c>
      <c r="M117" t="b">
        <f t="shared" si="8"/>
        <v>1</v>
      </c>
    </row>
    <row r="118" spans="1:13" x14ac:dyDescent="0.25">
      <c r="A118" s="21">
        <v>44620.590277777781</v>
      </c>
      <c r="B118" s="22">
        <f t="shared" si="10"/>
        <v>165.79861111111677</v>
      </c>
      <c r="D118">
        <v>0.28699999999999998</v>
      </c>
      <c r="E118" s="11">
        <f t="shared" si="11"/>
        <v>339.10819681605255</v>
      </c>
      <c r="H118" t="e">
        <f t="shared" si="12"/>
        <v>#DIV/0!</v>
      </c>
      <c r="I118" s="11">
        <f t="shared" si="9"/>
        <v>623.10819681605255</v>
      </c>
      <c r="K118" t="b">
        <f t="shared" si="7"/>
        <v>0</v>
      </c>
      <c r="L118">
        <f>COUNTIF(K$4:K118,TRUE())</f>
        <v>51</v>
      </c>
      <c r="M118" t="b">
        <f t="shared" si="8"/>
        <v>1</v>
      </c>
    </row>
    <row r="119" spans="1:13" x14ac:dyDescent="0.25">
      <c r="A119" s="21">
        <v>44620.59375</v>
      </c>
      <c r="B119" s="22">
        <f t="shared" si="10"/>
        <v>165.80208333333576</v>
      </c>
      <c r="D119">
        <f>D118/100</f>
        <v>2.8699999999999997E-3</v>
      </c>
      <c r="E119" s="11">
        <f t="shared" si="11"/>
        <v>339.10819681605255</v>
      </c>
      <c r="F119" s="9" t="s">
        <v>11</v>
      </c>
      <c r="G119" s="8" t="s">
        <v>22</v>
      </c>
      <c r="H119">
        <f t="shared" si="12"/>
        <v>7.1359022531369591</v>
      </c>
      <c r="I119" s="11">
        <f t="shared" si="9"/>
        <v>623.10819681605255</v>
      </c>
      <c r="K119" t="b">
        <f t="shared" si="7"/>
        <v>1</v>
      </c>
      <c r="L119">
        <f>COUNTIF(K$4:K119,TRUE())</f>
        <v>52</v>
      </c>
      <c r="M119" t="b">
        <f t="shared" si="8"/>
        <v>0</v>
      </c>
    </row>
    <row r="120" spans="1:13" x14ac:dyDescent="0.25">
      <c r="A120" s="21">
        <v>44622.378472222219</v>
      </c>
      <c r="B120" s="22">
        <f t="shared" si="10"/>
        <v>167.58680555555475</v>
      </c>
      <c r="D120">
        <v>0.184</v>
      </c>
      <c r="E120" s="11">
        <f t="shared" si="11"/>
        <v>345.11070803520863</v>
      </c>
      <c r="H120" t="e">
        <f t="shared" si="12"/>
        <v>#DIV/0!</v>
      </c>
      <c r="I120" s="11">
        <f t="shared" si="9"/>
        <v>629.11070803520863</v>
      </c>
      <c r="K120" t="b">
        <f t="shared" si="7"/>
        <v>0</v>
      </c>
      <c r="L120">
        <f>COUNTIF(K$4:K120,TRUE())</f>
        <v>52</v>
      </c>
      <c r="M120" t="b">
        <f t="shared" si="8"/>
        <v>0</v>
      </c>
    </row>
    <row r="121" spans="1:13" x14ac:dyDescent="0.25">
      <c r="A121" s="21">
        <v>44622.381944444445</v>
      </c>
      <c r="B121" s="22">
        <f t="shared" si="10"/>
        <v>167.59027777778101</v>
      </c>
      <c r="D121">
        <f>D120/100</f>
        <v>1.8400000000000001E-3</v>
      </c>
      <c r="E121" s="11">
        <f t="shared" si="11"/>
        <v>345.11070803520863</v>
      </c>
      <c r="F121" s="24" t="s">
        <v>11</v>
      </c>
      <c r="G121" s="16" t="s">
        <v>22</v>
      </c>
      <c r="H121">
        <f t="shared" si="12"/>
        <v>7.6020179876545697</v>
      </c>
      <c r="I121" s="11">
        <f t="shared" si="9"/>
        <v>629.11070803520863</v>
      </c>
      <c r="K121" t="b">
        <f t="shared" si="7"/>
        <v>1</v>
      </c>
      <c r="L121">
        <f>COUNTIF(K$4:K121,TRUE())</f>
        <v>53</v>
      </c>
      <c r="M121" t="b">
        <f t="shared" si="8"/>
        <v>1</v>
      </c>
    </row>
    <row r="122" spans="1:13" x14ac:dyDescent="0.25">
      <c r="A122" s="5">
        <v>44624.729166666664</v>
      </c>
      <c r="B122" s="22">
        <f t="shared" si="10"/>
        <v>169.9375</v>
      </c>
      <c r="D122">
        <v>0.313</v>
      </c>
      <c r="E122" s="11">
        <f t="shared" si="11"/>
        <v>352.52102111585896</v>
      </c>
      <c r="H122" t="e">
        <f t="shared" si="12"/>
        <v>#DIV/0!</v>
      </c>
      <c r="I122" s="11">
        <f t="shared" si="9"/>
        <v>636.52102111585896</v>
      </c>
      <c r="K122" t="b">
        <f>ISNUMBER(SEARCH("dilution",F122))</f>
        <v>0</v>
      </c>
      <c r="L122">
        <f>COUNTIF(K$4:K122,TRUE())</f>
        <v>53</v>
      </c>
      <c r="M122" t="b">
        <f t="shared" si="8"/>
        <v>1</v>
      </c>
    </row>
    <row r="123" spans="1:13" x14ac:dyDescent="0.25">
      <c r="A123" s="25">
        <v>44624.732638888891</v>
      </c>
      <c r="B123" s="22">
        <f t="shared" si="10"/>
        <v>169.94097222222626</v>
      </c>
      <c r="D123">
        <f>D122/500</f>
        <v>6.2600000000000004E-4</v>
      </c>
      <c r="E123" s="11">
        <f t="shared" si="11"/>
        <v>352.52102111585896</v>
      </c>
      <c r="F123" s="9" t="s">
        <v>28</v>
      </c>
      <c r="G123" s="8" t="s">
        <v>31</v>
      </c>
      <c r="H123">
        <f t="shared" si="12"/>
        <v>7.8227534752172589</v>
      </c>
      <c r="I123" s="11">
        <f t="shared" si="9"/>
        <v>636.52102111585896</v>
      </c>
      <c r="K123" t="b">
        <f t="shared" si="7"/>
        <v>1</v>
      </c>
      <c r="L123">
        <f>COUNTIF(K$4:K123,TRUE())</f>
        <v>54</v>
      </c>
      <c r="M123" t="b">
        <f t="shared" si="8"/>
        <v>0</v>
      </c>
    </row>
    <row r="124" spans="1:13" x14ac:dyDescent="0.25">
      <c r="A124" s="21">
        <v>44627.607638888891</v>
      </c>
      <c r="B124" s="22">
        <f t="shared" si="10"/>
        <v>172.81597222222626</v>
      </c>
      <c r="D124">
        <v>0.28299999999999997</v>
      </c>
      <c r="E124" s="11">
        <f t="shared" si="11"/>
        <v>361.34144479642032</v>
      </c>
      <c r="F124" s="17"/>
      <c r="H124" t="e">
        <f t="shared" si="12"/>
        <v>#DIV/0!</v>
      </c>
      <c r="I124" s="11">
        <f t="shared" si="9"/>
        <v>645.34144479642032</v>
      </c>
      <c r="K124" t="b">
        <f>ISNUMBER(SEARCH("dilution",F124))</f>
        <v>0</v>
      </c>
      <c r="L124">
        <f>COUNTIF(K$4:K124,TRUE())</f>
        <v>54</v>
      </c>
      <c r="M124" t="b">
        <f t="shared" si="8"/>
        <v>0</v>
      </c>
    </row>
    <row r="125" spans="1:13" x14ac:dyDescent="0.25">
      <c r="A125" s="25">
        <v>44627.611111111109</v>
      </c>
      <c r="B125" s="22">
        <f t="shared" si="10"/>
        <v>172.81944444444525</v>
      </c>
      <c r="D125">
        <f>D124/100</f>
        <v>2.8299999999999996E-3</v>
      </c>
      <c r="E125" s="11">
        <f t="shared" si="11"/>
        <v>361.34144479642032</v>
      </c>
      <c r="H125">
        <f t="shared" si="12"/>
        <v>7.170371283975288</v>
      </c>
      <c r="I125" s="11">
        <f t="shared" si="9"/>
        <v>645.34144479642032</v>
      </c>
      <c r="K125" t="b">
        <f t="shared" si="7"/>
        <v>0</v>
      </c>
      <c r="L125">
        <f>COUNTIF(K$4:K125,TRUE())</f>
        <v>54</v>
      </c>
      <c r="M125" t="b">
        <f t="shared" si="8"/>
        <v>0</v>
      </c>
    </row>
    <row r="126" spans="1:13" x14ac:dyDescent="0.25">
      <c r="A126" s="12">
        <v>44629.510416666664</v>
      </c>
      <c r="B126" s="22">
        <f t="shared" si="10"/>
        <v>174.71875</v>
      </c>
      <c r="D126">
        <v>0.23200000000000001</v>
      </c>
      <c r="E126" s="11">
        <f t="shared" si="11"/>
        <v>367.69862373849071</v>
      </c>
      <c r="H126" t="e">
        <f t="shared" si="12"/>
        <v>#DIV/0!</v>
      </c>
      <c r="I126" s="11">
        <f t="shared" si="9"/>
        <v>651.69862373849071</v>
      </c>
      <c r="K126" t="b">
        <f t="shared" si="7"/>
        <v>0</v>
      </c>
      <c r="L126">
        <f>COUNTIF(K$4:K126,TRUE())</f>
        <v>54</v>
      </c>
      <c r="M126" t="b">
        <f t="shared" si="8"/>
        <v>0</v>
      </c>
    </row>
    <row r="127" spans="1:13" x14ac:dyDescent="0.25">
      <c r="A127" s="12">
        <v>44629.513888888891</v>
      </c>
      <c r="B127" s="22">
        <f t="shared" si="10"/>
        <v>174.72222222222626</v>
      </c>
      <c r="D127">
        <f>D126/100</f>
        <v>2.32E-3</v>
      </c>
      <c r="E127" s="11">
        <f t="shared" si="11"/>
        <v>367.69862373849071</v>
      </c>
      <c r="F127" s="24" t="s">
        <v>11</v>
      </c>
      <c r="G127" s="16" t="s">
        <v>22</v>
      </c>
      <c r="H127">
        <f t="shared" si="12"/>
        <v>6.9382389861124469</v>
      </c>
      <c r="I127" s="11">
        <f t="shared" si="9"/>
        <v>651.69862373849071</v>
      </c>
      <c r="K127" t="b">
        <f t="shared" si="7"/>
        <v>1</v>
      </c>
      <c r="L127">
        <f>COUNTIF(K$4:K127,TRUE())</f>
        <v>55</v>
      </c>
      <c r="M127" t="b">
        <f t="shared" si="8"/>
        <v>1</v>
      </c>
    </row>
    <row r="128" spans="1:13" x14ac:dyDescent="0.25">
      <c r="A128" s="12">
        <v>44631.645833333336</v>
      </c>
      <c r="B128" s="22">
        <f t="shared" si="10"/>
        <v>176.85416666667152</v>
      </c>
      <c r="D128">
        <v>0.38500000000000001</v>
      </c>
      <c r="E128" s="11">
        <f t="shared" si="11"/>
        <v>375.07321356872012</v>
      </c>
      <c r="H128" t="e">
        <f t="shared" si="12"/>
        <v>#DIV/0!</v>
      </c>
      <c r="I128" s="11">
        <f t="shared" si="9"/>
        <v>659.07321356872012</v>
      </c>
      <c r="K128" t="b">
        <f t="shared" si="7"/>
        <v>0</v>
      </c>
      <c r="L128">
        <f>COUNTIF(K$4:K128,TRUE())</f>
        <v>55</v>
      </c>
      <c r="M128" t="b">
        <f t="shared" si="8"/>
        <v>1</v>
      </c>
    </row>
    <row r="129" spans="1:13" x14ac:dyDescent="0.25">
      <c r="A129" s="12">
        <v>44631.652777777781</v>
      </c>
      <c r="B129" s="22">
        <f t="shared" si="10"/>
        <v>176.86111111111677</v>
      </c>
      <c r="D129">
        <f>D128/500</f>
        <v>7.7000000000000007E-4</v>
      </c>
      <c r="E129" s="11">
        <f t="shared" si="11"/>
        <v>375.07321356872012</v>
      </c>
      <c r="F129" s="9" t="s">
        <v>28</v>
      </c>
      <c r="G129" s="16" t="s">
        <v>22</v>
      </c>
      <c r="H129">
        <f t="shared" si="12"/>
        <v>7.6954706467562159</v>
      </c>
      <c r="I129" s="11">
        <f t="shared" si="9"/>
        <v>659.07321356872012</v>
      </c>
      <c r="K129" t="b">
        <f t="shared" si="7"/>
        <v>1</v>
      </c>
      <c r="L129">
        <f>COUNTIF(K$4:K129,TRUE())</f>
        <v>56</v>
      </c>
      <c r="M129" t="b">
        <f t="shared" si="8"/>
        <v>0</v>
      </c>
    </row>
    <row r="130" spans="1:13" x14ac:dyDescent="0.25">
      <c r="A130" s="12">
        <v>44634.746527777781</v>
      </c>
      <c r="B130" s="22">
        <f t="shared" si="10"/>
        <v>179.95486111111677</v>
      </c>
      <c r="D130">
        <v>0.61799999999999999</v>
      </c>
      <c r="E130" s="11">
        <f t="shared" si="11"/>
        <v>384.72174624570431</v>
      </c>
      <c r="H130" t="e">
        <f t="shared" si="12"/>
        <v>#DIV/0!</v>
      </c>
      <c r="I130" s="11">
        <f t="shared" si="9"/>
        <v>668.72174624570425</v>
      </c>
      <c r="K130" t="b">
        <f t="shared" si="7"/>
        <v>0</v>
      </c>
      <c r="L130">
        <f>COUNTIF(K$4:K130,TRUE())</f>
        <v>56</v>
      </c>
      <c r="M130" t="b">
        <f t="shared" si="8"/>
        <v>0</v>
      </c>
    </row>
    <row r="131" spans="1:13" x14ac:dyDescent="0.25">
      <c r="A131" s="12">
        <v>44634.75</v>
      </c>
      <c r="B131" s="22">
        <f t="shared" si="10"/>
        <v>179.95833333333576</v>
      </c>
      <c r="D131">
        <f>D130/100</f>
        <v>6.1799999999999997E-3</v>
      </c>
      <c r="E131" s="11">
        <f t="shared" si="11"/>
        <v>384.72174624570431</v>
      </c>
      <c r="F131" s="24" t="s">
        <v>11</v>
      </c>
      <c r="G131" s="16" t="s">
        <v>22</v>
      </c>
      <c r="H131">
        <f t="shared" si="12"/>
        <v>5.5972792966916254</v>
      </c>
      <c r="I131" s="11">
        <f t="shared" si="9"/>
        <v>668.72174624570425</v>
      </c>
      <c r="K131" t="b">
        <f t="shared" si="7"/>
        <v>1</v>
      </c>
      <c r="L131">
        <f>COUNTIF(K$4:K131,TRUE())</f>
        <v>57</v>
      </c>
      <c r="M131" t="b">
        <f t="shared" si="8"/>
        <v>1</v>
      </c>
    </row>
    <row r="132" spans="1:13" x14ac:dyDescent="0.25">
      <c r="A132" s="21">
        <v>44635.361111111109</v>
      </c>
      <c r="B132" s="22">
        <f t="shared" si="10"/>
        <v>180.56944444444525</v>
      </c>
      <c r="D132">
        <v>3.7999999999999999E-2</v>
      </c>
      <c r="E132" s="11">
        <f t="shared" si="11"/>
        <v>387.34206692101827</v>
      </c>
      <c r="H132">
        <f t="shared" si="12"/>
        <v>8.0564164510792846</v>
      </c>
      <c r="I132" s="11">
        <f t="shared" si="9"/>
        <v>671.34206692101827</v>
      </c>
      <c r="K132" t="b">
        <f t="shared" si="7"/>
        <v>0</v>
      </c>
      <c r="L132">
        <f>COUNTIF(K$4:K132,TRUE())</f>
        <v>57</v>
      </c>
      <c r="M132" t="b">
        <f t="shared" si="8"/>
        <v>1</v>
      </c>
    </row>
    <row r="133" spans="1:13" x14ac:dyDescent="0.25">
      <c r="A133" s="21">
        <v>44635.628472222219</v>
      </c>
      <c r="B133" s="22">
        <f t="shared" si="10"/>
        <v>180.83680555555475</v>
      </c>
      <c r="D133">
        <v>6.6000000000000003E-2</v>
      </c>
      <c r="E133" s="11">
        <f t="shared" si="11"/>
        <v>388.13853352693314</v>
      </c>
      <c r="H133">
        <f t="shared" si="12"/>
        <v>7.8552209023697364</v>
      </c>
      <c r="I133" s="11">
        <f t="shared" si="9"/>
        <v>672.13853352693309</v>
      </c>
      <c r="K133" t="b">
        <f t="shared" ref="K133:K196" si="13">ISNUMBER(SEARCH("dilution",F133))</f>
        <v>0</v>
      </c>
      <c r="L133">
        <f>COUNTIF(K$4:K133,TRUE())</f>
        <v>57</v>
      </c>
      <c r="M133" t="b">
        <f t="shared" ref="M133:M196" si="14">ISODD(L133)</f>
        <v>1</v>
      </c>
    </row>
    <row r="134" spans="1:13" x14ac:dyDescent="0.25">
      <c r="A134" s="12">
        <v>44636.340277777781</v>
      </c>
      <c r="B134" s="22">
        <f t="shared" si="10"/>
        <v>181.54861111111677</v>
      </c>
      <c r="D134">
        <v>0.29799999999999999</v>
      </c>
      <c r="E134" s="11">
        <f t="shared" si="11"/>
        <v>390.31330792803686</v>
      </c>
      <c r="H134">
        <f t="shared" si="12"/>
        <v>16.502583564485651</v>
      </c>
      <c r="I134" s="11">
        <f t="shared" ref="I134:I197" si="15">$I$4+E134</f>
        <v>674.31330792803692</v>
      </c>
      <c r="K134" t="b">
        <f t="shared" si="13"/>
        <v>0</v>
      </c>
      <c r="L134">
        <f>COUNTIF(K$4:K134,TRUE())</f>
        <v>57</v>
      </c>
      <c r="M134" t="b">
        <f t="shared" si="14"/>
        <v>1</v>
      </c>
    </row>
    <row r="135" spans="1:13" x14ac:dyDescent="0.25">
      <c r="A135" s="21">
        <v>44636.527777777781</v>
      </c>
      <c r="B135" s="22">
        <f t="shared" si="10"/>
        <v>181.73611111111677</v>
      </c>
      <c r="D135">
        <v>0.36</v>
      </c>
      <c r="E135" s="11">
        <f t="shared" si="11"/>
        <v>390.58599250390438</v>
      </c>
      <c r="H135" t="e">
        <f t="shared" si="12"/>
        <v>#DIV/0!</v>
      </c>
      <c r="I135" s="11">
        <f t="shared" si="15"/>
        <v>674.58599250390444</v>
      </c>
      <c r="K135" t="b">
        <f t="shared" si="13"/>
        <v>0</v>
      </c>
      <c r="L135">
        <f>COUNTIF(K$4:K135,TRUE())</f>
        <v>57</v>
      </c>
      <c r="M135" t="b">
        <f t="shared" si="14"/>
        <v>1</v>
      </c>
    </row>
    <row r="136" spans="1:13" x14ac:dyDescent="0.25">
      <c r="A136" s="21">
        <v>44636.538194444445</v>
      </c>
      <c r="B136" s="22">
        <f t="shared" ref="B136:B199" si="16">(A136-A135) +B135</f>
        <v>181.74652777778101</v>
      </c>
      <c r="D136">
        <f>D135/100</f>
        <v>3.5999999999999999E-3</v>
      </c>
      <c r="E136" s="11">
        <f t="shared" ref="E136:E199" si="17">IF(LOG(D136/D135)&gt;0, E135+LOG(D136/D135,2),E135)</f>
        <v>390.58599250390438</v>
      </c>
      <c r="F136" s="24" t="s">
        <v>11</v>
      </c>
      <c r="G136" s="16" t="s">
        <v>22</v>
      </c>
      <c r="H136">
        <f t="shared" si="12"/>
        <v>6.3959215563607916</v>
      </c>
      <c r="I136" s="11">
        <f t="shared" si="15"/>
        <v>674.58599250390444</v>
      </c>
      <c r="K136" t="b">
        <f t="shared" si="13"/>
        <v>1</v>
      </c>
      <c r="L136">
        <f>COUNTIF(K$4:K136,TRUE())</f>
        <v>58</v>
      </c>
      <c r="M136" t="b">
        <f t="shared" si="14"/>
        <v>0</v>
      </c>
    </row>
    <row r="137" spans="1:13" x14ac:dyDescent="0.25">
      <c r="A137" s="5">
        <v>44637.673611111109</v>
      </c>
      <c r="B137" s="22">
        <f t="shared" si="16"/>
        <v>182.88194444444525</v>
      </c>
      <c r="D137">
        <v>6.9000000000000006E-2</v>
      </c>
      <c r="E137" s="11">
        <f t="shared" si="17"/>
        <v>394.84652005412761</v>
      </c>
      <c r="H137">
        <f t="shared" si="12"/>
        <v>7.5129271894193934</v>
      </c>
      <c r="I137" s="11">
        <f t="shared" si="15"/>
        <v>678.84652005412761</v>
      </c>
      <c r="K137" t="b">
        <f t="shared" si="13"/>
        <v>0</v>
      </c>
      <c r="L137">
        <f>COUNTIF(K$4:K137,TRUE())</f>
        <v>58</v>
      </c>
      <c r="M137" t="b">
        <f t="shared" si="14"/>
        <v>0</v>
      </c>
    </row>
    <row r="138" spans="1:13" x14ac:dyDescent="0.25">
      <c r="A138" s="21">
        <v>44638.350694444445</v>
      </c>
      <c r="B138" s="22">
        <f t="shared" si="16"/>
        <v>183.55902777778101</v>
      </c>
      <c r="D138">
        <v>0.309</v>
      </c>
      <c r="E138" s="11">
        <f t="shared" si="17"/>
        <v>397.00945862525384</v>
      </c>
      <c r="H138">
        <f t="shared" si="12"/>
        <v>7.084923568133628</v>
      </c>
      <c r="I138" s="11">
        <f t="shared" si="15"/>
        <v>681.00945862525384</v>
      </c>
      <c r="K138" t="b">
        <f t="shared" si="13"/>
        <v>0</v>
      </c>
      <c r="L138">
        <f>COUNTIF(K$4:K138,TRUE())</f>
        <v>58</v>
      </c>
      <c r="M138" t="b">
        <f t="shared" si="14"/>
        <v>0</v>
      </c>
    </row>
    <row r="139" spans="1:13" x14ac:dyDescent="0.25">
      <c r="A139" s="21">
        <v>44638.701388888891</v>
      </c>
      <c r="B139" s="22">
        <f t="shared" si="16"/>
        <v>183.90972222222626</v>
      </c>
      <c r="D139">
        <v>0.70399999999999996</v>
      </c>
      <c r="E139" s="11">
        <f t="shared" si="17"/>
        <v>398.19742721598675</v>
      </c>
      <c r="H139" t="e">
        <f t="shared" si="12"/>
        <v>#DIV/0!</v>
      </c>
      <c r="I139" s="11">
        <f t="shared" si="15"/>
        <v>682.19742721598675</v>
      </c>
      <c r="K139" t="b">
        <f t="shared" si="13"/>
        <v>0</v>
      </c>
      <c r="L139">
        <f>COUNTIF(K$4:K139,TRUE())</f>
        <v>58</v>
      </c>
      <c r="M139" t="b">
        <f t="shared" si="14"/>
        <v>0</v>
      </c>
    </row>
    <row r="140" spans="1:13" x14ac:dyDescent="0.25">
      <c r="A140" s="21">
        <v>44638.711805555555</v>
      </c>
      <c r="B140" s="22">
        <f t="shared" si="16"/>
        <v>183.92013888889051</v>
      </c>
      <c r="D140">
        <f>D139/500</f>
        <v>1.408E-3</v>
      </c>
      <c r="E140" s="11">
        <f t="shared" si="17"/>
        <v>398.19742721598675</v>
      </c>
      <c r="F140" s="24" t="s">
        <v>28</v>
      </c>
      <c r="G140" s="16" t="s">
        <v>22</v>
      </c>
      <c r="H140">
        <f t="shared" si="12"/>
        <v>7.0944757628307995</v>
      </c>
      <c r="I140" s="11">
        <f t="shared" si="15"/>
        <v>682.19742721598675</v>
      </c>
      <c r="K140" t="b">
        <f t="shared" si="13"/>
        <v>1</v>
      </c>
      <c r="L140">
        <f>COUNTIF(K$4:K140,TRUE())</f>
        <v>59</v>
      </c>
      <c r="M140" t="b">
        <f t="shared" si="14"/>
        <v>1</v>
      </c>
    </row>
    <row r="141" spans="1:13" x14ac:dyDescent="0.25">
      <c r="A141" s="21">
        <v>44641.763888888891</v>
      </c>
      <c r="B141" s="22">
        <f t="shared" si="16"/>
        <v>186.97222222222626</v>
      </c>
      <c r="D141">
        <v>1.806</v>
      </c>
      <c r="E141" s="11">
        <f t="shared" si="17"/>
        <v>408.52236205949242</v>
      </c>
      <c r="F141" s="17"/>
      <c r="H141" t="e">
        <f t="shared" si="12"/>
        <v>#DIV/0!</v>
      </c>
      <c r="I141" s="11">
        <f t="shared" si="15"/>
        <v>692.52236205949248</v>
      </c>
      <c r="K141" t="b">
        <f t="shared" si="13"/>
        <v>0</v>
      </c>
      <c r="L141">
        <f>COUNTIF(K$4:K141,TRUE())</f>
        <v>59</v>
      </c>
      <c r="M141" t="b">
        <f t="shared" si="14"/>
        <v>1</v>
      </c>
    </row>
    <row r="142" spans="1:13" x14ac:dyDescent="0.25">
      <c r="A142" s="21">
        <v>44641.774305555555</v>
      </c>
      <c r="B142" s="22">
        <f t="shared" si="16"/>
        <v>186.98263888889051</v>
      </c>
      <c r="D142">
        <f>D141/100</f>
        <v>1.806E-2</v>
      </c>
      <c r="E142" s="11">
        <f t="shared" si="17"/>
        <v>408.52236205949242</v>
      </c>
      <c r="F142" s="24" t="s">
        <v>11</v>
      </c>
      <c r="G142" s="16" t="s">
        <v>22</v>
      </c>
      <c r="H142">
        <f>(A143-A142)*24/(E143-E142)</f>
        <v>5.9249206220214106</v>
      </c>
      <c r="I142" s="11">
        <f t="shared" si="15"/>
        <v>692.52236205949248</v>
      </c>
      <c r="K142" t="b">
        <f t="shared" si="13"/>
        <v>1</v>
      </c>
      <c r="L142">
        <f>COUNTIF(K$4:K142,TRUE())</f>
        <v>60</v>
      </c>
      <c r="M142" t="b">
        <f t="shared" si="14"/>
        <v>0</v>
      </c>
    </row>
    <row r="143" spans="1:13" x14ac:dyDescent="0.25">
      <c r="A143" s="21">
        <v>44642.354166666664</v>
      </c>
      <c r="B143" s="22">
        <f t="shared" si="16"/>
        <v>187.5625</v>
      </c>
      <c r="D143">
        <v>9.1999999999999998E-2</v>
      </c>
      <c r="E143" s="11">
        <f t="shared" si="17"/>
        <v>410.87119802784332</v>
      </c>
      <c r="H143">
        <f t="shared" si="12"/>
        <v>5.731777392331626</v>
      </c>
      <c r="I143" s="11">
        <f t="shared" si="15"/>
        <v>694.87119802784332</v>
      </c>
      <c r="K143" t="b">
        <f t="shared" si="13"/>
        <v>0</v>
      </c>
      <c r="L143">
        <f>COUNTIF(K$4:K143,TRUE())</f>
        <v>60</v>
      </c>
      <c r="M143" t="b">
        <f t="shared" si="14"/>
        <v>0</v>
      </c>
    </row>
    <row r="144" spans="1:13" x14ac:dyDescent="0.25">
      <c r="A144" s="12">
        <v>44642.694444444445</v>
      </c>
      <c r="B144" s="22">
        <f t="shared" si="16"/>
        <v>187.90277777778101</v>
      </c>
      <c r="D144">
        <v>0.247</v>
      </c>
      <c r="E144" s="11">
        <f t="shared" si="17"/>
        <v>412.29600330337098</v>
      </c>
      <c r="H144">
        <f>(A145-A144)*24/(E145-E144)</f>
        <v>6.9065483525466487</v>
      </c>
      <c r="I144" s="11">
        <f t="shared" si="15"/>
        <v>696.29600330337098</v>
      </c>
      <c r="K144" t="b">
        <f t="shared" si="13"/>
        <v>0</v>
      </c>
      <c r="L144">
        <f>COUNTIF(K$4:K144,TRUE())</f>
        <v>60</v>
      </c>
      <c r="M144" t="b">
        <f t="shared" si="14"/>
        <v>0</v>
      </c>
    </row>
    <row r="145" spans="1:13" x14ac:dyDescent="0.25">
      <c r="A145" s="21">
        <v>44643.347222222219</v>
      </c>
      <c r="B145" s="22">
        <f t="shared" si="16"/>
        <v>188.55555555555475</v>
      </c>
      <c r="D145">
        <v>1.19</v>
      </c>
      <c r="E145" s="11">
        <f t="shared" si="17"/>
        <v>414.56438192998161</v>
      </c>
      <c r="H145">
        <f t="shared" ref="H145:H208" si="18">(A146-A145)*24/(E146-E145)</f>
        <v>11.437118579038719</v>
      </c>
      <c r="I145" s="11">
        <f t="shared" si="15"/>
        <v>698.56438192998166</v>
      </c>
      <c r="K145" t="b">
        <f t="shared" si="13"/>
        <v>0</v>
      </c>
      <c r="L145">
        <f>COUNTIF(K$4:K145,TRUE())</f>
        <v>60</v>
      </c>
      <c r="M145" t="b">
        <f t="shared" si="14"/>
        <v>0</v>
      </c>
    </row>
    <row r="146" spans="1:13" x14ac:dyDescent="0.25">
      <c r="A146" s="21">
        <v>44643.704861111109</v>
      </c>
      <c r="B146" s="22">
        <f t="shared" si="16"/>
        <v>188.91319444444525</v>
      </c>
      <c r="D146">
        <v>2.0019999999999998</v>
      </c>
      <c r="E146" s="11">
        <f t="shared" si="17"/>
        <v>415.3148623306223</v>
      </c>
      <c r="H146" t="e">
        <f t="shared" si="18"/>
        <v>#DIV/0!</v>
      </c>
      <c r="I146" s="11">
        <f t="shared" si="15"/>
        <v>699.3148623306223</v>
      </c>
      <c r="K146" t="b">
        <f t="shared" si="13"/>
        <v>0</v>
      </c>
      <c r="L146">
        <f>COUNTIF(K$4:K146,TRUE())</f>
        <v>60</v>
      </c>
      <c r="M146" t="b">
        <f t="shared" si="14"/>
        <v>0</v>
      </c>
    </row>
    <row r="147" spans="1:13" x14ac:dyDescent="0.25">
      <c r="A147" s="21">
        <v>44643.711805555555</v>
      </c>
      <c r="B147" s="22">
        <f t="shared" si="16"/>
        <v>188.92013888889051</v>
      </c>
      <c r="D147">
        <f>D146/100</f>
        <v>2.0019999999999996E-2</v>
      </c>
      <c r="E147" s="11">
        <f t="shared" si="17"/>
        <v>415.3148623306223</v>
      </c>
      <c r="F147" s="24" t="s">
        <v>11</v>
      </c>
      <c r="G147" s="16" t="s">
        <v>22</v>
      </c>
      <c r="H147">
        <f t="shared" si="18"/>
        <v>5.5537479682209172</v>
      </c>
      <c r="I147" s="11">
        <f t="shared" si="15"/>
        <v>699.3148623306223</v>
      </c>
      <c r="K147" t="b">
        <f t="shared" si="13"/>
        <v>1</v>
      </c>
      <c r="L147">
        <f>COUNTIF(K$4:K147,TRUE())</f>
        <v>61</v>
      </c>
      <c r="M147" t="b">
        <f t="shared" si="14"/>
        <v>1</v>
      </c>
    </row>
    <row r="148" spans="1:13" x14ac:dyDescent="0.25">
      <c r="A148" s="12">
        <v>44644.361111111109</v>
      </c>
      <c r="B148" s="22">
        <f t="shared" si="16"/>
        <v>189.56944444444525</v>
      </c>
      <c r="D148">
        <v>0.14000000000000001</v>
      </c>
      <c r="E148" s="11">
        <f t="shared" si="17"/>
        <v>418.12077527850602</v>
      </c>
      <c r="H148">
        <f t="shared" si="18"/>
        <v>6.1117160687924015</v>
      </c>
      <c r="I148" s="11">
        <f t="shared" si="15"/>
        <v>702.12077527850602</v>
      </c>
      <c r="K148" t="b">
        <f t="shared" si="13"/>
        <v>0</v>
      </c>
      <c r="L148">
        <f>COUNTIF(K$4:K148,TRUE())</f>
        <v>61</v>
      </c>
      <c r="M148" t="b">
        <f t="shared" si="14"/>
        <v>1</v>
      </c>
    </row>
    <row r="149" spans="1:13" x14ac:dyDescent="0.25">
      <c r="A149" s="21">
        <v>44644.680555555555</v>
      </c>
      <c r="B149" s="22">
        <f t="shared" si="16"/>
        <v>189.88888888889051</v>
      </c>
      <c r="D149">
        <v>0.33400000000000002</v>
      </c>
      <c r="E149" s="11">
        <f t="shared" si="17"/>
        <v>419.37519655403509</v>
      </c>
      <c r="H149">
        <f t="shared" si="18"/>
        <v>7.382232067967049</v>
      </c>
      <c r="I149" s="11">
        <f t="shared" si="15"/>
        <v>703.37519655403503</v>
      </c>
      <c r="K149" t="b">
        <f t="shared" si="13"/>
        <v>0</v>
      </c>
      <c r="L149">
        <f>COUNTIF(K$4:K149,TRUE())</f>
        <v>61</v>
      </c>
      <c r="M149" t="b">
        <f t="shared" si="14"/>
        <v>1</v>
      </c>
    </row>
    <row r="150" spans="1:13" x14ac:dyDescent="0.25">
      <c r="A150" s="21">
        <v>44645.354166666664</v>
      </c>
      <c r="B150" s="22">
        <f t="shared" si="16"/>
        <v>190.5625</v>
      </c>
      <c r="D150">
        <v>1.524</v>
      </c>
      <c r="E150" s="11">
        <f t="shared" si="17"/>
        <v>421.56513944905436</v>
      </c>
      <c r="H150">
        <f t="shared" si="18"/>
        <v>16.125831079356065</v>
      </c>
      <c r="I150" s="11">
        <f t="shared" si="15"/>
        <v>705.56513944905441</v>
      </c>
      <c r="K150" t="b">
        <f t="shared" si="13"/>
        <v>0</v>
      </c>
      <c r="L150">
        <f>COUNTIF(K$4:K150,TRUE())</f>
        <v>61</v>
      </c>
      <c r="M150" t="b">
        <f t="shared" si="14"/>
        <v>1</v>
      </c>
    </row>
    <row r="151" spans="1:13" x14ac:dyDescent="0.25">
      <c r="A151" s="21">
        <v>44645.635416666664</v>
      </c>
      <c r="B151" s="22">
        <f t="shared" si="16"/>
        <v>190.84375</v>
      </c>
      <c r="D151">
        <v>2.0369999999999999</v>
      </c>
      <c r="E151" s="11">
        <f t="shared" si="17"/>
        <v>421.98372252652695</v>
      </c>
      <c r="H151" t="e">
        <f t="shared" si="18"/>
        <v>#DIV/0!</v>
      </c>
      <c r="I151" s="11">
        <f t="shared" si="15"/>
        <v>705.98372252652689</v>
      </c>
      <c r="K151" t="b">
        <f t="shared" si="13"/>
        <v>0</v>
      </c>
      <c r="L151">
        <f>COUNTIF(K$4:K151,TRUE())</f>
        <v>61</v>
      </c>
      <c r="M151" t="b">
        <f t="shared" si="14"/>
        <v>1</v>
      </c>
    </row>
    <row r="152" spans="1:13" x14ac:dyDescent="0.25">
      <c r="A152" s="21">
        <v>44645.638888888891</v>
      </c>
      <c r="B152" s="22">
        <f t="shared" si="16"/>
        <v>190.84722222222626</v>
      </c>
      <c r="D152">
        <f>D151/1000</f>
        <v>2.0369999999999997E-3</v>
      </c>
      <c r="E152" s="11">
        <f t="shared" si="17"/>
        <v>421.98372252652695</v>
      </c>
      <c r="F152" s="24" t="s">
        <v>32</v>
      </c>
      <c r="G152" s="16" t="s">
        <v>22</v>
      </c>
      <c r="H152">
        <f t="shared" si="18"/>
        <v>7.3299441681982884</v>
      </c>
      <c r="I152" s="11">
        <f t="shared" si="15"/>
        <v>705.98372252652689</v>
      </c>
      <c r="K152" t="b">
        <f t="shared" si="13"/>
        <v>1</v>
      </c>
      <c r="L152">
        <f>COUNTIF(K$4:K152,TRUE())</f>
        <v>62</v>
      </c>
      <c r="M152" t="b">
        <f t="shared" si="14"/>
        <v>0</v>
      </c>
    </row>
    <row r="153" spans="1:13" x14ac:dyDescent="0.25">
      <c r="A153" s="21">
        <v>44648.645833333336</v>
      </c>
      <c r="B153" s="22">
        <f t="shared" si="16"/>
        <v>193.85416666667152</v>
      </c>
      <c r="D153">
        <v>1.8740000000000001</v>
      </c>
      <c r="E153" s="11">
        <f t="shared" si="17"/>
        <v>431.82918178388235</v>
      </c>
      <c r="H153" t="e">
        <f t="shared" si="18"/>
        <v>#DIV/0!</v>
      </c>
      <c r="I153" s="11">
        <f t="shared" si="15"/>
        <v>715.8291817838824</v>
      </c>
      <c r="K153" t="b">
        <f t="shared" si="13"/>
        <v>0</v>
      </c>
      <c r="L153">
        <f>COUNTIF(K$4:K153,TRUE())</f>
        <v>62</v>
      </c>
      <c r="M153" t="b">
        <f t="shared" si="14"/>
        <v>0</v>
      </c>
    </row>
    <row r="154" spans="1:13" x14ac:dyDescent="0.25">
      <c r="A154" s="21">
        <v>44648.649305555555</v>
      </c>
      <c r="B154" s="22">
        <f t="shared" si="16"/>
        <v>193.85763888889051</v>
      </c>
      <c r="D154">
        <f>D153/200</f>
        <v>9.3699999999999999E-3</v>
      </c>
      <c r="E154" s="11">
        <f t="shared" si="17"/>
        <v>431.82918178388235</v>
      </c>
      <c r="F154" s="9" t="s">
        <v>33</v>
      </c>
      <c r="G154" s="8" t="s">
        <v>22</v>
      </c>
      <c r="H154">
        <f t="shared" si="18"/>
        <v>6.6947954816742339</v>
      </c>
      <c r="I154" s="11">
        <f t="shared" si="15"/>
        <v>715.8291817838824</v>
      </c>
      <c r="K154" t="b">
        <f t="shared" si="13"/>
        <v>1</v>
      </c>
      <c r="L154">
        <f>COUNTIF(K$4:K154,TRUE())</f>
        <v>63</v>
      </c>
      <c r="M154" t="b">
        <f t="shared" si="14"/>
        <v>1</v>
      </c>
    </row>
    <row r="155" spans="1:13" x14ac:dyDescent="0.25">
      <c r="A155" s="21">
        <v>44649.354166666664</v>
      </c>
      <c r="B155" s="22">
        <f t="shared" si="16"/>
        <v>194.5625</v>
      </c>
      <c r="D155">
        <v>5.3999999999999999E-2</v>
      </c>
      <c r="E155" s="11">
        <f t="shared" si="17"/>
        <v>434.35602023816136</v>
      </c>
      <c r="H155">
        <f t="shared" si="18"/>
        <v>5.7522663247511234</v>
      </c>
      <c r="I155" s="11">
        <f t="shared" si="15"/>
        <v>718.35602023816136</v>
      </c>
      <c r="K155" t="b">
        <f t="shared" si="13"/>
        <v>0</v>
      </c>
      <c r="L155">
        <f>COUNTIF(K$4:K155,TRUE())</f>
        <v>63</v>
      </c>
      <c r="M155" t="b">
        <f t="shared" si="14"/>
        <v>1</v>
      </c>
    </row>
    <row r="156" spans="1:13" x14ac:dyDescent="0.25">
      <c r="A156" s="21">
        <v>44649.506944444445</v>
      </c>
      <c r="B156" s="22">
        <f t="shared" si="16"/>
        <v>194.71527777778101</v>
      </c>
      <c r="D156">
        <v>8.4000000000000005E-2</v>
      </c>
      <c r="E156" s="11">
        <f t="shared" si="17"/>
        <v>434.99345015877668</v>
      </c>
      <c r="H156">
        <f t="shared" si="18"/>
        <v>5.2575058068533886</v>
      </c>
      <c r="I156" s="11">
        <f t="shared" si="15"/>
        <v>718.99345015877668</v>
      </c>
      <c r="K156" t="b">
        <f t="shared" si="13"/>
        <v>0</v>
      </c>
      <c r="L156">
        <f>COUNTIF(K$4:K156,TRUE())</f>
        <v>63</v>
      </c>
      <c r="M156" t="b">
        <f t="shared" si="14"/>
        <v>1</v>
      </c>
    </row>
    <row r="157" spans="1:13" x14ac:dyDescent="0.25">
      <c r="A157" s="21">
        <v>44649.722222222219</v>
      </c>
      <c r="B157" s="22">
        <f t="shared" si="16"/>
        <v>194.93055555555475</v>
      </c>
      <c r="D157">
        <v>0.16600000000000001</v>
      </c>
      <c r="E157" s="11">
        <f t="shared" si="17"/>
        <v>435.97617216734483</v>
      </c>
      <c r="H157">
        <f t="shared" si="18"/>
        <v>7.0915746005839573</v>
      </c>
      <c r="I157" s="11">
        <f t="shared" si="15"/>
        <v>719.97617216734488</v>
      </c>
      <c r="K157" t="b">
        <f t="shared" si="13"/>
        <v>0</v>
      </c>
      <c r="L157">
        <f>COUNTIF(K$4:K157,TRUE())</f>
        <v>63</v>
      </c>
      <c r="M157" t="b">
        <f t="shared" si="14"/>
        <v>1</v>
      </c>
    </row>
    <row r="158" spans="1:13" x14ac:dyDescent="0.25">
      <c r="A158" s="21">
        <v>44650.354166666664</v>
      </c>
      <c r="B158" s="22">
        <f t="shared" si="16"/>
        <v>195.5625</v>
      </c>
      <c r="D158">
        <v>0.73099999999999998</v>
      </c>
      <c r="E158" s="11">
        <f t="shared" si="17"/>
        <v>438.11486033195035</v>
      </c>
      <c r="H158">
        <f t="shared" si="18"/>
        <v>11.185749804586418</v>
      </c>
      <c r="I158" s="11">
        <f t="shared" si="15"/>
        <v>722.11486033195035</v>
      </c>
      <c r="K158" t="b">
        <f t="shared" si="13"/>
        <v>0</v>
      </c>
      <c r="L158">
        <f>COUNTIF(K$4:K158,TRUE())</f>
        <v>63</v>
      </c>
      <c r="M158" t="b">
        <f t="shared" si="14"/>
        <v>1</v>
      </c>
    </row>
    <row r="159" spans="1:13" x14ac:dyDescent="0.25">
      <c r="A159" s="21">
        <v>44650.513888888891</v>
      </c>
      <c r="B159" s="22">
        <f t="shared" si="16"/>
        <v>195.72222222222626</v>
      </c>
      <c r="D159">
        <v>0.92700000000000005</v>
      </c>
      <c r="E159" s="11">
        <f t="shared" si="17"/>
        <v>438.45755826462346</v>
      </c>
      <c r="H159">
        <f t="shared" si="18"/>
        <v>13.375913333465117</v>
      </c>
      <c r="I159" s="11">
        <f t="shared" si="15"/>
        <v>722.45755826462346</v>
      </c>
      <c r="K159" t="b">
        <f t="shared" si="13"/>
        <v>0</v>
      </c>
      <c r="L159">
        <f>COUNTIF(K$4:K159,TRUE())</f>
        <v>63</v>
      </c>
      <c r="M159" t="b">
        <f t="shared" si="14"/>
        <v>1</v>
      </c>
    </row>
    <row r="160" spans="1:13" x14ac:dyDescent="0.25">
      <c r="A160" s="21">
        <v>44650.71875</v>
      </c>
      <c r="B160" s="22">
        <f t="shared" si="16"/>
        <v>195.92708333333576</v>
      </c>
      <c r="D160">
        <v>1.196</v>
      </c>
      <c r="E160" s="11">
        <f t="shared" si="17"/>
        <v>438.82513441019603</v>
      </c>
      <c r="H160" t="e">
        <f t="shared" si="18"/>
        <v>#DIV/0!</v>
      </c>
      <c r="I160" s="11">
        <f t="shared" si="15"/>
        <v>722.82513441019603</v>
      </c>
      <c r="K160" t="b">
        <f t="shared" si="13"/>
        <v>0</v>
      </c>
      <c r="L160">
        <f>COUNTIF(K$4:K160,TRUE())</f>
        <v>63</v>
      </c>
      <c r="M160" t="b">
        <f t="shared" si="14"/>
        <v>1</v>
      </c>
    </row>
    <row r="161" spans="1:13" x14ac:dyDescent="0.25">
      <c r="A161" s="21">
        <v>44650.729166666664</v>
      </c>
      <c r="B161" s="22">
        <f t="shared" si="16"/>
        <v>195.9375</v>
      </c>
      <c r="D161">
        <f>D160/200</f>
        <v>5.9800000000000001E-3</v>
      </c>
      <c r="E161" s="11">
        <f t="shared" si="17"/>
        <v>438.82513441019603</v>
      </c>
      <c r="F161" s="9" t="s">
        <v>33</v>
      </c>
      <c r="G161" s="8" t="s">
        <v>22</v>
      </c>
      <c r="H161">
        <f t="shared" si="18"/>
        <v>6.2161500276395953</v>
      </c>
      <c r="I161" s="11">
        <f t="shared" si="15"/>
        <v>722.82513441019603</v>
      </c>
      <c r="K161" t="b">
        <f t="shared" si="13"/>
        <v>1</v>
      </c>
      <c r="L161">
        <f>COUNTIF(K$4:K161,TRUE())</f>
        <v>64</v>
      </c>
      <c r="M161" t="b">
        <f t="shared" si="14"/>
        <v>0</v>
      </c>
    </row>
    <row r="162" spans="1:13" x14ac:dyDescent="0.25">
      <c r="A162" s="21">
        <v>44651.420138888891</v>
      </c>
      <c r="B162" s="22">
        <f t="shared" si="16"/>
        <v>196.62847222222626</v>
      </c>
      <c r="D162">
        <v>3.7999999999999999E-2</v>
      </c>
      <c r="E162" s="11">
        <f t="shared" si="17"/>
        <v>441.49291643921623</v>
      </c>
      <c r="H162">
        <f t="shared" si="18"/>
        <v>5.6190811513673546</v>
      </c>
      <c r="I162" s="11">
        <f t="shared" si="15"/>
        <v>725.49291643921629</v>
      </c>
      <c r="K162" t="b">
        <f t="shared" si="13"/>
        <v>0</v>
      </c>
      <c r="L162">
        <f>COUNTIF(K$4:K162,TRUE())</f>
        <v>64</v>
      </c>
      <c r="M162" t="b">
        <f t="shared" si="14"/>
        <v>0</v>
      </c>
    </row>
    <row r="163" spans="1:13" x14ac:dyDescent="0.25">
      <c r="A163" s="21">
        <v>44651.684027777781</v>
      </c>
      <c r="B163" s="22">
        <f t="shared" si="16"/>
        <v>196.89236111111677</v>
      </c>
      <c r="D163">
        <v>8.3000000000000004E-2</v>
      </c>
      <c r="E163" s="11">
        <f t="shared" si="17"/>
        <v>442.62002835711957</v>
      </c>
      <c r="H163">
        <f t="shared" si="18"/>
        <v>6.6787407574326902</v>
      </c>
      <c r="I163" s="11">
        <f t="shared" si="15"/>
        <v>726.62002835711951</v>
      </c>
      <c r="K163" t="b">
        <f t="shared" si="13"/>
        <v>0</v>
      </c>
      <c r="L163">
        <f>COUNTIF(K$4:K163,TRUE())</f>
        <v>64</v>
      </c>
      <c r="M163" t="b">
        <f t="shared" si="14"/>
        <v>0</v>
      </c>
    </row>
    <row r="164" spans="1:13" x14ac:dyDescent="0.25">
      <c r="A164" s="21">
        <v>44652.347222222219</v>
      </c>
      <c r="B164" s="22">
        <f t="shared" si="16"/>
        <v>197.55555555555475</v>
      </c>
      <c r="D164">
        <v>0.433</v>
      </c>
      <c r="E164" s="11">
        <f t="shared" si="17"/>
        <v>445.00321214049939</v>
      </c>
      <c r="H164">
        <f t="shared" si="18"/>
        <v>8.1669380817594668</v>
      </c>
      <c r="I164" s="11">
        <f t="shared" si="15"/>
        <v>729.00321214049939</v>
      </c>
      <c r="K164" t="b">
        <f t="shared" si="13"/>
        <v>0</v>
      </c>
      <c r="L164">
        <f>COUNTIF(K$4:K164,TRUE())</f>
        <v>64</v>
      </c>
      <c r="M164" t="b">
        <f t="shared" si="14"/>
        <v>0</v>
      </c>
    </row>
    <row r="165" spans="1:13" x14ac:dyDescent="0.25">
      <c r="A165" s="21">
        <v>44652.666666666664</v>
      </c>
      <c r="B165" s="22">
        <f t="shared" si="16"/>
        <v>197.875</v>
      </c>
      <c r="D165">
        <v>0.83</v>
      </c>
      <c r="E165" s="11">
        <f t="shared" si="17"/>
        <v>445.94195645200693</v>
      </c>
      <c r="H165" t="e">
        <f t="shared" si="18"/>
        <v>#DIV/0!</v>
      </c>
      <c r="I165" s="11">
        <f t="shared" si="15"/>
        <v>729.94195645200693</v>
      </c>
      <c r="K165" t="b">
        <f t="shared" si="13"/>
        <v>0</v>
      </c>
      <c r="L165">
        <f>COUNTIF(K$4:K165,TRUE())</f>
        <v>64</v>
      </c>
      <c r="M165" t="b">
        <f t="shared" si="14"/>
        <v>0</v>
      </c>
    </row>
    <row r="166" spans="1:13" x14ac:dyDescent="0.25">
      <c r="A166" s="21">
        <v>44652.670138888891</v>
      </c>
      <c r="B166" s="22">
        <f t="shared" si="16"/>
        <v>197.87847222222626</v>
      </c>
      <c r="D166">
        <f>D165/1000</f>
        <v>8.3000000000000001E-4</v>
      </c>
      <c r="E166" s="11">
        <f t="shared" si="17"/>
        <v>445.94195645200693</v>
      </c>
      <c r="F166" s="24" t="s">
        <v>32</v>
      </c>
      <c r="G166" s="16" t="s">
        <v>22</v>
      </c>
      <c r="H166">
        <f t="shared" si="18"/>
        <v>6.9866445634834049</v>
      </c>
      <c r="I166" s="11">
        <f t="shared" si="15"/>
        <v>729.94195645200693</v>
      </c>
      <c r="K166" t="b">
        <f t="shared" si="13"/>
        <v>1</v>
      </c>
      <c r="L166">
        <f>COUNTIF(K$4:K166,TRUE())</f>
        <v>65</v>
      </c>
      <c r="M166" t="b">
        <f t="shared" si="14"/>
        <v>1</v>
      </c>
    </row>
    <row r="167" spans="1:13" x14ac:dyDescent="0.25">
      <c r="A167" s="21">
        <v>44655.673611111109</v>
      </c>
      <c r="B167" s="22">
        <f t="shared" si="16"/>
        <v>200.88194444444525</v>
      </c>
      <c r="D167">
        <v>1.0589999999999999</v>
      </c>
      <c r="E167" s="11">
        <f t="shared" si="17"/>
        <v>456.25926008442707</v>
      </c>
      <c r="F167" s="17"/>
      <c r="H167" t="e">
        <f t="shared" si="18"/>
        <v>#DIV/0!</v>
      </c>
      <c r="I167" s="11">
        <f t="shared" si="15"/>
        <v>740.25926008442707</v>
      </c>
      <c r="K167" t="b">
        <f t="shared" si="13"/>
        <v>0</v>
      </c>
      <c r="L167">
        <f>COUNTIF(K$4:K167,TRUE())</f>
        <v>65</v>
      </c>
      <c r="M167" t="b">
        <f t="shared" si="14"/>
        <v>1</v>
      </c>
    </row>
    <row r="168" spans="1:13" x14ac:dyDescent="0.25">
      <c r="A168" s="21">
        <v>44655.677083333336</v>
      </c>
      <c r="B168" s="22">
        <f t="shared" si="16"/>
        <v>200.88541666667152</v>
      </c>
      <c r="D168">
        <f>D167/200</f>
        <v>5.2949999999999994E-3</v>
      </c>
      <c r="E168" s="11">
        <f t="shared" si="17"/>
        <v>456.25926008442707</v>
      </c>
      <c r="F168" s="24" t="s">
        <v>33</v>
      </c>
      <c r="G168" s="16" t="s">
        <v>22</v>
      </c>
      <c r="H168">
        <f t="shared" si="18"/>
        <v>7.0205093647684826</v>
      </c>
      <c r="I168" s="11">
        <f t="shared" si="15"/>
        <v>740.25926008442707</v>
      </c>
      <c r="K168" t="b">
        <f t="shared" si="13"/>
        <v>1</v>
      </c>
      <c r="L168">
        <f>COUNTIF(K$4:K168,TRUE())</f>
        <v>66</v>
      </c>
      <c r="M168" t="b">
        <f t="shared" si="14"/>
        <v>0</v>
      </c>
    </row>
    <row r="169" spans="1:13" x14ac:dyDescent="0.25">
      <c r="A169" s="21">
        <v>44656.364583333336</v>
      </c>
      <c r="B169" s="22">
        <f t="shared" si="16"/>
        <v>201.57291666667152</v>
      </c>
      <c r="D169">
        <v>2.7E-2</v>
      </c>
      <c r="E169" s="11">
        <f t="shared" si="17"/>
        <v>458.60951690237295</v>
      </c>
      <c r="H169">
        <f t="shared" si="18"/>
        <v>5.0415959273528355</v>
      </c>
      <c r="I169" s="11">
        <f t="shared" si="15"/>
        <v>742.60951690237289</v>
      </c>
      <c r="K169" t="b">
        <f t="shared" si="13"/>
        <v>0</v>
      </c>
      <c r="L169">
        <f>COUNTIF(K$4:K169,TRUE())</f>
        <v>66</v>
      </c>
      <c r="M169" t="b">
        <f t="shared" si="14"/>
        <v>0</v>
      </c>
    </row>
    <row r="170" spans="1:13" x14ac:dyDescent="0.25">
      <c r="A170" s="21">
        <v>44656.670138888891</v>
      </c>
      <c r="B170" s="22">
        <f t="shared" si="16"/>
        <v>201.87847222222626</v>
      </c>
      <c r="D170">
        <v>7.3999999999999996E-2</v>
      </c>
      <c r="E170" s="11">
        <f t="shared" si="17"/>
        <v>460.06408276583841</v>
      </c>
      <c r="H170">
        <f t="shared" si="18"/>
        <v>6.5394513152934444</v>
      </c>
      <c r="I170" s="11">
        <f t="shared" si="15"/>
        <v>744.06408276583841</v>
      </c>
      <c r="K170" t="b">
        <f t="shared" si="13"/>
        <v>0</v>
      </c>
      <c r="L170">
        <f>COUNTIF(K$4:K170,TRUE())</f>
        <v>66</v>
      </c>
      <c r="M170" t="b">
        <f t="shared" si="14"/>
        <v>0</v>
      </c>
    </row>
    <row r="171" spans="1:13" x14ac:dyDescent="0.25">
      <c r="A171" s="21">
        <v>44657.340277777781</v>
      </c>
      <c r="B171" s="22">
        <f t="shared" si="16"/>
        <v>202.54861111111677</v>
      </c>
      <c r="D171">
        <v>0.40699999999999997</v>
      </c>
      <c r="E171" s="11">
        <f t="shared" si="17"/>
        <v>462.52351438447573</v>
      </c>
      <c r="H171">
        <f t="shared" si="18"/>
        <v>11.095205119898417</v>
      </c>
      <c r="I171" s="11">
        <f t="shared" si="15"/>
        <v>746.52351438447567</v>
      </c>
      <c r="K171" t="b">
        <f t="shared" si="13"/>
        <v>0</v>
      </c>
      <c r="L171">
        <f>COUNTIF(K$4:K171,TRUE())</f>
        <v>66</v>
      </c>
      <c r="M171" t="b">
        <f t="shared" si="14"/>
        <v>0</v>
      </c>
    </row>
    <row r="172" spans="1:13" x14ac:dyDescent="0.25">
      <c r="A172" s="21">
        <v>44657.6875</v>
      </c>
      <c r="B172" s="22">
        <f t="shared" si="16"/>
        <v>202.89583333333576</v>
      </c>
      <c r="D172">
        <v>0.68500000000000005</v>
      </c>
      <c r="E172" s="11">
        <f t="shared" si="17"/>
        <v>463.27458957805737</v>
      </c>
      <c r="H172" t="e">
        <f t="shared" si="18"/>
        <v>#DIV/0!</v>
      </c>
      <c r="I172" s="11">
        <f t="shared" si="15"/>
        <v>747.27458957805743</v>
      </c>
      <c r="K172" t="b">
        <f t="shared" si="13"/>
        <v>0</v>
      </c>
      <c r="L172">
        <f>COUNTIF(K$4:K172,TRUE())</f>
        <v>66</v>
      </c>
      <c r="M172" t="b">
        <f t="shared" si="14"/>
        <v>0</v>
      </c>
    </row>
    <row r="173" spans="1:13" x14ac:dyDescent="0.25">
      <c r="A173" s="21">
        <v>44657.690972222219</v>
      </c>
      <c r="B173" s="22">
        <f t="shared" si="16"/>
        <v>202.89930555555475</v>
      </c>
      <c r="D173">
        <f>D172/200</f>
        <v>3.4250000000000001E-3</v>
      </c>
      <c r="E173" s="11">
        <f t="shared" si="17"/>
        <v>463.27458957805737</v>
      </c>
      <c r="F173" s="9" t="s">
        <v>33</v>
      </c>
      <c r="G173" s="8" t="s">
        <v>22</v>
      </c>
      <c r="H173">
        <f t="shared" si="18"/>
        <v>7.0821656748031581</v>
      </c>
      <c r="I173" s="11">
        <f t="shared" si="15"/>
        <v>747.27458957805743</v>
      </c>
      <c r="K173" t="b">
        <f t="shared" si="13"/>
        <v>1</v>
      </c>
      <c r="L173">
        <f>COUNTIF(K$4:K173,TRUE())</f>
        <v>67</v>
      </c>
      <c r="M173" t="b">
        <f t="shared" si="14"/>
        <v>1</v>
      </c>
    </row>
    <row r="174" spans="1:13" x14ac:dyDescent="0.25">
      <c r="A174" s="21">
        <v>44658.347222222219</v>
      </c>
      <c r="B174" s="22">
        <f t="shared" si="16"/>
        <v>203.55555555555475</v>
      </c>
      <c r="D174">
        <v>1.6E-2</v>
      </c>
      <c r="E174" s="11">
        <f t="shared" si="17"/>
        <v>465.49848558998423</v>
      </c>
      <c r="H174">
        <f t="shared" si="18"/>
        <v>5.7701902444436666</v>
      </c>
      <c r="I174" s="11">
        <f t="shared" si="15"/>
        <v>749.49848558998428</v>
      </c>
      <c r="K174" t="b">
        <f t="shared" si="13"/>
        <v>0</v>
      </c>
      <c r="L174">
        <f>COUNTIF(K$4:K174,TRUE())</f>
        <v>67</v>
      </c>
      <c r="M174" t="b">
        <f t="shared" si="14"/>
        <v>1</v>
      </c>
    </row>
    <row r="175" spans="1:13" x14ac:dyDescent="0.25">
      <c r="A175" s="21">
        <v>44658.673611111109</v>
      </c>
      <c r="B175" s="22">
        <f t="shared" si="16"/>
        <v>203.88194444444525</v>
      </c>
      <c r="D175">
        <v>4.1000000000000002E-2</v>
      </c>
      <c r="E175" s="11">
        <f t="shared" si="17"/>
        <v>466.8560375946023</v>
      </c>
      <c r="H175">
        <f t="shared" si="18"/>
        <v>6.8047439211883471</v>
      </c>
      <c r="I175" s="11">
        <f t="shared" si="15"/>
        <v>750.8560375946023</v>
      </c>
      <c r="K175" t="b">
        <f t="shared" si="13"/>
        <v>0</v>
      </c>
      <c r="L175">
        <f>COUNTIF(K$4:K175,TRUE())</f>
        <v>67</v>
      </c>
      <c r="M175" t="b">
        <f t="shared" si="14"/>
        <v>1</v>
      </c>
    </row>
    <row r="176" spans="1:13" x14ac:dyDescent="0.25">
      <c r="A176" s="21">
        <v>44659.34375</v>
      </c>
      <c r="B176" s="22">
        <f t="shared" si="16"/>
        <v>204.55208333333576</v>
      </c>
      <c r="D176">
        <v>0.21099999999999999</v>
      </c>
      <c r="E176" s="11">
        <f t="shared" si="17"/>
        <v>469.2195847786914</v>
      </c>
      <c r="H176">
        <f t="shared" si="18"/>
        <v>7.2653131262287509</v>
      </c>
      <c r="I176" s="11">
        <f t="shared" si="15"/>
        <v>753.21958477869134</v>
      </c>
      <c r="K176" t="b">
        <f t="shared" si="13"/>
        <v>0</v>
      </c>
      <c r="L176">
        <f>COUNTIF(K$4:K176,TRUE())</f>
        <v>67</v>
      </c>
      <c r="M176" t="b">
        <f t="shared" si="14"/>
        <v>1</v>
      </c>
    </row>
    <row r="177" spans="1:13" x14ac:dyDescent="0.25">
      <c r="A177" s="21">
        <v>44659.659722222219</v>
      </c>
      <c r="B177" s="22">
        <f t="shared" si="16"/>
        <v>204.86805555555475</v>
      </c>
      <c r="D177">
        <v>0.435</v>
      </c>
      <c r="E177" s="11">
        <f t="shared" si="17"/>
        <v>470.26335718072028</v>
      </c>
      <c r="H177" t="e">
        <f t="shared" si="18"/>
        <v>#DIV/0!</v>
      </c>
      <c r="I177" s="11">
        <f t="shared" si="15"/>
        <v>754.26335718072028</v>
      </c>
      <c r="K177" t="b">
        <f t="shared" si="13"/>
        <v>0</v>
      </c>
      <c r="L177">
        <f>COUNTIF(K$4:K177,TRUE())</f>
        <v>67</v>
      </c>
      <c r="M177" t="b">
        <f t="shared" si="14"/>
        <v>1</v>
      </c>
    </row>
    <row r="178" spans="1:13" x14ac:dyDescent="0.25">
      <c r="A178" s="21">
        <v>44659.663194444445</v>
      </c>
      <c r="B178" s="22">
        <f t="shared" si="16"/>
        <v>204.87152777778101</v>
      </c>
      <c r="D178">
        <f>D177/1000</f>
        <v>4.35E-4</v>
      </c>
      <c r="E178" s="11">
        <f t="shared" si="17"/>
        <v>470.26335718072028</v>
      </c>
      <c r="F178" s="24" t="s">
        <v>32</v>
      </c>
      <c r="G178" s="16" t="s">
        <v>22</v>
      </c>
      <c r="H178">
        <f t="shared" si="18"/>
        <v>6.9408694397347404</v>
      </c>
      <c r="I178" s="11">
        <f t="shared" si="15"/>
        <v>754.26335718072028</v>
      </c>
      <c r="K178" t="b">
        <f t="shared" si="13"/>
        <v>1</v>
      </c>
      <c r="L178">
        <f>COUNTIF(K$4:K178,TRUE())</f>
        <v>68</v>
      </c>
      <c r="M178" t="b">
        <f t="shared" si="14"/>
        <v>0</v>
      </c>
    </row>
    <row r="179" spans="1:13" x14ac:dyDescent="0.25">
      <c r="A179" s="21">
        <v>44662.663194444445</v>
      </c>
      <c r="B179" s="22">
        <f t="shared" si="16"/>
        <v>207.87152777778101</v>
      </c>
      <c r="D179">
        <v>0.57699999999999996</v>
      </c>
      <c r="E179" s="11">
        <f t="shared" si="17"/>
        <v>480.63669738329173</v>
      </c>
      <c r="H179" t="e">
        <f t="shared" si="18"/>
        <v>#DIV/0!</v>
      </c>
      <c r="I179" s="11">
        <f t="shared" si="15"/>
        <v>764.63669738329168</v>
      </c>
      <c r="K179" t="b">
        <f t="shared" si="13"/>
        <v>0</v>
      </c>
      <c r="L179">
        <f>COUNTIF(K$4:K179,TRUE())</f>
        <v>68</v>
      </c>
      <c r="M179" t="b">
        <f t="shared" si="14"/>
        <v>0</v>
      </c>
    </row>
    <row r="180" spans="1:13" x14ac:dyDescent="0.25">
      <c r="A180" s="21">
        <v>44662.666666666664</v>
      </c>
      <c r="B180" s="22">
        <f t="shared" si="16"/>
        <v>207.875</v>
      </c>
      <c r="D180">
        <f>D179/200</f>
        <v>2.885E-3</v>
      </c>
      <c r="E180" s="11">
        <f t="shared" si="17"/>
        <v>480.63669738329173</v>
      </c>
      <c r="F180" s="9" t="s">
        <v>34</v>
      </c>
      <c r="G180" s="8" t="s">
        <v>22</v>
      </c>
      <c r="H180">
        <f t="shared" si="18"/>
        <v>7.7506230759779768</v>
      </c>
      <c r="I180" s="11">
        <f t="shared" si="15"/>
        <v>764.63669738329168</v>
      </c>
      <c r="K180" t="b">
        <f t="shared" si="13"/>
        <v>1</v>
      </c>
      <c r="L180">
        <f>COUNTIF(K$4:K180,TRUE())</f>
        <v>69</v>
      </c>
      <c r="M180" t="b">
        <f t="shared" si="14"/>
        <v>1</v>
      </c>
    </row>
    <row r="181" spans="1:13" x14ac:dyDescent="0.25">
      <c r="A181" s="21">
        <v>44663.368055555555</v>
      </c>
      <c r="B181" s="22">
        <f t="shared" si="16"/>
        <v>208.57638888889051</v>
      </c>
      <c r="D181">
        <v>1.2999999999999999E-2</v>
      </c>
      <c r="E181" s="11">
        <f t="shared" si="17"/>
        <v>482.80856578256208</v>
      </c>
      <c r="H181">
        <f t="shared" si="18"/>
        <v>5.7155789396785321</v>
      </c>
      <c r="I181" s="11">
        <f t="shared" si="15"/>
        <v>766.80856578256203</v>
      </c>
      <c r="K181" t="b">
        <f t="shared" si="13"/>
        <v>0</v>
      </c>
      <c r="L181">
        <f>COUNTIF(K$4:K181,TRUE())</f>
        <v>69</v>
      </c>
      <c r="M181" t="b">
        <f t="shared" si="14"/>
        <v>1</v>
      </c>
    </row>
    <row r="182" spans="1:13" x14ac:dyDescent="0.25">
      <c r="A182" s="21">
        <v>44663.708333333336</v>
      </c>
      <c r="B182" s="22">
        <f t="shared" si="16"/>
        <v>208.91666666667152</v>
      </c>
      <c r="D182">
        <v>3.5000000000000003E-2</v>
      </c>
      <c r="E182" s="11">
        <f t="shared" si="17"/>
        <v>484.23740908136597</v>
      </c>
      <c r="H182">
        <f t="shared" si="18"/>
        <v>6.5971061343301933</v>
      </c>
      <c r="I182" s="11">
        <f t="shared" si="15"/>
        <v>768.23740908136597</v>
      </c>
      <c r="K182" t="b">
        <f t="shared" si="13"/>
        <v>0</v>
      </c>
      <c r="L182">
        <f>COUNTIF(K$4:K182,TRUE())</f>
        <v>69</v>
      </c>
      <c r="M182" t="b">
        <f t="shared" si="14"/>
        <v>1</v>
      </c>
    </row>
    <row r="183" spans="1:13" x14ac:dyDescent="0.25">
      <c r="A183" s="21">
        <v>44664.375</v>
      </c>
      <c r="B183" s="22">
        <f t="shared" si="16"/>
        <v>209.58333333333576</v>
      </c>
      <c r="D183">
        <v>0.188</v>
      </c>
      <c r="E183" s="11">
        <f t="shared" si="17"/>
        <v>486.66271491609865</v>
      </c>
      <c r="H183">
        <f t="shared" si="18"/>
        <v>8.5085140486394462</v>
      </c>
      <c r="I183" s="11">
        <f t="shared" si="15"/>
        <v>770.66271491609859</v>
      </c>
      <c r="K183" t="b">
        <f t="shared" si="13"/>
        <v>0</v>
      </c>
      <c r="L183">
        <f>COUNTIF(K$4:K183,TRUE())</f>
        <v>69</v>
      </c>
      <c r="M183" t="b">
        <f t="shared" si="14"/>
        <v>1</v>
      </c>
    </row>
    <row r="184" spans="1:13" x14ac:dyDescent="0.25">
      <c r="A184" s="21">
        <v>44664.684027777781</v>
      </c>
      <c r="B184" s="22">
        <f t="shared" si="16"/>
        <v>209.89236111111677</v>
      </c>
      <c r="D184">
        <v>0.34399999999999997</v>
      </c>
      <c r="E184" s="11">
        <f t="shared" si="17"/>
        <v>487.53439081912313</v>
      </c>
      <c r="F184" s="24" t="s">
        <v>54</v>
      </c>
      <c r="H184" t="e">
        <f t="shared" si="18"/>
        <v>#DIV/0!</v>
      </c>
      <c r="I184" s="11">
        <f t="shared" si="15"/>
        <v>771.53439081912313</v>
      </c>
      <c r="K184" t="b">
        <f t="shared" si="13"/>
        <v>0</v>
      </c>
      <c r="L184">
        <f>COUNTIF(K$4:K184,TRUE())</f>
        <v>69</v>
      </c>
      <c r="M184" t="b">
        <f t="shared" si="14"/>
        <v>1</v>
      </c>
    </row>
    <row r="185" spans="1:13" x14ac:dyDescent="0.25">
      <c r="A185" s="21">
        <v>44664.6875</v>
      </c>
      <c r="B185" s="22">
        <f t="shared" si="16"/>
        <v>209.89583333333576</v>
      </c>
      <c r="D185">
        <f>D184/200</f>
        <v>1.72E-3</v>
      </c>
      <c r="E185" s="11">
        <f t="shared" si="17"/>
        <v>487.53439081912313</v>
      </c>
      <c r="F185" s="9" t="s">
        <v>33</v>
      </c>
      <c r="G185" s="8" t="s">
        <v>22</v>
      </c>
      <c r="H185">
        <f t="shared" si="18"/>
        <v>6.474513411397087</v>
      </c>
      <c r="I185" s="11">
        <f t="shared" si="15"/>
        <v>771.53439081912313</v>
      </c>
      <c r="K185" t="b">
        <f t="shared" si="13"/>
        <v>1</v>
      </c>
      <c r="L185">
        <f>COUNTIF(K$4:K185,TRUE())</f>
        <v>70</v>
      </c>
      <c r="M185" t="b">
        <f t="shared" si="14"/>
        <v>0</v>
      </c>
    </row>
    <row r="186" spans="1:13" x14ac:dyDescent="0.25">
      <c r="A186" s="21">
        <v>44665.642361111109</v>
      </c>
      <c r="B186" s="22">
        <f t="shared" si="16"/>
        <v>210.85069444444525</v>
      </c>
      <c r="D186">
        <v>0.02</v>
      </c>
      <c r="E186" s="11">
        <f t="shared" si="17"/>
        <v>491.07391034908312</v>
      </c>
      <c r="H186">
        <f t="shared" si="18"/>
        <v>7.4099624152333643</v>
      </c>
      <c r="I186" s="11">
        <f t="shared" si="15"/>
        <v>775.07391034908312</v>
      </c>
      <c r="K186" t="b">
        <f t="shared" si="13"/>
        <v>0</v>
      </c>
      <c r="L186">
        <f>COUNTIF(K$4:K186,TRUE())</f>
        <v>70</v>
      </c>
      <c r="M186" t="b">
        <f t="shared" si="14"/>
        <v>0</v>
      </c>
    </row>
    <row r="187" spans="1:13" x14ac:dyDescent="0.25">
      <c r="A187" s="21">
        <v>44666.791666666664</v>
      </c>
      <c r="B187" s="22">
        <f t="shared" si="16"/>
        <v>212</v>
      </c>
      <c r="D187">
        <v>0.26400000000000001</v>
      </c>
      <c r="E187" s="11">
        <f t="shared" si="17"/>
        <v>494.79637637355421</v>
      </c>
      <c r="H187" t="e">
        <f t="shared" si="18"/>
        <v>#DIV/0!</v>
      </c>
      <c r="I187" s="11">
        <f t="shared" si="15"/>
        <v>778.79637637355427</v>
      </c>
      <c r="K187" t="b">
        <f t="shared" si="13"/>
        <v>0</v>
      </c>
      <c r="L187">
        <f>COUNTIF(K$4:K187,TRUE())</f>
        <v>70</v>
      </c>
      <c r="M187" t="b">
        <f t="shared" si="14"/>
        <v>0</v>
      </c>
    </row>
    <row r="188" spans="1:13" x14ac:dyDescent="0.25">
      <c r="A188" s="21">
        <v>44666.795138888891</v>
      </c>
      <c r="B188" s="22">
        <f t="shared" si="16"/>
        <v>212.00347222222626</v>
      </c>
      <c r="D188">
        <f>D187/200</f>
        <v>1.32E-3</v>
      </c>
      <c r="E188" s="11">
        <f t="shared" si="17"/>
        <v>494.79637637355421</v>
      </c>
      <c r="F188" s="9" t="s">
        <v>33</v>
      </c>
      <c r="G188" s="8" t="s">
        <v>22</v>
      </c>
      <c r="H188">
        <f t="shared" si="18"/>
        <v>8.0749679525764915</v>
      </c>
      <c r="I188" s="11">
        <f t="shared" si="15"/>
        <v>778.79637637355427</v>
      </c>
      <c r="K188" t="b">
        <f t="shared" si="13"/>
        <v>1</v>
      </c>
      <c r="L188">
        <f>COUNTIF(K$4:K188,TRUE())</f>
        <v>71</v>
      </c>
      <c r="M188" t="b">
        <f t="shared" si="14"/>
        <v>1</v>
      </c>
    </row>
    <row r="189" spans="1:13" x14ac:dyDescent="0.25">
      <c r="A189" s="21">
        <v>44669.802083333336</v>
      </c>
      <c r="B189" s="22">
        <f t="shared" si="16"/>
        <v>215.01041666667152</v>
      </c>
      <c r="D189">
        <v>0.64700000000000002</v>
      </c>
      <c r="E189" s="11">
        <f t="shared" si="17"/>
        <v>503.73346034596301</v>
      </c>
      <c r="H189" t="e">
        <f t="shared" si="18"/>
        <v>#DIV/0!</v>
      </c>
      <c r="I189" s="11">
        <f t="shared" si="15"/>
        <v>787.73346034596307</v>
      </c>
      <c r="K189" t="b">
        <f t="shared" si="13"/>
        <v>0</v>
      </c>
      <c r="L189">
        <f>COUNTIF(K$4:K189,TRUE())</f>
        <v>71</v>
      </c>
      <c r="M189" t="b">
        <f t="shared" si="14"/>
        <v>1</v>
      </c>
    </row>
    <row r="190" spans="1:13" x14ac:dyDescent="0.25">
      <c r="A190" s="21">
        <v>44669.805555555555</v>
      </c>
      <c r="B190" s="22">
        <f t="shared" si="16"/>
        <v>215.01388888889051</v>
      </c>
      <c r="D190">
        <f>D189/200</f>
        <v>3.235E-3</v>
      </c>
      <c r="E190" s="11">
        <f t="shared" si="17"/>
        <v>503.73346034596301</v>
      </c>
      <c r="F190" s="24" t="s">
        <v>36</v>
      </c>
      <c r="G190" s="8" t="s">
        <v>25</v>
      </c>
      <c r="H190">
        <f t="shared" si="18"/>
        <v>42.723280361983896</v>
      </c>
      <c r="I190" s="11">
        <f t="shared" si="15"/>
        <v>787.73346034596307</v>
      </c>
      <c r="K190" t="b">
        <f t="shared" si="13"/>
        <v>1</v>
      </c>
      <c r="L190">
        <f>COUNTIF(K$4:K190,TRUE())</f>
        <v>72</v>
      </c>
      <c r="M190" t="b">
        <f t="shared" si="14"/>
        <v>0</v>
      </c>
    </row>
    <row r="191" spans="1:13" x14ac:dyDescent="0.25">
      <c r="A191" s="21">
        <v>44670.350694444445</v>
      </c>
      <c r="B191" s="22">
        <f t="shared" si="16"/>
        <v>215.55902777778101</v>
      </c>
      <c r="D191">
        <v>4.0000000000000001E-3</v>
      </c>
      <c r="E191" s="11">
        <f t="shared" si="17"/>
        <v>504.03969463374523</v>
      </c>
      <c r="H191">
        <f t="shared" si="18"/>
        <v>3.5932362875106412</v>
      </c>
      <c r="I191" s="11">
        <f t="shared" si="15"/>
        <v>788.03969463374528</v>
      </c>
      <c r="K191" t="b">
        <f t="shared" si="13"/>
        <v>0</v>
      </c>
      <c r="L191">
        <f>COUNTIF(K$4:K191,TRUE())</f>
        <v>72</v>
      </c>
      <c r="M191" t="b">
        <f t="shared" si="14"/>
        <v>0</v>
      </c>
    </row>
    <row r="192" spans="1:13" x14ac:dyDescent="0.25">
      <c r="A192" s="21">
        <v>44670.746527777781</v>
      </c>
      <c r="B192" s="22">
        <f t="shared" si="16"/>
        <v>215.95486111111677</v>
      </c>
      <c r="D192">
        <v>2.5000000000000001E-2</v>
      </c>
      <c r="E192" s="11">
        <f t="shared" si="17"/>
        <v>506.68355082351997</v>
      </c>
      <c r="H192">
        <f t="shared" si="18"/>
        <v>5.6081237709017246</v>
      </c>
      <c r="I192" s="11">
        <f t="shared" si="15"/>
        <v>790.68355082351991</v>
      </c>
      <c r="K192" t="b">
        <f t="shared" si="13"/>
        <v>0</v>
      </c>
      <c r="L192">
        <f>COUNTIF(K$4:K192,TRUE())</f>
        <v>72</v>
      </c>
      <c r="M192" t="b">
        <f t="shared" si="14"/>
        <v>0</v>
      </c>
    </row>
    <row r="193" spans="1:13" x14ac:dyDescent="0.25">
      <c r="A193" s="21">
        <v>44671.34375</v>
      </c>
      <c r="B193" s="22">
        <f t="shared" si="16"/>
        <v>216.55208333333576</v>
      </c>
      <c r="D193">
        <v>0.14699999999999999</v>
      </c>
      <c r="E193" s="11">
        <f t="shared" si="17"/>
        <v>509.23936697858159</v>
      </c>
      <c r="H193">
        <f t="shared" si="18"/>
        <v>8.9264150146343688</v>
      </c>
      <c r="I193" s="11">
        <f t="shared" si="15"/>
        <v>793.23936697858153</v>
      </c>
      <c r="K193" t="b">
        <f t="shared" si="13"/>
        <v>0</v>
      </c>
      <c r="L193">
        <f>COUNTIF(K$4:K193,TRUE())</f>
        <v>72</v>
      </c>
      <c r="M193" t="b">
        <f t="shared" si="14"/>
        <v>0</v>
      </c>
    </row>
    <row r="194" spans="1:13" x14ac:dyDescent="0.25">
      <c r="A194" s="21">
        <v>44671.708333333336</v>
      </c>
      <c r="B194" s="22">
        <f t="shared" si="16"/>
        <v>216.91666666667152</v>
      </c>
      <c r="D194">
        <v>0.28999999999999998</v>
      </c>
      <c r="E194" s="11">
        <f t="shared" si="17"/>
        <v>510.21960372376014</v>
      </c>
      <c r="F194" s="17"/>
      <c r="H194" t="e">
        <f t="shared" si="18"/>
        <v>#DIV/0!</v>
      </c>
      <c r="I194" s="11">
        <f t="shared" si="15"/>
        <v>794.2196037237602</v>
      </c>
      <c r="K194" t="b">
        <f t="shared" si="13"/>
        <v>0</v>
      </c>
      <c r="L194">
        <f>COUNTIF(K$4:K194,TRUE())</f>
        <v>72</v>
      </c>
      <c r="M194" t="b">
        <f t="shared" si="14"/>
        <v>0</v>
      </c>
    </row>
    <row r="195" spans="1:13" x14ac:dyDescent="0.25">
      <c r="A195" s="21">
        <v>44671.711805555555</v>
      </c>
      <c r="B195" s="22">
        <f t="shared" si="16"/>
        <v>216.92013888889051</v>
      </c>
      <c r="D195">
        <f>D194/200</f>
        <v>1.4499999999999999E-3</v>
      </c>
      <c r="E195" s="11">
        <f t="shared" si="17"/>
        <v>510.21960372376014</v>
      </c>
      <c r="F195" s="24" t="s">
        <v>33</v>
      </c>
      <c r="G195" s="16" t="s">
        <v>22</v>
      </c>
      <c r="H195" t="e">
        <f t="shared" si="18"/>
        <v>#DIV/0!</v>
      </c>
      <c r="I195" s="11">
        <f t="shared" si="15"/>
        <v>794.2196037237602</v>
      </c>
      <c r="K195" t="b">
        <f t="shared" si="13"/>
        <v>1</v>
      </c>
      <c r="L195">
        <f>COUNTIF(K$4:K195,TRUE())</f>
        <v>73</v>
      </c>
      <c r="M195" t="b">
        <f t="shared" si="14"/>
        <v>1</v>
      </c>
    </row>
    <row r="196" spans="1:13" x14ac:dyDescent="0.25">
      <c r="A196" s="21">
        <v>44672.347222222219</v>
      </c>
      <c r="B196" s="22">
        <f t="shared" si="16"/>
        <v>217.55555555555475</v>
      </c>
      <c r="D196">
        <v>1E-3</v>
      </c>
      <c r="E196" s="11">
        <f t="shared" si="17"/>
        <v>510.21960372376014</v>
      </c>
      <c r="H196">
        <f t="shared" si="18"/>
        <v>3.6712681232672146</v>
      </c>
      <c r="I196" s="11">
        <f t="shared" si="15"/>
        <v>794.2196037237602</v>
      </c>
      <c r="K196" t="b">
        <f t="shared" si="13"/>
        <v>0</v>
      </c>
      <c r="L196">
        <f>COUNTIF(K$4:K196,TRUE())</f>
        <v>73</v>
      </c>
      <c r="M196" t="b">
        <f t="shared" si="14"/>
        <v>1</v>
      </c>
    </row>
    <row r="197" spans="1:13" x14ac:dyDescent="0.25">
      <c r="A197" s="21">
        <v>44673.340277777781</v>
      </c>
      <c r="B197" s="22">
        <f t="shared" si="16"/>
        <v>218.54861111111677</v>
      </c>
      <c r="D197">
        <v>0.09</v>
      </c>
      <c r="E197" s="11">
        <f t="shared" si="17"/>
        <v>516.71145682008978</v>
      </c>
      <c r="H197">
        <f t="shared" si="18"/>
        <v>7.6616269394918852</v>
      </c>
      <c r="I197" s="11">
        <f t="shared" si="15"/>
        <v>800.71145682008978</v>
      </c>
      <c r="K197" t="b">
        <f t="shared" ref="K197:K260" si="19">ISNUMBER(SEARCH("dilution",F197))</f>
        <v>0</v>
      </c>
      <c r="L197">
        <f>COUNTIF(K$4:K197,TRUE())</f>
        <v>73</v>
      </c>
      <c r="M197" t="b">
        <f t="shared" ref="M197:M260" si="20">ISODD(L197)</f>
        <v>1</v>
      </c>
    </row>
    <row r="198" spans="1:13" x14ac:dyDescent="0.25">
      <c r="A198" s="21">
        <v>44673.677083333336</v>
      </c>
      <c r="B198" s="22">
        <f t="shared" si="16"/>
        <v>218.88541666667152</v>
      </c>
      <c r="D198">
        <v>0.187</v>
      </c>
      <c r="E198" s="11">
        <f t="shared" si="17"/>
        <v>517.76649818364774</v>
      </c>
      <c r="H198" t="e">
        <f t="shared" si="18"/>
        <v>#DIV/0!</v>
      </c>
      <c r="I198" s="11">
        <f t="shared" ref="I198:I261" si="21">$I$4+E198</f>
        <v>801.76649818364774</v>
      </c>
      <c r="K198" t="b">
        <f t="shared" si="19"/>
        <v>0</v>
      </c>
      <c r="L198">
        <f>COUNTIF(K$4:K198,TRUE())</f>
        <v>73</v>
      </c>
      <c r="M198" t="b">
        <f t="shared" si="20"/>
        <v>1</v>
      </c>
    </row>
    <row r="199" spans="1:13" x14ac:dyDescent="0.25">
      <c r="A199" s="21">
        <v>44673.680555555555</v>
      </c>
      <c r="B199" s="22">
        <f t="shared" si="16"/>
        <v>218.88888888889051</v>
      </c>
      <c r="D199">
        <f>D198/200</f>
        <v>9.3499999999999996E-4</v>
      </c>
      <c r="E199" s="11">
        <f t="shared" si="17"/>
        <v>517.76649818364774</v>
      </c>
      <c r="F199" s="24" t="s">
        <v>33</v>
      </c>
      <c r="G199" s="8" t="s">
        <v>22</v>
      </c>
      <c r="H199">
        <f t="shared" si="18"/>
        <v>8.0466685650238734</v>
      </c>
      <c r="I199" s="11">
        <f t="shared" si="21"/>
        <v>801.76649818364774</v>
      </c>
      <c r="K199" t="b">
        <f t="shared" si="19"/>
        <v>1</v>
      </c>
      <c r="L199">
        <f>COUNTIF(K$4:K199,TRUE())</f>
        <v>74</v>
      </c>
      <c r="M199" t="b">
        <f t="shared" si="20"/>
        <v>0</v>
      </c>
    </row>
    <row r="200" spans="1:13" x14ac:dyDescent="0.25">
      <c r="A200" s="21">
        <v>44676.708333333336</v>
      </c>
      <c r="B200" s="22">
        <f t="shared" ref="B200:B263" si="22">(A200-A199) +B199</f>
        <v>221.91666666667152</v>
      </c>
      <c r="D200">
        <v>0.48899999999999999</v>
      </c>
      <c r="E200" s="11">
        <f t="shared" ref="E200:E263" si="23">IF(LOG(D200/D199)&gt;0, E199+LOG(D200/D199,2),E199)</f>
        <v>526.79715056848704</v>
      </c>
      <c r="H200" t="e">
        <f t="shared" si="18"/>
        <v>#DIV/0!</v>
      </c>
      <c r="I200" s="11">
        <f t="shared" si="21"/>
        <v>810.79715056848704</v>
      </c>
      <c r="K200" t="b">
        <f t="shared" si="19"/>
        <v>0</v>
      </c>
      <c r="L200">
        <f>COUNTIF(K$4:K200,TRUE())</f>
        <v>74</v>
      </c>
      <c r="M200" t="b">
        <f t="shared" si="20"/>
        <v>0</v>
      </c>
    </row>
    <row r="201" spans="1:13" x14ac:dyDescent="0.25">
      <c r="A201" s="21">
        <v>44676.711805555555</v>
      </c>
      <c r="B201" s="22">
        <f t="shared" si="22"/>
        <v>221.92013888889051</v>
      </c>
      <c r="D201">
        <f>D200/200</f>
        <v>2.4450000000000001E-3</v>
      </c>
      <c r="E201" s="11">
        <f t="shared" si="23"/>
        <v>526.79715056848704</v>
      </c>
      <c r="F201" s="24" t="s">
        <v>33</v>
      </c>
      <c r="G201" s="8" t="s">
        <v>22</v>
      </c>
      <c r="H201">
        <f t="shared" si="18"/>
        <v>7.1455630259175473</v>
      </c>
      <c r="I201" s="11">
        <f t="shared" si="21"/>
        <v>810.79715056848704</v>
      </c>
      <c r="K201" t="b">
        <f t="shared" si="19"/>
        <v>1</v>
      </c>
      <c r="L201">
        <f>COUNTIF(K$4:K201,TRUE())</f>
        <v>75</v>
      </c>
      <c r="M201" t="b">
        <f t="shared" si="20"/>
        <v>1</v>
      </c>
    </row>
    <row r="202" spans="1:13" x14ac:dyDescent="0.25">
      <c r="A202" s="21">
        <v>44678.350694444445</v>
      </c>
      <c r="B202" s="22">
        <f t="shared" si="22"/>
        <v>223.55902777778101</v>
      </c>
      <c r="D202">
        <v>0.111</v>
      </c>
      <c r="E202" s="11">
        <f t="shared" si="23"/>
        <v>532.30173196965961</v>
      </c>
      <c r="H202" t="e">
        <f>(A203-A202)*24/(E203-E202)</f>
        <v>#DIV/0!</v>
      </c>
      <c r="I202" s="11">
        <f t="shared" si="21"/>
        <v>816.30173196965961</v>
      </c>
      <c r="K202" t="b">
        <f t="shared" si="19"/>
        <v>0</v>
      </c>
      <c r="L202">
        <f>COUNTIF(K$4:K202,TRUE())</f>
        <v>75</v>
      </c>
      <c r="M202" t="b">
        <f t="shared" si="20"/>
        <v>1</v>
      </c>
    </row>
    <row r="203" spans="1:13" x14ac:dyDescent="0.25">
      <c r="A203" s="21">
        <v>44678.517361111109</v>
      </c>
      <c r="B203" s="22">
        <f>(A203-A202) +B202</f>
        <v>223.72569444444525</v>
      </c>
      <c r="D203">
        <v>9.5000000000000001E-2</v>
      </c>
      <c r="E203" s="11">
        <f t="shared" si="23"/>
        <v>532.30173196965961</v>
      </c>
      <c r="H203">
        <f>(A204-A203)*24/(E204-E203)</f>
        <v>2.8112213585306276</v>
      </c>
      <c r="I203" s="11">
        <f t="shared" si="21"/>
        <v>816.30173196965961</v>
      </c>
      <c r="K203" t="b">
        <f t="shared" si="19"/>
        <v>0</v>
      </c>
      <c r="L203">
        <f>COUNTIF(K$4:K203,TRUE())</f>
        <v>75</v>
      </c>
      <c r="M203" t="b">
        <f t="shared" si="20"/>
        <v>1</v>
      </c>
    </row>
    <row r="204" spans="1:13" x14ac:dyDescent="0.25">
      <c r="A204" s="21">
        <v>44678.6875</v>
      </c>
      <c r="B204" s="22">
        <f>(A204-A203) +B203</f>
        <v>223.89583333333576</v>
      </c>
      <c r="D204">
        <v>0.26</v>
      </c>
      <c r="E204" s="11">
        <f t="shared" si="23"/>
        <v>533.75424417435715</v>
      </c>
      <c r="H204" t="e">
        <f>(A205-A204)*24/(E205-E204)</f>
        <v>#DIV/0!</v>
      </c>
      <c r="I204" s="11">
        <f t="shared" si="21"/>
        <v>817.75424417435715</v>
      </c>
      <c r="K204" t="b">
        <f t="shared" si="19"/>
        <v>0</v>
      </c>
      <c r="L204">
        <f>COUNTIF(K$4:K204,TRUE())</f>
        <v>75</v>
      </c>
      <c r="M204" t="b">
        <f t="shared" si="20"/>
        <v>1</v>
      </c>
    </row>
    <row r="205" spans="1:13" x14ac:dyDescent="0.25">
      <c r="A205" s="21">
        <v>44678.690972222219</v>
      </c>
      <c r="B205" s="22">
        <f>(A205-A204) +B204</f>
        <v>223.89930555555475</v>
      </c>
      <c r="D205">
        <f>D204/200</f>
        <v>1.2999999999999999E-3</v>
      </c>
      <c r="E205" s="11">
        <f t="shared" si="23"/>
        <v>533.75424417435715</v>
      </c>
      <c r="F205" s="24" t="s">
        <v>33</v>
      </c>
      <c r="G205" s="8" t="s">
        <v>22</v>
      </c>
      <c r="H205">
        <f>(A206-A205)*24/(E206-E205)</f>
        <v>6.80099252636861</v>
      </c>
      <c r="I205" s="11">
        <f t="shared" si="21"/>
        <v>817.75424417435715</v>
      </c>
      <c r="K205" t="b">
        <f t="shared" si="19"/>
        <v>1</v>
      </c>
      <c r="L205">
        <f>COUNTIF(K$4:K205,TRUE())</f>
        <v>76</v>
      </c>
      <c r="M205" t="b">
        <f t="shared" si="20"/>
        <v>0</v>
      </c>
    </row>
    <row r="206" spans="1:13" x14ac:dyDescent="0.25">
      <c r="A206" s="21">
        <v>44680.673611111109</v>
      </c>
      <c r="B206" s="22">
        <f>(A206-A205) +B205</f>
        <v>225.88194444444525</v>
      </c>
      <c r="D206">
        <v>0.16600000000000001</v>
      </c>
      <c r="E206" s="11">
        <f t="shared" si="23"/>
        <v>540.75077198245037</v>
      </c>
      <c r="H206" t="e">
        <f t="shared" si="18"/>
        <v>#DIV/0!</v>
      </c>
      <c r="I206" s="11">
        <f t="shared" si="21"/>
        <v>824.75077198245037</v>
      </c>
      <c r="K206" t="b">
        <f t="shared" si="19"/>
        <v>0</v>
      </c>
      <c r="L206">
        <f>COUNTIF(K$4:K206,TRUE())</f>
        <v>76</v>
      </c>
      <c r="M206" t="b">
        <f t="shared" si="20"/>
        <v>0</v>
      </c>
    </row>
    <row r="207" spans="1:13" x14ac:dyDescent="0.25">
      <c r="A207" s="21">
        <v>44680.677083333336</v>
      </c>
      <c r="B207" s="22">
        <f t="shared" si="22"/>
        <v>225.88541666667152</v>
      </c>
      <c r="D207">
        <f>D206/200</f>
        <v>8.3000000000000001E-4</v>
      </c>
      <c r="E207" s="11">
        <f t="shared" si="23"/>
        <v>540.75077198245037</v>
      </c>
      <c r="F207" s="24" t="s">
        <v>33</v>
      </c>
      <c r="G207" s="8" t="s">
        <v>22</v>
      </c>
      <c r="H207">
        <f t="shared" si="18"/>
        <v>7.1614875665653299</v>
      </c>
      <c r="I207" s="11">
        <f t="shared" si="21"/>
        <v>824.75077198245037</v>
      </c>
      <c r="K207" t="b">
        <f t="shared" si="19"/>
        <v>1</v>
      </c>
      <c r="L207">
        <f>COUNTIF(K$4:K207,TRUE())</f>
        <v>77</v>
      </c>
      <c r="M207" t="b">
        <f t="shared" si="20"/>
        <v>1</v>
      </c>
    </row>
    <row r="208" spans="1:13" x14ac:dyDescent="0.25">
      <c r="A208" s="21">
        <v>44683.704861111109</v>
      </c>
      <c r="B208" s="22">
        <f t="shared" si="22"/>
        <v>228.91319444444525</v>
      </c>
      <c r="D208">
        <v>0.94099999999999995</v>
      </c>
      <c r="E208" s="11">
        <f t="shared" si="23"/>
        <v>550.89763965360669</v>
      </c>
      <c r="H208" t="e">
        <f t="shared" si="18"/>
        <v>#DIV/0!</v>
      </c>
      <c r="I208" s="11">
        <f t="shared" si="21"/>
        <v>834.89763965360669</v>
      </c>
      <c r="K208" t="b">
        <f t="shared" si="19"/>
        <v>0</v>
      </c>
      <c r="L208">
        <f>COUNTIF(K$4:K208,TRUE())</f>
        <v>77</v>
      </c>
      <c r="M208" t="b">
        <f t="shared" si="20"/>
        <v>1</v>
      </c>
    </row>
    <row r="209" spans="1:13" x14ac:dyDescent="0.25">
      <c r="A209" s="21">
        <v>44683.715277777781</v>
      </c>
      <c r="B209" s="22">
        <f t="shared" si="22"/>
        <v>228.92361111111677</v>
      </c>
      <c r="D209">
        <f>D208/200</f>
        <v>4.705E-3</v>
      </c>
      <c r="E209" s="11">
        <f t="shared" si="23"/>
        <v>550.89763965360669</v>
      </c>
      <c r="F209" s="24" t="s">
        <v>33</v>
      </c>
      <c r="G209" s="8" t="s">
        <v>22</v>
      </c>
      <c r="H209">
        <f t="shared" ref="H209:H272" si="24">(A210-A209)*24/(E210-E209)</f>
        <v>27.188442878066358</v>
      </c>
      <c r="I209" s="11">
        <f t="shared" si="21"/>
        <v>834.89763965360669</v>
      </c>
      <c r="K209" t="b">
        <f t="shared" si="19"/>
        <v>1</v>
      </c>
      <c r="L209">
        <f>COUNTIF(K$4:K209,TRUE())</f>
        <v>78</v>
      </c>
      <c r="M209" t="b">
        <f t="shared" si="20"/>
        <v>0</v>
      </c>
    </row>
    <row r="210" spans="1:13" x14ac:dyDescent="0.25">
      <c r="A210" s="21">
        <v>44684.364583333336</v>
      </c>
      <c r="B210" s="22">
        <f t="shared" si="22"/>
        <v>229.57291666667152</v>
      </c>
      <c r="D210">
        <v>7.0000000000000001E-3</v>
      </c>
      <c r="E210" s="11">
        <f t="shared" si="23"/>
        <v>551.47079985271046</v>
      </c>
      <c r="H210">
        <f t="shared" si="24"/>
        <v>2.901396054259024</v>
      </c>
      <c r="I210" s="11">
        <f t="shared" si="21"/>
        <v>835.47079985271046</v>
      </c>
      <c r="K210" t="b">
        <f t="shared" si="19"/>
        <v>0</v>
      </c>
      <c r="L210">
        <f>COUNTIF(K$4:K210,TRUE())</f>
        <v>78</v>
      </c>
      <c r="M210" t="b">
        <f t="shared" si="20"/>
        <v>0</v>
      </c>
    </row>
    <row r="211" spans="1:13" x14ac:dyDescent="0.25">
      <c r="A211" s="21">
        <v>44684.677083333336</v>
      </c>
      <c r="B211" s="22">
        <f t="shared" si="22"/>
        <v>229.88541666667152</v>
      </c>
      <c r="D211">
        <v>4.2000000000000003E-2</v>
      </c>
      <c r="E211" s="11">
        <f t="shared" si="23"/>
        <v>554.05576235343165</v>
      </c>
      <c r="H211">
        <f t="shared" si="24"/>
        <v>5.8385314276899747</v>
      </c>
      <c r="I211" s="11">
        <f t="shared" si="21"/>
        <v>838.05576235343165</v>
      </c>
      <c r="K211" t="b">
        <f t="shared" si="19"/>
        <v>0</v>
      </c>
      <c r="L211">
        <f>COUNTIF(K$4:K211,TRUE())</f>
        <v>78</v>
      </c>
      <c r="M211" t="b">
        <f t="shared" si="20"/>
        <v>0</v>
      </c>
    </row>
    <row r="212" spans="1:13" x14ac:dyDescent="0.25">
      <c r="A212" s="21">
        <v>44685.357638888891</v>
      </c>
      <c r="B212" s="22">
        <f t="shared" si="22"/>
        <v>230.56597222222626</v>
      </c>
      <c r="D212">
        <v>0.29199999999999998</v>
      </c>
      <c r="E212" s="11">
        <f t="shared" si="23"/>
        <v>556.85326948953286</v>
      </c>
      <c r="H212">
        <f t="shared" si="24"/>
        <v>8.1247064869814345</v>
      </c>
      <c r="I212" s="11">
        <f t="shared" si="21"/>
        <v>840.85326948953286</v>
      </c>
      <c r="K212" t="b">
        <f t="shared" si="19"/>
        <v>0</v>
      </c>
      <c r="L212">
        <f>COUNTIF(K$4:K212,TRUE())</f>
        <v>78</v>
      </c>
      <c r="M212" t="b">
        <f t="shared" si="20"/>
        <v>0</v>
      </c>
    </row>
    <row r="213" spans="1:13" x14ac:dyDescent="0.25">
      <c r="A213" s="21">
        <v>44685.722222222219</v>
      </c>
      <c r="B213" s="22">
        <f t="shared" si="22"/>
        <v>230.93055555555475</v>
      </c>
      <c r="D213">
        <v>0.61599999999999999</v>
      </c>
      <c r="E213" s="11">
        <f t="shared" si="23"/>
        <v>557.93023147134772</v>
      </c>
      <c r="F213" s="17"/>
      <c r="H213" t="e">
        <f t="shared" si="24"/>
        <v>#DIV/0!</v>
      </c>
      <c r="I213" s="11">
        <f t="shared" si="21"/>
        <v>841.93023147134772</v>
      </c>
      <c r="K213" t="b">
        <f t="shared" si="19"/>
        <v>0</v>
      </c>
      <c r="L213">
        <f>COUNTIF(K$4:K213,TRUE())</f>
        <v>78</v>
      </c>
      <c r="M213" t="b">
        <f t="shared" si="20"/>
        <v>0</v>
      </c>
    </row>
    <row r="214" spans="1:13" x14ac:dyDescent="0.25">
      <c r="A214" s="21">
        <v>44685.725694444445</v>
      </c>
      <c r="B214" s="22">
        <f t="shared" si="22"/>
        <v>230.93402777778101</v>
      </c>
      <c r="D214">
        <f>D213/200</f>
        <v>3.0799999999999998E-3</v>
      </c>
      <c r="E214" s="11">
        <f t="shared" si="23"/>
        <v>557.93023147134772</v>
      </c>
      <c r="F214" s="24" t="s">
        <v>33</v>
      </c>
      <c r="G214" s="16" t="s">
        <v>22</v>
      </c>
      <c r="H214">
        <f t="shared" si="24"/>
        <v>16.111727662391594</v>
      </c>
      <c r="I214" s="11">
        <f t="shared" si="21"/>
        <v>841.93023147134772</v>
      </c>
      <c r="K214" t="b">
        <f t="shared" si="19"/>
        <v>1</v>
      </c>
      <c r="L214">
        <f>COUNTIF(K$4:K214,TRUE())</f>
        <v>79</v>
      </c>
      <c r="M214" t="b">
        <f t="shared" si="20"/>
        <v>1</v>
      </c>
    </row>
    <row r="215" spans="1:13" x14ac:dyDescent="0.25">
      <c r="A215" s="21">
        <v>44686.371527777781</v>
      </c>
      <c r="B215" s="22">
        <f t="shared" si="22"/>
        <v>231.57986111111677</v>
      </c>
      <c r="D215">
        <v>6.0000000000000001E-3</v>
      </c>
      <c r="E215" s="11">
        <f t="shared" si="23"/>
        <v>558.89226362114869</v>
      </c>
      <c r="H215">
        <f t="shared" si="24"/>
        <v>5.112045564564891</v>
      </c>
      <c r="I215" s="11">
        <f t="shared" si="21"/>
        <v>842.89226362114869</v>
      </c>
      <c r="K215" t="b">
        <f t="shared" si="19"/>
        <v>0</v>
      </c>
      <c r="L215">
        <f>COUNTIF(K$4:K215,TRUE())</f>
        <v>79</v>
      </c>
      <c r="M215" t="b">
        <f t="shared" si="20"/>
        <v>1</v>
      </c>
    </row>
    <row r="216" spans="1:13" x14ac:dyDescent="0.25">
      <c r="A216" s="21">
        <v>44687.71875</v>
      </c>
      <c r="B216" s="22">
        <f t="shared" si="22"/>
        <v>232.92708333333576</v>
      </c>
      <c r="D216">
        <v>0.48099999999999998</v>
      </c>
      <c r="E216" s="11">
        <f t="shared" si="23"/>
        <v>565.21719420419754</v>
      </c>
      <c r="H216" t="e">
        <f t="shared" si="24"/>
        <v>#DIV/0!</v>
      </c>
      <c r="I216" s="11">
        <f t="shared" si="21"/>
        <v>849.21719420419754</v>
      </c>
      <c r="K216" t="b">
        <f t="shared" si="19"/>
        <v>0</v>
      </c>
      <c r="L216">
        <f>COUNTIF(K$4:K216,TRUE())</f>
        <v>79</v>
      </c>
      <c r="M216" t="b">
        <f t="shared" si="20"/>
        <v>1</v>
      </c>
    </row>
    <row r="217" spans="1:13" x14ac:dyDescent="0.25">
      <c r="A217" s="21">
        <v>44687.722222222219</v>
      </c>
      <c r="B217" s="22">
        <f t="shared" si="22"/>
        <v>232.93055555555475</v>
      </c>
      <c r="D217">
        <f>D216/500</f>
        <v>9.6199999999999996E-4</v>
      </c>
      <c r="E217" s="11">
        <f t="shared" si="23"/>
        <v>565.21719420419754</v>
      </c>
      <c r="F217" s="24" t="s">
        <v>28</v>
      </c>
      <c r="G217" s="16" t="s">
        <v>22</v>
      </c>
      <c r="H217">
        <f t="shared" si="24"/>
        <v>7.5739835057412064</v>
      </c>
      <c r="I217" s="11">
        <f t="shared" si="21"/>
        <v>849.21719420419754</v>
      </c>
      <c r="K217" t="b">
        <f t="shared" si="19"/>
        <v>1</v>
      </c>
      <c r="L217">
        <f>COUNTIF(K$4:K217,TRUE())</f>
        <v>80</v>
      </c>
      <c r="M217" t="b">
        <f t="shared" si="20"/>
        <v>0</v>
      </c>
    </row>
    <row r="218" spans="1:13" x14ac:dyDescent="0.25">
      <c r="A218" s="21">
        <v>44690.8125</v>
      </c>
      <c r="B218" s="22">
        <f t="shared" si="22"/>
        <v>236.02083333333576</v>
      </c>
      <c r="D218">
        <v>0.85299999999999998</v>
      </c>
      <c r="E218" s="11">
        <f t="shared" si="23"/>
        <v>575.00948733640791</v>
      </c>
      <c r="H218" t="e">
        <f t="shared" si="24"/>
        <v>#DIV/0!</v>
      </c>
      <c r="I218" s="11">
        <f t="shared" si="21"/>
        <v>859.00948733640791</v>
      </c>
      <c r="K218" t="b">
        <f t="shared" si="19"/>
        <v>0</v>
      </c>
      <c r="L218">
        <f>COUNTIF(K$4:K218,TRUE())</f>
        <v>80</v>
      </c>
      <c r="M218" t="b">
        <f t="shared" si="20"/>
        <v>0</v>
      </c>
    </row>
    <row r="219" spans="1:13" x14ac:dyDescent="0.25">
      <c r="A219" s="21">
        <v>44690.815972222219</v>
      </c>
      <c r="B219" s="22">
        <f t="shared" si="22"/>
        <v>236.02430555555475</v>
      </c>
      <c r="D219">
        <f>D218/200</f>
        <v>4.2649999999999997E-3</v>
      </c>
      <c r="E219" s="11">
        <f t="shared" si="23"/>
        <v>575.00948733640791</v>
      </c>
      <c r="F219" s="24" t="s">
        <v>33</v>
      </c>
      <c r="G219" s="16" t="s">
        <v>22</v>
      </c>
      <c r="H219" t="e">
        <f t="shared" si="24"/>
        <v>#DIV/0!</v>
      </c>
      <c r="I219" s="11">
        <f t="shared" si="21"/>
        <v>859.00948733640791</v>
      </c>
      <c r="K219" t="b">
        <f t="shared" si="19"/>
        <v>1</v>
      </c>
      <c r="L219">
        <f>COUNTIF(K$4:K219,TRUE())</f>
        <v>81</v>
      </c>
      <c r="M219" t="b">
        <f t="shared" si="20"/>
        <v>1</v>
      </c>
    </row>
    <row r="220" spans="1:13" x14ac:dyDescent="0.25">
      <c r="A220" s="21">
        <v>44691.368055555555</v>
      </c>
      <c r="B220" s="22">
        <f t="shared" si="22"/>
        <v>236.57638888889051</v>
      </c>
      <c r="D220">
        <v>4.0000000000000001E-3</v>
      </c>
      <c r="E220" s="11">
        <f t="shared" si="23"/>
        <v>575.00948733640791</v>
      </c>
      <c r="H220">
        <f t="shared" si="24"/>
        <v>4.3580520502503637</v>
      </c>
      <c r="I220" s="11">
        <f t="shared" si="21"/>
        <v>859.00948733640791</v>
      </c>
      <c r="K220" t="b">
        <f t="shared" si="19"/>
        <v>0</v>
      </c>
      <c r="L220">
        <f>COUNTIF(K$4:K220,TRUE())</f>
        <v>81</v>
      </c>
      <c r="M220" t="b">
        <f t="shared" si="20"/>
        <v>1</v>
      </c>
    </row>
    <row r="221" spans="1:13" x14ac:dyDescent="0.25">
      <c r="A221" s="21">
        <v>44692.347222222219</v>
      </c>
      <c r="B221" s="22">
        <f t="shared" si="22"/>
        <v>237.55555555555475</v>
      </c>
      <c r="D221">
        <v>0.16800000000000001</v>
      </c>
      <c r="E221" s="11">
        <f t="shared" si="23"/>
        <v>580.40180475918669</v>
      </c>
      <c r="H221">
        <f t="shared" si="24"/>
        <v>7.7930107179079116</v>
      </c>
      <c r="I221" s="11">
        <f t="shared" si="21"/>
        <v>864.40180475918669</v>
      </c>
      <c r="K221" t="b">
        <f t="shared" si="19"/>
        <v>0</v>
      </c>
      <c r="L221">
        <f>COUNTIF(K$4:K221,TRUE())</f>
        <v>81</v>
      </c>
      <c r="M221" t="b">
        <f t="shared" si="20"/>
        <v>1</v>
      </c>
    </row>
    <row r="222" spans="1:13" x14ac:dyDescent="0.25">
      <c r="A222" s="21">
        <v>44692.746527777781</v>
      </c>
      <c r="B222" s="22">
        <f t="shared" si="22"/>
        <v>237.95486111111677</v>
      </c>
      <c r="D222">
        <v>0.39400000000000002</v>
      </c>
      <c r="E222" s="11">
        <f t="shared" si="23"/>
        <v>581.63153915586429</v>
      </c>
      <c r="H222" t="e">
        <f t="shared" si="24"/>
        <v>#DIV/0!</v>
      </c>
      <c r="I222" s="11">
        <f t="shared" si="21"/>
        <v>865.63153915586429</v>
      </c>
      <c r="K222" t="b">
        <f t="shared" si="19"/>
        <v>0</v>
      </c>
      <c r="L222">
        <f>COUNTIF(K$4:K222,TRUE())</f>
        <v>81</v>
      </c>
      <c r="M222" t="b">
        <f t="shared" si="20"/>
        <v>1</v>
      </c>
    </row>
    <row r="223" spans="1:13" x14ac:dyDescent="0.25">
      <c r="A223" s="21">
        <v>44692.75</v>
      </c>
      <c r="B223" s="22">
        <f t="shared" si="22"/>
        <v>237.95833333333576</v>
      </c>
      <c r="D223">
        <f>D222/200</f>
        <v>1.97E-3</v>
      </c>
      <c r="E223" s="11">
        <f t="shared" si="23"/>
        <v>581.63153915586429</v>
      </c>
      <c r="F223" s="24" t="s">
        <v>33</v>
      </c>
      <c r="G223" s="16" t="s">
        <v>22</v>
      </c>
      <c r="H223">
        <f t="shared" si="24"/>
        <v>6.9323893577721751</v>
      </c>
      <c r="I223" s="11">
        <f t="shared" si="21"/>
        <v>865.63153915586429</v>
      </c>
      <c r="K223" t="b">
        <f t="shared" si="19"/>
        <v>1</v>
      </c>
      <c r="L223">
        <f>COUNTIF(K$4:K223,TRUE())</f>
        <v>82</v>
      </c>
      <c r="M223" t="b">
        <f t="shared" si="20"/>
        <v>0</v>
      </c>
    </row>
    <row r="224" spans="1:13" x14ac:dyDescent="0.25">
      <c r="A224" s="21">
        <v>44694.347222222219</v>
      </c>
      <c r="B224" s="22">
        <f t="shared" si="22"/>
        <v>239.55555555555475</v>
      </c>
      <c r="D224">
        <v>9.0999999999999998E-2</v>
      </c>
      <c r="E224" s="11">
        <f t="shared" si="23"/>
        <v>587.16113816638131</v>
      </c>
      <c r="H224">
        <f t="shared" si="24"/>
        <v>6.2161461809941452</v>
      </c>
      <c r="I224" s="11">
        <f t="shared" si="21"/>
        <v>871.16113816638131</v>
      </c>
      <c r="K224" t="b">
        <f t="shared" si="19"/>
        <v>0</v>
      </c>
      <c r="L224">
        <f>COUNTIF(K$4:K224,TRUE())</f>
        <v>82</v>
      </c>
      <c r="M224" t="b">
        <f t="shared" si="20"/>
        <v>0</v>
      </c>
    </row>
    <row r="225" spans="1:13" x14ac:dyDescent="0.25">
      <c r="A225" s="21">
        <v>44694.677083333336</v>
      </c>
      <c r="B225" s="22">
        <f t="shared" si="22"/>
        <v>239.88541666667152</v>
      </c>
      <c r="D225">
        <v>0.22</v>
      </c>
      <c r="E225" s="11">
        <f t="shared" si="23"/>
        <v>588.43470323970723</v>
      </c>
      <c r="H225" t="e">
        <f t="shared" si="24"/>
        <v>#DIV/0!</v>
      </c>
      <c r="I225" s="11">
        <f t="shared" si="21"/>
        <v>872.43470323970723</v>
      </c>
      <c r="K225" t="b">
        <f t="shared" si="19"/>
        <v>0</v>
      </c>
      <c r="L225">
        <f>COUNTIF(K$4:K225,TRUE())</f>
        <v>82</v>
      </c>
      <c r="M225" t="b">
        <f t="shared" si="20"/>
        <v>0</v>
      </c>
    </row>
    <row r="226" spans="1:13" x14ac:dyDescent="0.25">
      <c r="A226" s="21">
        <v>44694.680555555555</v>
      </c>
      <c r="B226" s="22">
        <f t="shared" si="22"/>
        <v>239.88888888889051</v>
      </c>
      <c r="D226">
        <f>D225/200</f>
        <v>1.1000000000000001E-3</v>
      </c>
      <c r="E226" s="11">
        <f t="shared" si="23"/>
        <v>588.43470323970723</v>
      </c>
      <c r="F226" s="24" t="s">
        <v>33</v>
      </c>
      <c r="G226" s="16" t="s">
        <v>22</v>
      </c>
      <c r="H226">
        <f t="shared" si="24"/>
        <v>7.8636753592243345</v>
      </c>
      <c r="I226" s="11">
        <f t="shared" si="21"/>
        <v>872.43470323970723</v>
      </c>
      <c r="K226" t="b">
        <f t="shared" si="19"/>
        <v>1</v>
      </c>
      <c r="L226">
        <f>COUNTIF(K$4:K226,TRUE())</f>
        <v>83</v>
      </c>
      <c r="M226" t="b">
        <f t="shared" si="20"/>
        <v>1</v>
      </c>
    </row>
    <row r="227" spans="1:13" x14ac:dyDescent="0.25">
      <c r="A227" s="21">
        <v>44697.697916666664</v>
      </c>
      <c r="B227" s="22">
        <f t="shared" si="22"/>
        <v>242.90625</v>
      </c>
      <c r="D227">
        <v>0.65100000000000002</v>
      </c>
      <c r="E227" s="11">
        <f t="shared" si="23"/>
        <v>597.64371344912297</v>
      </c>
      <c r="H227" t="e">
        <f t="shared" si="24"/>
        <v>#DIV/0!</v>
      </c>
      <c r="I227" s="11">
        <f t="shared" si="21"/>
        <v>881.64371344912297</v>
      </c>
      <c r="K227" t="b">
        <f t="shared" si="19"/>
        <v>0</v>
      </c>
      <c r="L227">
        <f>COUNTIF(K$4:K227,TRUE())</f>
        <v>83</v>
      </c>
      <c r="M227" t="b">
        <f t="shared" si="20"/>
        <v>1</v>
      </c>
    </row>
    <row r="228" spans="1:13" x14ac:dyDescent="0.25">
      <c r="A228" s="21">
        <v>44697.701388888891</v>
      </c>
      <c r="B228" s="22">
        <f t="shared" si="22"/>
        <v>242.90972222222626</v>
      </c>
      <c r="D228">
        <f>D227/200</f>
        <v>3.2550000000000001E-3</v>
      </c>
      <c r="E228" s="11">
        <f t="shared" si="23"/>
        <v>597.64371344912297</v>
      </c>
      <c r="F228" s="24" t="s">
        <v>33</v>
      </c>
      <c r="G228" s="16" t="s">
        <v>22</v>
      </c>
      <c r="H228">
        <f t="shared" si="24"/>
        <v>7.282176309439377</v>
      </c>
      <c r="I228" s="11">
        <f t="shared" si="21"/>
        <v>881.64371344912297</v>
      </c>
      <c r="K228" t="b">
        <f t="shared" si="19"/>
        <v>1</v>
      </c>
      <c r="L228">
        <f>COUNTIF(K$4:K228,TRUE())</f>
        <v>84</v>
      </c>
      <c r="M228" t="b">
        <f t="shared" si="20"/>
        <v>0</v>
      </c>
    </row>
    <row r="229" spans="1:13" x14ac:dyDescent="0.25">
      <c r="A229" s="21">
        <v>44699.354166666664</v>
      </c>
      <c r="B229" s="22">
        <f t="shared" si="22"/>
        <v>244.5625</v>
      </c>
      <c r="D229">
        <v>0.14199999999999999</v>
      </c>
      <c r="E229" s="11">
        <f t="shared" si="23"/>
        <v>603.09080302523671</v>
      </c>
      <c r="H229">
        <f t="shared" si="24"/>
        <v>8.4252916604698171</v>
      </c>
      <c r="I229" s="11">
        <f t="shared" si="21"/>
        <v>887.09080302523671</v>
      </c>
      <c r="K229" t="b">
        <f t="shared" si="19"/>
        <v>0</v>
      </c>
      <c r="L229">
        <f>COUNTIF(K$4:K229,TRUE())</f>
        <v>84</v>
      </c>
      <c r="M229" t="b">
        <f t="shared" si="20"/>
        <v>0</v>
      </c>
    </row>
    <row r="230" spans="1:13" x14ac:dyDescent="0.25">
      <c r="A230" s="21">
        <v>44699.78125</v>
      </c>
      <c r="B230" s="22">
        <f t="shared" si="22"/>
        <v>244.98958333333576</v>
      </c>
      <c r="D230">
        <v>0.33</v>
      </c>
      <c r="E230" s="11">
        <f t="shared" si="23"/>
        <v>604.3073781199779</v>
      </c>
      <c r="H230" t="e">
        <f t="shared" si="24"/>
        <v>#DIV/0!</v>
      </c>
      <c r="I230" s="11">
        <f t="shared" si="21"/>
        <v>888.3073781199779</v>
      </c>
      <c r="K230" t="b">
        <f t="shared" si="19"/>
        <v>0</v>
      </c>
      <c r="L230">
        <f>COUNTIF(K$4:K230,TRUE())</f>
        <v>84</v>
      </c>
      <c r="M230" t="b">
        <f t="shared" si="20"/>
        <v>0</v>
      </c>
    </row>
    <row r="231" spans="1:13" x14ac:dyDescent="0.25">
      <c r="A231" s="21">
        <v>44699.784722222219</v>
      </c>
      <c r="B231" s="22">
        <f t="shared" si="22"/>
        <v>244.99305555555475</v>
      </c>
      <c r="D231">
        <f>D230/100</f>
        <v>3.3E-3</v>
      </c>
      <c r="E231" s="11">
        <f t="shared" si="23"/>
        <v>604.3073781199779</v>
      </c>
      <c r="F231" s="24" t="s">
        <v>11</v>
      </c>
      <c r="G231" s="16" t="s">
        <v>22</v>
      </c>
      <c r="H231">
        <f t="shared" si="24"/>
        <v>9.3266891945002559</v>
      </c>
      <c r="I231" s="11">
        <f t="shared" si="21"/>
        <v>888.3073781199779</v>
      </c>
      <c r="K231" t="b">
        <f t="shared" si="19"/>
        <v>1</v>
      </c>
      <c r="L231">
        <f>COUNTIF(K$4:K231,TRUE())</f>
        <v>85</v>
      </c>
      <c r="M231" t="b">
        <f t="shared" si="20"/>
        <v>1</v>
      </c>
    </row>
    <row r="232" spans="1:13" x14ac:dyDescent="0.25">
      <c r="A232" s="21">
        <v>44700.347222222219</v>
      </c>
      <c r="B232" s="22">
        <f t="shared" si="22"/>
        <v>245.55555555555475</v>
      </c>
      <c r="D232">
        <v>8.9999999999999993E-3</v>
      </c>
      <c r="E232" s="11">
        <f t="shared" si="23"/>
        <v>605.75483709694913</v>
      </c>
      <c r="H232">
        <f t="shared" si="24"/>
        <v>5.2163276500041853</v>
      </c>
      <c r="I232" s="11">
        <f t="shared" si="21"/>
        <v>889.75483709694913</v>
      </c>
      <c r="K232" t="b">
        <f t="shared" si="19"/>
        <v>0</v>
      </c>
      <c r="L232">
        <f>COUNTIF(K$4:K232,TRUE())</f>
        <v>85</v>
      </c>
      <c r="M232" t="b">
        <f t="shared" si="20"/>
        <v>1</v>
      </c>
    </row>
    <row r="233" spans="1:13" x14ac:dyDescent="0.25">
      <c r="A233" s="21">
        <v>44701.34375</v>
      </c>
      <c r="B233" s="22">
        <f t="shared" si="22"/>
        <v>246.55208333333576</v>
      </c>
      <c r="D233">
        <v>0.216</v>
      </c>
      <c r="E233" s="11">
        <f t="shared" si="23"/>
        <v>610.33979959767032</v>
      </c>
      <c r="H233">
        <f t="shared" si="24"/>
        <v>10.62435030249458</v>
      </c>
      <c r="I233" s="11">
        <f t="shared" si="21"/>
        <v>894.33979959767032</v>
      </c>
      <c r="K233" t="b">
        <f t="shared" si="19"/>
        <v>0</v>
      </c>
      <c r="L233">
        <f>COUNTIF(K$4:K233,TRUE())</f>
        <v>85</v>
      </c>
      <c r="M233" t="b">
        <f t="shared" si="20"/>
        <v>1</v>
      </c>
    </row>
    <row r="234" spans="1:13" x14ac:dyDescent="0.25">
      <c r="A234" s="21">
        <v>44701.684027777781</v>
      </c>
      <c r="B234" s="22">
        <f t="shared" si="22"/>
        <v>246.89236111111677</v>
      </c>
      <c r="D234">
        <v>0.36799999999999999</v>
      </c>
      <c r="E234" s="11">
        <f t="shared" si="23"/>
        <v>611.10847405156392</v>
      </c>
      <c r="H234" t="e">
        <f t="shared" si="24"/>
        <v>#DIV/0!</v>
      </c>
      <c r="I234" s="11">
        <f t="shared" si="21"/>
        <v>895.10847405156392</v>
      </c>
      <c r="K234" t="b">
        <f t="shared" si="19"/>
        <v>0</v>
      </c>
      <c r="L234">
        <f>COUNTIF(K$4:K234,TRUE())</f>
        <v>85</v>
      </c>
      <c r="M234" t="b">
        <f t="shared" si="20"/>
        <v>1</v>
      </c>
    </row>
    <row r="235" spans="1:13" x14ac:dyDescent="0.25">
      <c r="A235" s="21">
        <v>44701.6875</v>
      </c>
      <c r="B235" s="22">
        <f t="shared" si="22"/>
        <v>246.89583333333576</v>
      </c>
      <c r="D235">
        <f>D234/500</f>
        <v>7.36E-4</v>
      </c>
      <c r="E235" s="11">
        <f t="shared" si="23"/>
        <v>611.10847405156392</v>
      </c>
      <c r="F235" s="24" t="s">
        <v>28</v>
      </c>
      <c r="G235" s="16" t="s">
        <v>22</v>
      </c>
      <c r="H235">
        <f t="shared" si="24"/>
        <v>7.5887268187284631</v>
      </c>
      <c r="I235" s="11">
        <f t="shared" si="21"/>
        <v>895.10847405156392</v>
      </c>
      <c r="K235" t="b">
        <f t="shared" si="19"/>
        <v>1</v>
      </c>
      <c r="L235">
        <f>COUNTIF(K$4:K235,TRUE())</f>
        <v>86</v>
      </c>
      <c r="M235" t="b">
        <f t="shared" si="20"/>
        <v>0</v>
      </c>
    </row>
    <row r="236" spans="1:13" x14ac:dyDescent="0.25">
      <c r="A236" s="21">
        <v>44704.663194444445</v>
      </c>
      <c r="B236" s="22">
        <f t="shared" si="22"/>
        <v>249.87152777778101</v>
      </c>
      <c r="D236">
        <v>0.501</v>
      </c>
      <c r="E236" s="11">
        <f t="shared" si="23"/>
        <v>620.51936317336424</v>
      </c>
      <c r="F236" s="17"/>
      <c r="H236" t="e">
        <f t="shared" si="24"/>
        <v>#DIV/0!</v>
      </c>
      <c r="I236" s="11">
        <f t="shared" si="21"/>
        <v>904.51936317336424</v>
      </c>
      <c r="K236" t="b">
        <f t="shared" si="19"/>
        <v>0</v>
      </c>
      <c r="L236">
        <f>COUNTIF(K$4:K236,TRUE())</f>
        <v>86</v>
      </c>
      <c r="M236" t="b">
        <f t="shared" si="20"/>
        <v>0</v>
      </c>
    </row>
    <row r="237" spans="1:13" x14ac:dyDescent="0.25">
      <c r="A237" s="21">
        <v>44704.666666666664</v>
      </c>
      <c r="B237" s="22">
        <f t="shared" si="22"/>
        <v>249.875</v>
      </c>
      <c r="D237">
        <f>D236/200</f>
        <v>2.5049999999999998E-3</v>
      </c>
      <c r="E237" s="11">
        <f t="shared" si="23"/>
        <v>620.51936317336424</v>
      </c>
      <c r="F237" s="24" t="s">
        <v>33</v>
      </c>
      <c r="G237" s="16" t="s">
        <v>22</v>
      </c>
      <c r="H237">
        <f t="shared" si="24"/>
        <v>6.924252860429073</v>
      </c>
      <c r="I237" s="11">
        <f t="shared" si="21"/>
        <v>904.51936317336424</v>
      </c>
      <c r="K237" t="b">
        <f t="shared" si="19"/>
        <v>1</v>
      </c>
      <c r="L237">
        <f>COUNTIF(K$4:K237,TRUE())</f>
        <v>87</v>
      </c>
      <c r="M237" t="b">
        <f t="shared" si="20"/>
        <v>1</v>
      </c>
    </row>
    <row r="238" spans="1:13" x14ac:dyDescent="0.25">
      <c r="A238" s="21">
        <v>44706.347222222219</v>
      </c>
      <c r="B238" s="22">
        <f t="shared" si="22"/>
        <v>251.55555555555475</v>
      </c>
      <c r="D238">
        <v>0.14199999999999999</v>
      </c>
      <c r="E238" s="11">
        <f t="shared" si="23"/>
        <v>626.34429968944846</v>
      </c>
      <c r="H238">
        <f t="shared" si="24"/>
        <v>8.782279745090479</v>
      </c>
      <c r="I238" s="11">
        <f t="shared" si="21"/>
        <v>910.34429968944846</v>
      </c>
      <c r="K238" t="b">
        <f t="shared" si="19"/>
        <v>0</v>
      </c>
      <c r="L238">
        <f>COUNTIF(K$4:K238,TRUE())</f>
        <v>87</v>
      </c>
      <c r="M238" t="b">
        <f t="shared" si="20"/>
        <v>1</v>
      </c>
    </row>
    <row r="239" spans="1:13" x14ac:dyDescent="0.25">
      <c r="A239" s="21">
        <v>44706.645833333336</v>
      </c>
      <c r="B239" s="22">
        <f t="shared" si="22"/>
        <v>251.85416666667152</v>
      </c>
      <c r="D239">
        <v>0.25</v>
      </c>
      <c r="E239" s="11">
        <f t="shared" si="23"/>
        <v>627.16033685460582</v>
      </c>
      <c r="H239" t="e">
        <f t="shared" si="24"/>
        <v>#DIV/0!</v>
      </c>
      <c r="I239" s="11">
        <f t="shared" si="21"/>
        <v>911.16033685460582</v>
      </c>
      <c r="K239" t="b">
        <f t="shared" si="19"/>
        <v>0</v>
      </c>
      <c r="L239">
        <f>COUNTIF(K$4:K239,TRUE())</f>
        <v>87</v>
      </c>
      <c r="M239" t="b">
        <f t="shared" si="20"/>
        <v>1</v>
      </c>
    </row>
    <row r="240" spans="1:13" x14ac:dyDescent="0.25">
      <c r="A240" s="21">
        <v>44706.649305555555</v>
      </c>
      <c r="B240" s="22">
        <f t="shared" si="22"/>
        <v>251.85763888889051</v>
      </c>
      <c r="D240">
        <f>D239/100</f>
        <v>2.5000000000000001E-3</v>
      </c>
      <c r="E240" s="11">
        <f t="shared" si="23"/>
        <v>627.16033685460582</v>
      </c>
      <c r="F240" s="24" t="s">
        <v>11</v>
      </c>
      <c r="G240" s="16" t="s">
        <v>22</v>
      </c>
      <c r="H240">
        <f t="shared" si="24"/>
        <v>6.58938201129211</v>
      </c>
      <c r="I240" s="11">
        <f t="shared" si="21"/>
        <v>911.16033685460582</v>
      </c>
      <c r="K240" t="b">
        <f t="shared" si="19"/>
        <v>1</v>
      </c>
      <c r="L240">
        <f>COUNTIF(K$4:K240,TRUE())</f>
        <v>88</v>
      </c>
      <c r="M240" t="b">
        <f t="shared" si="20"/>
        <v>0</v>
      </c>
    </row>
    <row r="241" spans="1:13" x14ac:dyDescent="0.25">
      <c r="A241" s="21">
        <v>44708.732638888891</v>
      </c>
      <c r="B241" s="22">
        <f t="shared" si="22"/>
        <v>253.94097222222626</v>
      </c>
      <c r="D241">
        <v>0.48099999999999998</v>
      </c>
      <c r="E241" s="11">
        <f t="shared" si="23"/>
        <v>634.74830184348855</v>
      </c>
      <c r="H241" t="e">
        <f t="shared" si="24"/>
        <v>#DIV/0!</v>
      </c>
      <c r="I241" s="11">
        <f t="shared" si="21"/>
        <v>918.74830184348855</v>
      </c>
      <c r="K241" t="b">
        <f t="shared" si="19"/>
        <v>0</v>
      </c>
      <c r="L241">
        <f>COUNTIF(K$4:K241,TRUE())</f>
        <v>88</v>
      </c>
      <c r="M241" t="b">
        <f t="shared" si="20"/>
        <v>0</v>
      </c>
    </row>
    <row r="242" spans="1:13" x14ac:dyDescent="0.25">
      <c r="A242" s="21">
        <v>44708.736111111109</v>
      </c>
      <c r="B242" s="22">
        <f t="shared" si="22"/>
        <v>253.94444444444525</v>
      </c>
      <c r="D242">
        <f>D241/200</f>
        <v>2.405E-3</v>
      </c>
      <c r="E242" s="11">
        <f t="shared" si="23"/>
        <v>634.74830184348855</v>
      </c>
      <c r="F242" s="24" t="s">
        <v>33</v>
      </c>
      <c r="G242" s="16" t="s">
        <v>22</v>
      </c>
      <c r="H242">
        <f t="shared" si="24"/>
        <v>8.2542684239241666</v>
      </c>
      <c r="I242" s="11">
        <f t="shared" si="21"/>
        <v>918.74830184348855</v>
      </c>
      <c r="K242" t="b">
        <f t="shared" si="19"/>
        <v>1</v>
      </c>
      <c r="L242">
        <f>COUNTIF(K$4:K242,TRUE())</f>
        <v>89</v>
      </c>
      <c r="M242" t="b">
        <f t="shared" si="20"/>
        <v>1</v>
      </c>
    </row>
    <row r="243" spans="1:13" x14ac:dyDescent="0.25">
      <c r="A243" s="21">
        <v>44711.649305555555</v>
      </c>
      <c r="B243" s="22">
        <f t="shared" si="22"/>
        <v>256.85763888889051</v>
      </c>
      <c r="D243">
        <v>0.85299999999999998</v>
      </c>
      <c r="E243" s="11">
        <f t="shared" si="23"/>
        <v>643.2186668808115</v>
      </c>
      <c r="H243" t="e">
        <f t="shared" si="24"/>
        <v>#DIV/0!</v>
      </c>
      <c r="I243" s="11">
        <f t="shared" si="21"/>
        <v>927.2186668808115</v>
      </c>
      <c r="K243" t="b">
        <f t="shared" si="19"/>
        <v>0</v>
      </c>
      <c r="L243">
        <f>COUNTIF(K$4:K243,TRUE())</f>
        <v>89</v>
      </c>
      <c r="M243" t="b">
        <f t="shared" si="20"/>
        <v>1</v>
      </c>
    </row>
    <row r="244" spans="1:13" x14ac:dyDescent="0.25">
      <c r="A244" s="21">
        <v>44711.652777777781</v>
      </c>
      <c r="B244" s="22">
        <f t="shared" si="22"/>
        <v>256.86111111111677</v>
      </c>
      <c r="D244">
        <f>D243/200</f>
        <v>4.2649999999999997E-3</v>
      </c>
      <c r="E244" s="11">
        <f t="shared" si="23"/>
        <v>643.2186668808115</v>
      </c>
      <c r="F244" s="24" t="s">
        <v>33</v>
      </c>
      <c r="G244" s="16" t="s">
        <v>22</v>
      </c>
      <c r="H244">
        <f t="shared" si="24"/>
        <v>7.8993699110906785</v>
      </c>
      <c r="I244" s="11">
        <f t="shared" si="21"/>
        <v>927.2186668808115</v>
      </c>
      <c r="K244" t="b">
        <f t="shared" si="19"/>
        <v>1</v>
      </c>
      <c r="L244">
        <f>COUNTIF(K$4:K244,TRUE())</f>
        <v>90</v>
      </c>
      <c r="M244" t="b">
        <f t="shared" si="20"/>
        <v>0</v>
      </c>
    </row>
    <row r="245" spans="1:13" x14ac:dyDescent="0.25">
      <c r="A245" s="21">
        <v>44713.784722222219</v>
      </c>
      <c r="B245" s="22">
        <f t="shared" si="22"/>
        <v>258.99305555555475</v>
      </c>
      <c r="D245">
        <v>0.38</v>
      </c>
      <c r="E245" s="11">
        <f t="shared" si="23"/>
        <v>649.69597674759893</v>
      </c>
      <c r="H245" t="e">
        <f t="shared" si="24"/>
        <v>#DIV/0!</v>
      </c>
      <c r="I245" s="11">
        <f t="shared" si="21"/>
        <v>933.69597674759893</v>
      </c>
      <c r="K245" t="b">
        <f t="shared" si="19"/>
        <v>0</v>
      </c>
      <c r="L245">
        <f>COUNTIF(K$4:K245,TRUE())</f>
        <v>90</v>
      </c>
      <c r="M245" t="b">
        <f t="shared" si="20"/>
        <v>0</v>
      </c>
    </row>
    <row r="246" spans="1:13" x14ac:dyDescent="0.25">
      <c r="A246" s="21">
        <v>44713.788194444445</v>
      </c>
      <c r="B246" s="22">
        <f t="shared" si="22"/>
        <v>258.99652777778101</v>
      </c>
      <c r="D246">
        <f>D245/100</f>
        <v>3.8E-3</v>
      </c>
      <c r="E246" s="11">
        <f t="shared" si="23"/>
        <v>649.69597674759893</v>
      </c>
      <c r="F246" s="24" t="s">
        <v>11</v>
      </c>
      <c r="G246" s="16" t="s">
        <v>22</v>
      </c>
      <c r="H246">
        <f t="shared" si="24"/>
        <v>6.8186391518258196</v>
      </c>
      <c r="I246" s="11">
        <f t="shared" si="21"/>
        <v>933.69597674759893</v>
      </c>
      <c r="K246" t="b">
        <f t="shared" si="19"/>
        <v>1</v>
      </c>
      <c r="L246">
        <f>COUNTIF(K$4:K246,TRUE())</f>
        <v>91</v>
      </c>
      <c r="M246" t="b">
        <f t="shared" si="20"/>
        <v>1</v>
      </c>
    </row>
    <row r="247" spans="1:13" x14ac:dyDescent="0.25">
      <c r="A247" s="21">
        <v>44715.71875</v>
      </c>
      <c r="B247" s="22">
        <f t="shared" si="22"/>
        <v>260.92708333333576</v>
      </c>
      <c r="D247">
        <v>0.42199999999999999</v>
      </c>
      <c r="E247" s="11">
        <f t="shared" si="23"/>
        <v>656.49107651774989</v>
      </c>
      <c r="H247" t="e">
        <f t="shared" si="24"/>
        <v>#DIV/0!</v>
      </c>
      <c r="I247" s="11">
        <f t="shared" si="21"/>
        <v>940.49107651774989</v>
      </c>
      <c r="K247" t="b">
        <f t="shared" si="19"/>
        <v>0</v>
      </c>
      <c r="L247">
        <f>COUNTIF(K$4:K247,TRUE())</f>
        <v>91</v>
      </c>
      <c r="M247" t="b">
        <f t="shared" si="20"/>
        <v>1</v>
      </c>
    </row>
    <row r="248" spans="1:13" x14ac:dyDescent="0.25">
      <c r="A248" s="21">
        <v>44715.722222222219</v>
      </c>
      <c r="B248" s="22">
        <f t="shared" si="22"/>
        <v>260.93055555555475</v>
      </c>
      <c r="D248">
        <f>D247/500</f>
        <v>8.4400000000000002E-4</v>
      </c>
      <c r="E248" s="11">
        <f t="shared" si="23"/>
        <v>656.49107651774989</v>
      </c>
      <c r="F248" s="24" t="s">
        <v>28</v>
      </c>
      <c r="G248" s="16" t="s">
        <v>22</v>
      </c>
      <c r="H248">
        <f t="shared" si="24"/>
        <v>9.3212788878573125</v>
      </c>
      <c r="I248" s="11">
        <f t="shared" si="21"/>
        <v>940.49107651774989</v>
      </c>
      <c r="K248" t="b">
        <f t="shared" si="19"/>
        <v>1</v>
      </c>
      <c r="L248">
        <f>COUNTIF(K$4:K248,TRUE())</f>
        <v>92</v>
      </c>
      <c r="M248" t="b">
        <f t="shared" si="20"/>
        <v>0</v>
      </c>
    </row>
    <row r="249" spans="1:13" x14ac:dyDescent="0.25">
      <c r="A249" s="21">
        <v>44719.677083333336</v>
      </c>
      <c r="B249" s="22">
        <f t="shared" si="22"/>
        <v>264.88541666667152</v>
      </c>
      <c r="D249">
        <v>0.98099999999999998</v>
      </c>
      <c r="E249" s="11">
        <f t="shared" si="23"/>
        <v>666.67387093992397</v>
      </c>
      <c r="H249" t="e">
        <f t="shared" si="24"/>
        <v>#DIV/0!</v>
      </c>
      <c r="I249" s="11">
        <f t="shared" si="21"/>
        <v>950.67387093992397</v>
      </c>
      <c r="K249" t="b">
        <f t="shared" si="19"/>
        <v>0</v>
      </c>
      <c r="L249">
        <f>COUNTIF(K$4:K249,TRUE())</f>
        <v>92</v>
      </c>
      <c r="M249" t="b">
        <f t="shared" si="20"/>
        <v>0</v>
      </c>
    </row>
    <row r="250" spans="1:13" x14ac:dyDescent="0.25">
      <c r="A250" s="21">
        <v>44719.680555555555</v>
      </c>
      <c r="B250" s="22">
        <f t="shared" si="22"/>
        <v>264.88888888889051</v>
      </c>
      <c r="D250">
        <f>D249/100</f>
        <v>9.8099999999999993E-3</v>
      </c>
      <c r="E250" s="11">
        <f t="shared" si="23"/>
        <v>666.67387093992397</v>
      </c>
      <c r="F250" s="24" t="s">
        <v>11</v>
      </c>
      <c r="G250" s="16" t="s">
        <v>22</v>
      </c>
      <c r="H250">
        <f t="shared" si="24"/>
        <v>13.914609362533829</v>
      </c>
      <c r="I250" s="11">
        <f t="shared" si="21"/>
        <v>950.67387093992397</v>
      </c>
      <c r="K250" t="b">
        <f t="shared" si="19"/>
        <v>1</v>
      </c>
      <c r="L250">
        <f>COUNTIF(K$4:K250,TRUE())</f>
        <v>93</v>
      </c>
      <c r="M250" t="b">
        <f t="shared" si="20"/>
        <v>1</v>
      </c>
    </row>
    <row r="251" spans="1:13" x14ac:dyDescent="0.25">
      <c r="A251" s="21">
        <v>44721.381944444445</v>
      </c>
      <c r="B251" s="22">
        <f t="shared" si="22"/>
        <v>266.59027777778101</v>
      </c>
      <c r="D251">
        <v>7.4999999999999997E-2</v>
      </c>
      <c r="E251" s="11">
        <f t="shared" si="23"/>
        <v>669.60843649397532</v>
      </c>
      <c r="H251">
        <f t="shared" si="24"/>
        <v>11.292057541521553</v>
      </c>
      <c r="I251" s="11">
        <f t="shared" si="21"/>
        <v>953.60843649397532</v>
      </c>
      <c r="K251" t="b">
        <f t="shared" si="19"/>
        <v>0</v>
      </c>
      <c r="L251">
        <f>COUNTIF(K$4:K251,TRUE())</f>
        <v>93</v>
      </c>
      <c r="M251" t="b">
        <f t="shared" si="20"/>
        <v>1</v>
      </c>
    </row>
    <row r="252" spans="1:13" x14ac:dyDescent="0.25">
      <c r="A252" s="21">
        <v>44722.725694444445</v>
      </c>
      <c r="B252" s="22">
        <f t="shared" si="22"/>
        <v>267.93402777778101</v>
      </c>
      <c r="D252">
        <v>0.54300000000000004</v>
      </c>
      <c r="E252" s="11">
        <f t="shared" si="23"/>
        <v>672.46442619128379</v>
      </c>
      <c r="F252" s="17"/>
      <c r="H252" t="e">
        <f t="shared" si="24"/>
        <v>#DIV/0!</v>
      </c>
      <c r="I252" s="11">
        <f t="shared" si="21"/>
        <v>956.46442619128379</v>
      </c>
      <c r="K252" t="b">
        <f t="shared" si="19"/>
        <v>0</v>
      </c>
      <c r="L252">
        <f>COUNTIF(K$4:K252,TRUE())</f>
        <v>93</v>
      </c>
      <c r="M252" t="b">
        <f t="shared" si="20"/>
        <v>1</v>
      </c>
    </row>
    <row r="253" spans="1:13" x14ac:dyDescent="0.25">
      <c r="A253" s="21">
        <v>44722.732638888891</v>
      </c>
      <c r="B253" s="22">
        <f t="shared" si="22"/>
        <v>267.94097222222626</v>
      </c>
      <c r="D253">
        <f>D252/500</f>
        <v>1.0860000000000002E-3</v>
      </c>
      <c r="E253" s="11">
        <f t="shared" si="23"/>
        <v>672.46442619128379</v>
      </c>
      <c r="F253" s="24" t="s">
        <v>28</v>
      </c>
      <c r="G253" s="16" t="s">
        <v>22</v>
      </c>
      <c r="H253">
        <f t="shared" si="24"/>
        <v>7.9445413746861302</v>
      </c>
      <c r="I253" s="11">
        <f t="shared" si="21"/>
        <v>956.46442619128379</v>
      </c>
      <c r="K253" t="b">
        <f t="shared" si="19"/>
        <v>1</v>
      </c>
      <c r="L253">
        <f>COUNTIF(K$4:K253,TRUE())</f>
        <v>94</v>
      </c>
      <c r="M253" t="b">
        <f t="shared" si="20"/>
        <v>0</v>
      </c>
    </row>
    <row r="254" spans="1:13" x14ac:dyDescent="0.25">
      <c r="A254" s="21">
        <v>44725.677083333336</v>
      </c>
      <c r="B254" s="22">
        <f t="shared" si="22"/>
        <v>270.88541666667152</v>
      </c>
      <c r="D254">
        <v>0.51700000000000002</v>
      </c>
      <c r="E254" s="11">
        <f t="shared" si="23"/>
        <v>681.35942255845646</v>
      </c>
      <c r="H254" t="e">
        <f t="shared" si="24"/>
        <v>#DIV/0!</v>
      </c>
      <c r="I254" s="11">
        <f t="shared" si="21"/>
        <v>965.35942255845646</v>
      </c>
      <c r="K254" t="b">
        <f t="shared" si="19"/>
        <v>0</v>
      </c>
      <c r="L254">
        <f>COUNTIF(K$4:K254,TRUE())</f>
        <v>94</v>
      </c>
      <c r="M254" t="b">
        <f t="shared" si="20"/>
        <v>0</v>
      </c>
    </row>
    <row r="255" spans="1:13" x14ac:dyDescent="0.25">
      <c r="A255" s="21">
        <v>44725.680555555555</v>
      </c>
      <c r="B255" s="22">
        <f t="shared" si="22"/>
        <v>270.88888888889051</v>
      </c>
      <c r="D255">
        <f>D254/200</f>
        <v>2.5850000000000001E-3</v>
      </c>
      <c r="E255" s="11">
        <f t="shared" si="23"/>
        <v>681.35942255845646</v>
      </c>
      <c r="F255" s="24" t="s">
        <v>33</v>
      </c>
      <c r="G255" s="16" t="s">
        <v>22</v>
      </c>
      <c r="H255">
        <f t="shared" si="24"/>
        <v>7.6186498133918521</v>
      </c>
      <c r="I255" s="11">
        <f t="shared" si="21"/>
        <v>965.35942255845646</v>
      </c>
      <c r="K255" t="b">
        <f t="shared" si="19"/>
        <v>1</v>
      </c>
      <c r="L255">
        <f>COUNTIF(K$4:K255,TRUE())</f>
        <v>95</v>
      </c>
      <c r="M255" t="b">
        <f t="shared" si="20"/>
        <v>1</v>
      </c>
    </row>
    <row r="256" spans="1:13" x14ac:dyDescent="0.25">
      <c r="A256" s="21">
        <v>44727.694444444445</v>
      </c>
      <c r="B256" s="22">
        <f t="shared" si="22"/>
        <v>272.90277777778101</v>
      </c>
      <c r="D256">
        <v>0.21</v>
      </c>
      <c r="E256" s="11">
        <f t="shared" si="23"/>
        <v>687.70350379558238</v>
      </c>
      <c r="H256" t="e">
        <f t="shared" si="24"/>
        <v>#DIV/0!</v>
      </c>
      <c r="I256" s="11">
        <f t="shared" si="21"/>
        <v>971.70350379558238</v>
      </c>
      <c r="K256" t="b">
        <f t="shared" si="19"/>
        <v>0</v>
      </c>
      <c r="L256">
        <f>COUNTIF(K$4:K256,TRUE())</f>
        <v>95</v>
      </c>
      <c r="M256" t="b">
        <f t="shared" si="20"/>
        <v>1</v>
      </c>
    </row>
    <row r="257" spans="1:13" x14ac:dyDescent="0.25">
      <c r="A257" s="21">
        <v>44727.697916666664</v>
      </c>
      <c r="B257" s="22">
        <f t="shared" si="22"/>
        <v>272.90625</v>
      </c>
      <c r="D257">
        <f>D256/100</f>
        <v>2.0999999999999999E-3</v>
      </c>
      <c r="E257" s="11">
        <f t="shared" si="23"/>
        <v>687.70350379558238</v>
      </c>
      <c r="F257" s="24" t="s">
        <v>11</v>
      </c>
      <c r="G257" s="16" t="s">
        <v>22</v>
      </c>
      <c r="H257">
        <f t="shared" si="24"/>
        <v>6.3998956145577912</v>
      </c>
      <c r="I257" s="11">
        <f t="shared" si="21"/>
        <v>971.70350379558238</v>
      </c>
      <c r="K257" t="b">
        <f t="shared" si="19"/>
        <v>1</v>
      </c>
      <c r="L257">
        <f>COUNTIF(K$4:K257,TRUE())</f>
        <v>96</v>
      </c>
      <c r="M257" t="b">
        <f t="shared" si="20"/>
        <v>0</v>
      </c>
    </row>
    <row r="258" spans="1:13" x14ac:dyDescent="0.25">
      <c r="A258" s="21">
        <v>44729.538194444445</v>
      </c>
      <c r="B258" s="22">
        <f t="shared" si="22"/>
        <v>274.74652777778101</v>
      </c>
      <c r="D258">
        <v>0.251</v>
      </c>
      <c r="E258" s="11">
        <f t="shared" si="23"/>
        <v>694.60465802164174</v>
      </c>
      <c r="H258" t="e">
        <f t="shared" si="24"/>
        <v>#DIV/0!</v>
      </c>
      <c r="I258" s="11">
        <f t="shared" si="21"/>
        <v>978.60465802164174</v>
      </c>
      <c r="K258" t="b">
        <f t="shared" si="19"/>
        <v>0</v>
      </c>
      <c r="L258">
        <f>COUNTIF(K$4:K258,TRUE())</f>
        <v>96</v>
      </c>
      <c r="M258" t="b">
        <f t="shared" si="20"/>
        <v>0</v>
      </c>
    </row>
    <row r="259" spans="1:13" x14ac:dyDescent="0.25">
      <c r="A259" s="21">
        <v>44729.541666666664</v>
      </c>
      <c r="B259" s="22">
        <f t="shared" si="22"/>
        <v>274.75</v>
      </c>
      <c r="D259">
        <f>D258/500</f>
        <v>5.0199999999999995E-4</v>
      </c>
      <c r="E259" s="11">
        <f t="shared" si="23"/>
        <v>694.60465802164174</v>
      </c>
      <c r="F259" s="24" t="s">
        <v>28</v>
      </c>
      <c r="G259" s="16" t="s">
        <v>22</v>
      </c>
      <c r="H259">
        <f t="shared" si="24"/>
        <v>7.6500064022693914</v>
      </c>
      <c r="I259" s="11">
        <f t="shared" si="21"/>
        <v>978.60465802164174</v>
      </c>
      <c r="K259" t="b">
        <f t="shared" si="19"/>
        <v>1</v>
      </c>
      <c r="L259">
        <f>COUNTIF(K$4:K259,TRUE())</f>
        <v>97</v>
      </c>
      <c r="M259" t="b">
        <f t="shared" si="20"/>
        <v>1</v>
      </c>
    </row>
    <row r="260" spans="1:13" x14ac:dyDescent="0.25">
      <c r="A260" s="21">
        <v>44732.711805555555</v>
      </c>
      <c r="B260" s="22">
        <f t="shared" si="22"/>
        <v>277.92013888889051</v>
      </c>
      <c r="D260">
        <v>0.495</v>
      </c>
      <c r="E260" s="11">
        <f t="shared" si="23"/>
        <v>704.55018346732004</v>
      </c>
      <c r="H260" t="e">
        <f t="shared" si="24"/>
        <v>#DIV/0!</v>
      </c>
      <c r="I260" s="11">
        <f t="shared" si="21"/>
        <v>988.55018346732004</v>
      </c>
      <c r="K260" t="b">
        <f t="shared" si="19"/>
        <v>0</v>
      </c>
      <c r="L260">
        <f>COUNTIF(K$4:K260,TRUE())</f>
        <v>97</v>
      </c>
      <c r="M260" t="b">
        <f t="shared" si="20"/>
        <v>1</v>
      </c>
    </row>
    <row r="261" spans="1:13" x14ac:dyDescent="0.25">
      <c r="A261" s="21">
        <v>44732.715277777781</v>
      </c>
      <c r="B261" s="22">
        <f t="shared" si="22"/>
        <v>277.92361111111677</v>
      </c>
      <c r="D261">
        <f>D260/200</f>
        <v>2.4749999999999998E-3</v>
      </c>
      <c r="E261" s="11">
        <f t="shared" si="23"/>
        <v>704.55018346732004</v>
      </c>
      <c r="F261" s="24" t="s">
        <v>33</v>
      </c>
      <c r="G261" s="16" t="s">
        <v>22</v>
      </c>
      <c r="H261">
        <f t="shared" si="24"/>
        <v>7.3125788813252841</v>
      </c>
      <c r="I261" s="11">
        <f t="shared" si="21"/>
        <v>988.55018346732004</v>
      </c>
      <c r="K261" t="b">
        <f t="shared" ref="K261:K324" si="25">ISNUMBER(SEARCH("dilution",F261))</f>
        <v>1</v>
      </c>
      <c r="L261">
        <f>COUNTIF(K$4:K261,TRUE())</f>
        <v>98</v>
      </c>
      <c r="M261" t="b">
        <f t="shared" ref="M261:M324" si="26">ISODD(L261)</f>
        <v>0</v>
      </c>
    </row>
    <row r="262" spans="1:13" x14ac:dyDescent="0.25">
      <c r="A262" s="21">
        <v>44734.673611111109</v>
      </c>
      <c r="B262" s="22">
        <f t="shared" si="22"/>
        <v>279.88194444444525</v>
      </c>
      <c r="D262">
        <v>0.21299999999999999</v>
      </c>
      <c r="E262" s="11">
        <f t="shared" si="23"/>
        <v>710.97746456235359</v>
      </c>
      <c r="H262" t="e">
        <f t="shared" si="24"/>
        <v>#DIV/0!</v>
      </c>
      <c r="I262" s="11">
        <f t="shared" ref="I262:I325" si="27">$I$4+E262</f>
        <v>994.97746456235359</v>
      </c>
      <c r="K262" t="b">
        <f t="shared" si="25"/>
        <v>0</v>
      </c>
      <c r="L262">
        <f>COUNTIF(K$4:K262,TRUE())</f>
        <v>98</v>
      </c>
      <c r="M262" t="b">
        <f t="shared" si="26"/>
        <v>0</v>
      </c>
    </row>
    <row r="263" spans="1:13" x14ac:dyDescent="0.25">
      <c r="A263" s="21">
        <v>44734.680555555555</v>
      </c>
      <c r="B263" s="22">
        <f t="shared" si="22"/>
        <v>279.88888888889051</v>
      </c>
      <c r="D263">
        <f>D262/100</f>
        <v>2.1299999999999999E-3</v>
      </c>
      <c r="E263" s="11">
        <f t="shared" si="23"/>
        <v>710.97746456235359</v>
      </c>
      <c r="F263" s="24" t="s">
        <v>11</v>
      </c>
      <c r="G263" s="16" t="s">
        <v>22</v>
      </c>
      <c r="H263">
        <f t="shared" si="24"/>
        <v>6.7134929355615292</v>
      </c>
      <c r="I263" s="11">
        <f t="shared" si="27"/>
        <v>994.97746456235359</v>
      </c>
      <c r="K263" t="b">
        <f t="shared" si="25"/>
        <v>1</v>
      </c>
      <c r="L263">
        <f>COUNTIF(K$4:K263,TRUE())</f>
        <v>99</v>
      </c>
      <c r="M263" t="b">
        <f t="shared" si="26"/>
        <v>1</v>
      </c>
    </row>
    <row r="264" spans="1:13" x14ac:dyDescent="0.25">
      <c r="A264" s="21">
        <v>44736.552083333336</v>
      </c>
      <c r="B264" s="22">
        <f t="shared" ref="B264:B327" si="28">(A264-A263) +B263</f>
        <v>281.76041666667152</v>
      </c>
      <c r="D264">
        <v>0.22</v>
      </c>
      <c r="E264" s="11">
        <f t="shared" ref="E264:E327" si="29">IF(LOG(D264/D263)&gt;0, E263+LOG(D264/D263,2),E263)</f>
        <v>717.66797084542713</v>
      </c>
      <c r="H264" t="e">
        <f t="shared" si="24"/>
        <v>#DIV/0!</v>
      </c>
      <c r="I264" s="11">
        <f t="shared" si="27"/>
        <v>1001.6679708454271</v>
      </c>
      <c r="K264" t="b">
        <f t="shared" si="25"/>
        <v>0</v>
      </c>
      <c r="L264">
        <f>COUNTIF(K$4:K264,TRUE())</f>
        <v>99</v>
      </c>
      <c r="M264" t="b">
        <f t="shared" si="26"/>
        <v>1</v>
      </c>
    </row>
    <row r="265" spans="1:13" x14ac:dyDescent="0.25">
      <c r="A265" s="21">
        <v>44736.555555555555</v>
      </c>
      <c r="B265" s="22">
        <f t="shared" si="28"/>
        <v>281.76388888889051</v>
      </c>
      <c r="D265">
        <f>D264/500</f>
        <v>4.4000000000000002E-4</v>
      </c>
      <c r="E265" s="11">
        <f t="shared" si="29"/>
        <v>717.66797084542713</v>
      </c>
      <c r="F265" s="24" t="s">
        <v>28</v>
      </c>
      <c r="G265" s="16" t="s">
        <v>22</v>
      </c>
      <c r="H265">
        <f t="shared" si="24"/>
        <v>6.9653690896676936</v>
      </c>
      <c r="I265" s="11">
        <f t="shared" si="27"/>
        <v>1001.6679708454271</v>
      </c>
      <c r="K265" t="b">
        <f t="shared" si="25"/>
        <v>1</v>
      </c>
      <c r="L265">
        <f>COUNTIF(K$4:K265,TRUE())</f>
        <v>100</v>
      </c>
      <c r="M265" t="b">
        <f t="shared" si="26"/>
        <v>0</v>
      </c>
    </row>
    <row r="266" spans="1:13" x14ac:dyDescent="0.25">
      <c r="A266" s="21">
        <v>44739.666666666664</v>
      </c>
      <c r="B266" s="22">
        <f t="shared" si="28"/>
        <v>284.875</v>
      </c>
      <c r="D266">
        <v>0.74199999999999999</v>
      </c>
      <c r="E266" s="11">
        <f t="shared" si="29"/>
        <v>728.38767079318541</v>
      </c>
      <c r="H266" t="e">
        <f t="shared" si="24"/>
        <v>#DIV/0!</v>
      </c>
      <c r="I266" s="11">
        <f t="shared" si="27"/>
        <v>1012.3876707931854</v>
      </c>
      <c r="K266" t="b">
        <f t="shared" si="25"/>
        <v>0</v>
      </c>
      <c r="L266">
        <f>COUNTIF(K$4:K266,TRUE())</f>
        <v>100</v>
      </c>
      <c r="M266" t="b">
        <f t="shared" si="26"/>
        <v>0</v>
      </c>
    </row>
    <row r="267" spans="1:13" x14ac:dyDescent="0.25">
      <c r="A267" s="21">
        <v>44739.670138888891</v>
      </c>
      <c r="B267" s="22">
        <f t="shared" si="28"/>
        <v>284.87847222222626</v>
      </c>
      <c r="D267">
        <f>D266/200</f>
        <v>3.7099999999999998E-3</v>
      </c>
      <c r="E267" s="11">
        <f t="shared" si="29"/>
        <v>728.38767079318541</v>
      </c>
      <c r="F267" s="24" t="s">
        <v>33</v>
      </c>
      <c r="G267" s="16" t="s">
        <v>22</v>
      </c>
      <c r="H267">
        <f t="shared" si="24"/>
        <v>6.8930519658990947</v>
      </c>
      <c r="I267" s="11">
        <f t="shared" si="27"/>
        <v>1012.3876707931854</v>
      </c>
      <c r="K267" t="b">
        <f t="shared" si="25"/>
        <v>1</v>
      </c>
      <c r="L267">
        <f>COUNTIF(K$4:K267,TRUE())</f>
        <v>101</v>
      </c>
      <c r="M267" t="b">
        <f t="shared" si="26"/>
        <v>1</v>
      </c>
    </row>
    <row r="268" spans="1:13" x14ac:dyDescent="0.25">
      <c r="A268" s="21">
        <v>44741.694444444445</v>
      </c>
      <c r="B268" s="22">
        <f t="shared" si="28"/>
        <v>286.90277777778101</v>
      </c>
      <c r="D268">
        <v>0.49099999999999999</v>
      </c>
      <c r="E268" s="11">
        <f t="shared" si="29"/>
        <v>735.43583082065402</v>
      </c>
      <c r="H268" t="e">
        <f t="shared" si="24"/>
        <v>#DIV/0!</v>
      </c>
      <c r="I268" s="11">
        <f t="shared" si="27"/>
        <v>1019.435830820654</v>
      </c>
      <c r="K268" t="b">
        <f t="shared" si="25"/>
        <v>0</v>
      </c>
      <c r="L268">
        <f>COUNTIF(K$4:K268,TRUE())</f>
        <v>101</v>
      </c>
      <c r="M268" t="b">
        <f t="shared" si="26"/>
        <v>1</v>
      </c>
    </row>
    <row r="269" spans="1:13" x14ac:dyDescent="0.25">
      <c r="A269" s="21">
        <v>44741.697916666664</v>
      </c>
      <c r="B269" s="22">
        <f t="shared" si="28"/>
        <v>286.90625</v>
      </c>
      <c r="D269">
        <f>D268/100</f>
        <v>4.9100000000000003E-3</v>
      </c>
      <c r="E269" s="11">
        <f t="shared" si="29"/>
        <v>735.43583082065402</v>
      </c>
      <c r="F269" s="24" t="s">
        <v>11</v>
      </c>
      <c r="G269" s="16" t="s">
        <v>22</v>
      </c>
      <c r="H269">
        <f t="shared" si="24"/>
        <v>6.869048232711549</v>
      </c>
      <c r="I269" s="11">
        <f t="shared" si="27"/>
        <v>1019.435830820654</v>
      </c>
      <c r="K269" t="b">
        <f t="shared" si="25"/>
        <v>1</v>
      </c>
      <c r="L269">
        <f>COUNTIF(K$4:K269,TRUE())</f>
        <v>102</v>
      </c>
      <c r="M269" t="b">
        <f t="shared" si="26"/>
        <v>0</v>
      </c>
    </row>
    <row r="270" spans="1:13" x14ac:dyDescent="0.25">
      <c r="A270" s="21">
        <v>44743.75</v>
      </c>
      <c r="B270" s="22">
        <f t="shared" si="28"/>
        <v>288.95833333333576</v>
      </c>
      <c r="D270">
        <v>0.70699999999999996</v>
      </c>
      <c r="E270" s="11">
        <f t="shared" si="29"/>
        <v>742.60567420092343</v>
      </c>
      <c r="H270" t="e">
        <f t="shared" si="24"/>
        <v>#DIV/0!</v>
      </c>
      <c r="I270" s="11">
        <f t="shared" si="27"/>
        <v>1026.6056742009234</v>
      </c>
      <c r="K270" t="b">
        <f t="shared" si="25"/>
        <v>0</v>
      </c>
      <c r="L270">
        <f>COUNTIF(K$4:K270,TRUE())</f>
        <v>102</v>
      </c>
      <c r="M270" t="b">
        <f t="shared" si="26"/>
        <v>0</v>
      </c>
    </row>
    <row r="271" spans="1:13" x14ac:dyDescent="0.25">
      <c r="A271" s="21">
        <v>44743.753472222219</v>
      </c>
      <c r="B271" s="22">
        <f t="shared" si="28"/>
        <v>288.96180555555475</v>
      </c>
      <c r="D271">
        <f>D270/500</f>
        <v>1.4139999999999999E-3</v>
      </c>
      <c r="E271" s="11">
        <f t="shared" si="29"/>
        <v>742.60567420092343</v>
      </c>
      <c r="F271" s="24" t="s">
        <v>28</v>
      </c>
      <c r="G271" s="16" t="s">
        <v>22</v>
      </c>
      <c r="H271">
        <f t="shared" si="24"/>
        <v>7.5610662358783411</v>
      </c>
      <c r="I271" s="11">
        <f t="shared" si="27"/>
        <v>1026.6056742009234</v>
      </c>
      <c r="K271" t="b">
        <f t="shared" si="25"/>
        <v>1</v>
      </c>
      <c r="L271">
        <f>COUNTIF(K$4:K271,TRUE())</f>
        <v>103</v>
      </c>
      <c r="M271" t="b">
        <f t="shared" si="26"/>
        <v>1</v>
      </c>
    </row>
    <row r="272" spans="1:13" x14ac:dyDescent="0.25">
      <c r="A272" s="21">
        <v>44746.75</v>
      </c>
      <c r="B272" s="22">
        <f t="shared" si="28"/>
        <v>291.95833333333576</v>
      </c>
      <c r="D272">
        <v>1.032</v>
      </c>
      <c r="E272" s="11">
        <f t="shared" si="29"/>
        <v>752.11711933619938</v>
      </c>
      <c r="H272" t="e">
        <f t="shared" si="24"/>
        <v>#DIV/0!</v>
      </c>
      <c r="I272" s="11">
        <f t="shared" si="27"/>
        <v>1036.1171193361993</v>
      </c>
      <c r="K272" t="b">
        <f t="shared" si="25"/>
        <v>0</v>
      </c>
      <c r="L272">
        <f>COUNTIF(K$4:K272,TRUE())</f>
        <v>103</v>
      </c>
      <c r="M272" t="b">
        <f t="shared" si="26"/>
        <v>1</v>
      </c>
    </row>
    <row r="273" spans="1:13" x14ac:dyDescent="0.25">
      <c r="A273" s="21">
        <v>44746.753472222219</v>
      </c>
      <c r="B273" s="22">
        <f t="shared" si="28"/>
        <v>291.96180555555475</v>
      </c>
      <c r="D273">
        <f>D272/100</f>
        <v>1.0320000000000001E-2</v>
      </c>
      <c r="E273" s="11">
        <f t="shared" si="29"/>
        <v>752.11711933619938</v>
      </c>
      <c r="F273" s="24" t="s">
        <v>11</v>
      </c>
      <c r="G273" s="16" t="s">
        <v>22</v>
      </c>
      <c r="H273">
        <f t="shared" ref="H273:H336" si="30">(A274-A273)*24/(E274-E273)</f>
        <v>8.17998636294897</v>
      </c>
      <c r="I273" s="11">
        <f t="shared" si="27"/>
        <v>1036.1171193361993</v>
      </c>
      <c r="K273" t="b">
        <f t="shared" si="25"/>
        <v>1</v>
      </c>
      <c r="L273">
        <f>COUNTIF(K$4:K273,TRUE())</f>
        <v>104</v>
      </c>
      <c r="M273" t="b">
        <f t="shared" si="26"/>
        <v>0</v>
      </c>
    </row>
    <row r="274" spans="1:13" x14ac:dyDescent="0.25">
      <c r="A274" s="21">
        <v>44748.677083333336</v>
      </c>
      <c r="B274" s="22">
        <f t="shared" si="28"/>
        <v>293.88541666667152</v>
      </c>
      <c r="D274">
        <v>0.51600000000000001</v>
      </c>
      <c r="E274" s="11">
        <f t="shared" si="29"/>
        <v>757.76097552597412</v>
      </c>
      <c r="F274" s="17"/>
      <c r="H274" t="e">
        <f t="shared" si="30"/>
        <v>#DIV/0!</v>
      </c>
      <c r="I274" s="11">
        <f t="shared" si="27"/>
        <v>1041.7609755259741</v>
      </c>
      <c r="K274" t="b">
        <f t="shared" si="25"/>
        <v>0</v>
      </c>
      <c r="L274">
        <f>COUNTIF(K$4:K274,TRUE())</f>
        <v>104</v>
      </c>
      <c r="M274" t="b">
        <f t="shared" si="26"/>
        <v>0</v>
      </c>
    </row>
    <row r="275" spans="1:13" x14ac:dyDescent="0.25">
      <c r="A275" s="21">
        <v>44748.680555555555</v>
      </c>
      <c r="B275" s="22">
        <f t="shared" si="28"/>
        <v>293.88888888889051</v>
      </c>
      <c r="D275">
        <f>D274/100</f>
        <v>5.1600000000000005E-3</v>
      </c>
      <c r="E275" s="11">
        <f t="shared" si="29"/>
        <v>757.76097552597412</v>
      </c>
      <c r="F275" s="24" t="s">
        <v>11</v>
      </c>
      <c r="G275" s="16" t="s">
        <v>22</v>
      </c>
      <c r="H275">
        <f t="shared" si="30"/>
        <v>7.8602905260379581</v>
      </c>
      <c r="I275" s="11">
        <f t="shared" si="27"/>
        <v>1041.7609755259741</v>
      </c>
      <c r="K275" t="b">
        <f t="shared" si="25"/>
        <v>1</v>
      </c>
      <c r="L275">
        <f>COUNTIF(K$4:K275,TRUE())</f>
        <v>105</v>
      </c>
      <c r="M275" t="b">
        <f t="shared" si="26"/>
        <v>1</v>
      </c>
    </row>
    <row r="276" spans="1:13" x14ac:dyDescent="0.25">
      <c r="A276" s="21">
        <v>44749.34375</v>
      </c>
      <c r="B276" s="22">
        <f t="shared" si="28"/>
        <v>294.55208333333576</v>
      </c>
      <c r="D276">
        <v>2.1000000000000001E-2</v>
      </c>
      <c r="E276" s="11">
        <f t="shared" si="29"/>
        <v>759.78592188310438</v>
      </c>
      <c r="H276">
        <f t="shared" si="30"/>
        <v>7.0166219110356112</v>
      </c>
      <c r="I276" s="11">
        <f t="shared" si="27"/>
        <v>1043.7859218831045</v>
      </c>
      <c r="K276" t="b">
        <f t="shared" si="25"/>
        <v>0</v>
      </c>
      <c r="L276">
        <f>COUNTIF(K$4:K276,TRUE())</f>
        <v>105</v>
      </c>
      <c r="M276" t="b">
        <f t="shared" si="26"/>
        <v>1</v>
      </c>
    </row>
    <row r="277" spans="1:13" x14ac:dyDescent="0.25">
      <c r="A277" s="21">
        <v>44750.736111111109</v>
      </c>
      <c r="B277" s="22">
        <f t="shared" si="28"/>
        <v>295.94444444444525</v>
      </c>
      <c r="D277">
        <v>0.56999999999999995</v>
      </c>
      <c r="E277" s="11">
        <f t="shared" si="29"/>
        <v>764.54842256937775</v>
      </c>
      <c r="H277" t="e">
        <f t="shared" si="30"/>
        <v>#DIV/0!</v>
      </c>
      <c r="I277" s="11">
        <f t="shared" si="27"/>
        <v>1048.5484225693776</v>
      </c>
      <c r="K277" t="b">
        <f t="shared" si="25"/>
        <v>0</v>
      </c>
      <c r="L277">
        <f>COUNTIF(K$4:K277,TRUE())</f>
        <v>105</v>
      </c>
      <c r="M277" t="b">
        <f t="shared" si="26"/>
        <v>1</v>
      </c>
    </row>
    <row r="278" spans="1:13" x14ac:dyDescent="0.25">
      <c r="A278" s="21">
        <v>44750.739583333336</v>
      </c>
      <c r="B278" s="22">
        <f t="shared" si="28"/>
        <v>295.94791666667152</v>
      </c>
      <c r="D278">
        <f>D277/500</f>
        <v>1.14E-3</v>
      </c>
      <c r="E278" s="11">
        <f t="shared" si="29"/>
        <v>764.54842256937775</v>
      </c>
      <c r="F278" s="24" t="s">
        <v>28</v>
      </c>
      <c r="G278" s="16" t="s">
        <v>22</v>
      </c>
      <c r="H278">
        <f t="shared" si="30"/>
        <v>7.7353936632237712</v>
      </c>
      <c r="I278" s="11">
        <f t="shared" si="27"/>
        <v>1048.5484225693776</v>
      </c>
      <c r="K278" t="b">
        <f t="shared" si="25"/>
        <v>1</v>
      </c>
      <c r="L278">
        <f>COUNTIF(K$4:K278,TRUE())</f>
        <v>106</v>
      </c>
      <c r="M278" t="b">
        <f t="shared" si="26"/>
        <v>0</v>
      </c>
    </row>
    <row r="279" spans="1:13" x14ac:dyDescent="0.25">
      <c r="A279" s="21">
        <v>44753.767361111109</v>
      </c>
      <c r="B279" s="22">
        <f t="shared" si="28"/>
        <v>298.97569444444525</v>
      </c>
      <c r="D279">
        <v>0.76700000000000002</v>
      </c>
      <c r="E279" s="11">
        <f t="shared" si="29"/>
        <v>773.94247151249067</v>
      </c>
      <c r="H279" t="e">
        <f t="shared" si="30"/>
        <v>#DIV/0!</v>
      </c>
      <c r="I279" s="11">
        <f t="shared" si="27"/>
        <v>1057.9424715124906</v>
      </c>
      <c r="K279" t="b">
        <f t="shared" si="25"/>
        <v>0</v>
      </c>
      <c r="L279">
        <f>COUNTIF(K$4:K279,TRUE())</f>
        <v>106</v>
      </c>
      <c r="M279" t="b">
        <f t="shared" si="26"/>
        <v>0</v>
      </c>
    </row>
    <row r="280" spans="1:13" x14ac:dyDescent="0.25">
      <c r="A280" s="21">
        <v>44753.770833333336</v>
      </c>
      <c r="B280" s="22">
        <f t="shared" si="28"/>
        <v>298.97916666667152</v>
      </c>
      <c r="D280">
        <f>D279/200</f>
        <v>3.8349999999999999E-3</v>
      </c>
      <c r="E280" s="11">
        <f t="shared" si="29"/>
        <v>773.94247151249067</v>
      </c>
      <c r="F280" s="24" t="s">
        <v>33</v>
      </c>
      <c r="G280" s="16" t="s">
        <v>22</v>
      </c>
      <c r="H280">
        <f t="shared" si="30"/>
        <v>7.3774233102708431</v>
      </c>
      <c r="I280" s="11">
        <f t="shared" si="27"/>
        <v>1057.9424715124906</v>
      </c>
      <c r="K280" t="b">
        <f t="shared" si="25"/>
        <v>1</v>
      </c>
      <c r="L280">
        <f>COUNTIF(K$4:K280,TRUE())</f>
        <v>107</v>
      </c>
      <c r="M280" t="b">
        <f t="shared" si="26"/>
        <v>1</v>
      </c>
    </row>
    <row r="281" spans="1:13" x14ac:dyDescent="0.25">
      <c r="A281" s="21">
        <v>44755.673611111109</v>
      </c>
      <c r="B281" s="22">
        <f t="shared" si="28"/>
        <v>300.88194444444525</v>
      </c>
      <c r="D281">
        <v>0.28000000000000003</v>
      </c>
      <c r="E281" s="11">
        <f t="shared" si="29"/>
        <v>780.1325279517074</v>
      </c>
      <c r="H281" t="e">
        <f t="shared" si="30"/>
        <v>#DIV/0!</v>
      </c>
      <c r="I281" s="11">
        <f t="shared" si="27"/>
        <v>1064.1325279517073</v>
      </c>
      <c r="K281" t="b">
        <f t="shared" si="25"/>
        <v>0</v>
      </c>
      <c r="L281">
        <f>COUNTIF(K$4:K281,TRUE())</f>
        <v>107</v>
      </c>
      <c r="M281" t="b">
        <f t="shared" si="26"/>
        <v>1</v>
      </c>
    </row>
    <row r="282" spans="1:13" x14ac:dyDescent="0.25">
      <c r="A282" s="21">
        <v>44755.677083333336</v>
      </c>
      <c r="B282" s="22">
        <f t="shared" si="28"/>
        <v>300.88541666667152</v>
      </c>
      <c r="D282">
        <f>D281/200</f>
        <v>1.4000000000000002E-3</v>
      </c>
      <c r="E282" s="11">
        <f t="shared" si="29"/>
        <v>780.1325279517074</v>
      </c>
      <c r="F282" s="24" t="s">
        <v>55</v>
      </c>
      <c r="G282" s="16" t="s">
        <v>39</v>
      </c>
      <c r="H282">
        <f t="shared" si="30"/>
        <v>6.7374526601208924</v>
      </c>
      <c r="I282" s="11">
        <f t="shared" si="27"/>
        <v>1064.1325279517073</v>
      </c>
      <c r="K282" t="b">
        <f t="shared" si="25"/>
        <v>1</v>
      </c>
      <c r="L282">
        <f>COUNTIF(K$4:K282,TRUE())</f>
        <v>108</v>
      </c>
      <c r="M282" t="b">
        <f t="shared" si="26"/>
        <v>0</v>
      </c>
    </row>
    <row r="283" spans="1:13" x14ac:dyDescent="0.25">
      <c r="A283" s="21">
        <v>44757.708333333336</v>
      </c>
      <c r="B283" s="22">
        <f t="shared" si="28"/>
        <v>302.91666666667152</v>
      </c>
      <c r="D283">
        <v>0.21099999999999999</v>
      </c>
      <c r="E283" s="11">
        <f t="shared" si="29"/>
        <v>787.3682003132443</v>
      </c>
      <c r="H283" t="e">
        <f t="shared" si="30"/>
        <v>#DIV/0!</v>
      </c>
      <c r="I283" s="11">
        <f t="shared" si="27"/>
        <v>1071.3682003132444</v>
      </c>
      <c r="K283" t="b">
        <f t="shared" si="25"/>
        <v>0</v>
      </c>
      <c r="L283">
        <f>COUNTIF(K$4:K283,TRUE())</f>
        <v>108</v>
      </c>
      <c r="M283" t="b">
        <f t="shared" si="26"/>
        <v>0</v>
      </c>
    </row>
    <row r="284" spans="1:13" x14ac:dyDescent="0.25">
      <c r="A284" s="21">
        <v>44757.711805555555</v>
      </c>
      <c r="B284" s="22">
        <f t="shared" si="28"/>
        <v>302.92013888889051</v>
      </c>
      <c r="D284">
        <f>D283/200</f>
        <v>1.0549999999999999E-3</v>
      </c>
      <c r="E284" s="11">
        <f t="shared" si="29"/>
        <v>787.3682003132443</v>
      </c>
      <c r="F284" s="24" t="s">
        <v>33</v>
      </c>
      <c r="G284" s="16" t="s">
        <v>22</v>
      </c>
      <c r="H284">
        <f t="shared" si="30"/>
        <v>7.900761552997758</v>
      </c>
      <c r="I284" s="11">
        <f t="shared" si="27"/>
        <v>1071.3682003132444</v>
      </c>
      <c r="K284" t="b">
        <f t="shared" si="25"/>
        <v>1</v>
      </c>
      <c r="L284">
        <f>COUNTIF(K$4:K284,TRUE())</f>
        <v>109</v>
      </c>
      <c r="M284" t="b">
        <f t="shared" si="26"/>
        <v>1</v>
      </c>
    </row>
    <row r="285" spans="1:13" x14ac:dyDescent="0.25">
      <c r="A285" s="21">
        <v>44760.684027777781</v>
      </c>
      <c r="B285" s="22">
        <f t="shared" si="28"/>
        <v>305.89236111111677</v>
      </c>
      <c r="D285">
        <v>0.55100000000000005</v>
      </c>
      <c r="E285" s="11">
        <f t="shared" si="29"/>
        <v>796.396865822883</v>
      </c>
      <c r="H285" t="e">
        <f t="shared" si="30"/>
        <v>#DIV/0!</v>
      </c>
      <c r="I285" s="11">
        <f t="shared" si="27"/>
        <v>1080.396865822883</v>
      </c>
      <c r="K285" t="b">
        <f t="shared" si="25"/>
        <v>0</v>
      </c>
      <c r="L285">
        <f>COUNTIF(K$4:K285,TRUE())</f>
        <v>109</v>
      </c>
      <c r="M285" t="b">
        <f t="shared" si="26"/>
        <v>1</v>
      </c>
    </row>
    <row r="286" spans="1:13" x14ac:dyDescent="0.25">
      <c r="A286" s="21">
        <v>44760.6875</v>
      </c>
      <c r="B286" s="22">
        <f t="shared" si="28"/>
        <v>305.89583333333576</v>
      </c>
      <c r="D286">
        <f>D285/200</f>
        <v>2.7550000000000001E-3</v>
      </c>
      <c r="E286" s="11">
        <f t="shared" si="29"/>
        <v>796.396865822883</v>
      </c>
      <c r="F286" s="24" t="s">
        <v>33</v>
      </c>
      <c r="G286" s="16" t="s">
        <v>22</v>
      </c>
      <c r="H286">
        <f t="shared" si="30"/>
        <v>7.568025086592165</v>
      </c>
      <c r="I286" s="11">
        <f t="shared" si="27"/>
        <v>1080.396865822883</v>
      </c>
      <c r="K286" t="b">
        <f t="shared" si="25"/>
        <v>1</v>
      </c>
      <c r="L286">
        <f>COUNTIF(K$4:K286,TRUE())</f>
        <v>110</v>
      </c>
      <c r="M286" t="b">
        <f t="shared" si="26"/>
        <v>0</v>
      </c>
    </row>
    <row r="287" spans="1:13" x14ac:dyDescent="0.25">
      <c r="A287" s="21">
        <v>44762.694444444445</v>
      </c>
      <c r="B287" s="22">
        <f t="shared" si="28"/>
        <v>307.90277777778101</v>
      </c>
      <c r="D287">
        <v>0.22700000000000001</v>
      </c>
      <c r="E287" s="11">
        <f t="shared" si="29"/>
        <v>802.7613619913775</v>
      </c>
      <c r="H287" t="e">
        <f t="shared" si="30"/>
        <v>#DIV/0!</v>
      </c>
      <c r="I287" s="11">
        <f t="shared" si="27"/>
        <v>1086.7613619913775</v>
      </c>
      <c r="K287" t="b">
        <f t="shared" si="25"/>
        <v>0</v>
      </c>
      <c r="L287">
        <f>COUNTIF(K$4:K287,TRUE())</f>
        <v>110</v>
      </c>
      <c r="M287" t="b">
        <f t="shared" si="26"/>
        <v>0</v>
      </c>
    </row>
    <row r="288" spans="1:13" x14ac:dyDescent="0.25">
      <c r="A288" s="21">
        <v>44762.697916666664</v>
      </c>
      <c r="B288" s="22">
        <f t="shared" si="28"/>
        <v>307.90625</v>
      </c>
      <c r="D288">
        <f>D287/100</f>
        <v>2.2699999999999999E-3</v>
      </c>
      <c r="E288" s="11">
        <f t="shared" si="29"/>
        <v>802.7613619913775</v>
      </c>
      <c r="F288" s="24" t="s">
        <v>11</v>
      </c>
      <c r="G288" s="16" t="s">
        <v>22</v>
      </c>
      <c r="H288">
        <f t="shared" si="30"/>
        <v>6.703692205849376</v>
      </c>
      <c r="I288" s="11">
        <f t="shared" si="27"/>
        <v>1086.7613619913775</v>
      </c>
      <c r="K288" t="b">
        <f t="shared" si="25"/>
        <v>1</v>
      </c>
      <c r="L288">
        <f>COUNTIF(K$4:K288,TRUE())</f>
        <v>111</v>
      </c>
      <c r="M288" t="b">
        <f t="shared" si="26"/>
        <v>1</v>
      </c>
    </row>
    <row r="289" spans="1:13" x14ac:dyDescent="0.25">
      <c r="A289" s="21">
        <v>44764.680555555555</v>
      </c>
      <c r="B289" s="22">
        <f t="shared" si="28"/>
        <v>309.88888888889051</v>
      </c>
      <c r="D289">
        <v>0.311</v>
      </c>
      <c r="E289" s="11">
        <f t="shared" si="29"/>
        <v>809.85944046399186</v>
      </c>
      <c r="H289" t="e">
        <f t="shared" si="30"/>
        <v>#DIV/0!</v>
      </c>
      <c r="I289" s="11">
        <f t="shared" si="27"/>
        <v>1093.8594404639919</v>
      </c>
      <c r="K289" t="b">
        <f t="shared" si="25"/>
        <v>0</v>
      </c>
      <c r="L289">
        <f>COUNTIF(K$4:K289,TRUE())</f>
        <v>111</v>
      </c>
      <c r="M289" t="b">
        <f t="shared" si="26"/>
        <v>1</v>
      </c>
    </row>
    <row r="290" spans="1:13" x14ac:dyDescent="0.25">
      <c r="A290" s="21">
        <v>44764.684027777781</v>
      </c>
      <c r="B290" s="22">
        <f t="shared" si="28"/>
        <v>309.89236111111677</v>
      </c>
      <c r="D290">
        <f>D289/500</f>
        <v>6.2200000000000005E-4</v>
      </c>
      <c r="E290" s="11">
        <f t="shared" si="29"/>
        <v>809.85944046399186</v>
      </c>
      <c r="F290" s="24" t="s">
        <v>28</v>
      </c>
      <c r="G290" s="16" t="s">
        <v>22</v>
      </c>
      <c r="H290">
        <f t="shared" si="30"/>
        <v>7.574287961085</v>
      </c>
      <c r="I290" s="11">
        <f t="shared" si="27"/>
        <v>1093.8594404639919</v>
      </c>
      <c r="K290" t="b">
        <f t="shared" si="25"/>
        <v>1</v>
      </c>
      <c r="L290">
        <f>COUNTIF(K$4:K290,TRUE())</f>
        <v>112</v>
      </c>
      <c r="M290" t="b">
        <f t="shared" si="26"/>
        <v>0</v>
      </c>
    </row>
    <row r="291" spans="1:13" x14ac:dyDescent="0.25">
      <c r="A291" s="21">
        <v>44767.708333333336</v>
      </c>
      <c r="B291" s="22">
        <f t="shared" si="28"/>
        <v>312.91666666667152</v>
      </c>
      <c r="D291">
        <v>0.47699999999999998</v>
      </c>
      <c r="E291" s="11">
        <f t="shared" si="29"/>
        <v>819.44229943452888</v>
      </c>
      <c r="H291" t="e">
        <f t="shared" si="30"/>
        <v>#DIV/0!</v>
      </c>
      <c r="I291" s="11">
        <f t="shared" si="27"/>
        <v>1103.4422994345289</v>
      </c>
      <c r="K291" t="b">
        <f t="shared" si="25"/>
        <v>0</v>
      </c>
      <c r="L291">
        <f>COUNTIF(K$4:K291,TRUE())</f>
        <v>112</v>
      </c>
      <c r="M291" t="b">
        <f t="shared" si="26"/>
        <v>0</v>
      </c>
    </row>
    <row r="292" spans="1:13" x14ac:dyDescent="0.25">
      <c r="A292" s="21">
        <v>44767.711805555555</v>
      </c>
      <c r="B292" s="22">
        <f t="shared" si="28"/>
        <v>312.92013888889051</v>
      </c>
      <c r="D292">
        <f>D291/200</f>
        <v>2.385E-3</v>
      </c>
      <c r="E292" s="11">
        <f t="shared" si="29"/>
        <v>819.44229943452888</v>
      </c>
      <c r="F292" s="24" t="s">
        <v>33</v>
      </c>
      <c r="G292" s="16" t="s">
        <v>22</v>
      </c>
      <c r="H292">
        <f t="shared" si="30"/>
        <v>7.7083518234873241</v>
      </c>
      <c r="I292" s="11">
        <f t="shared" si="27"/>
        <v>1103.4422994345289</v>
      </c>
      <c r="K292" t="b">
        <f t="shared" si="25"/>
        <v>1</v>
      </c>
      <c r="L292">
        <f>COUNTIF(K$4:K292,TRUE())</f>
        <v>113</v>
      </c>
      <c r="M292" t="b">
        <f t="shared" si="26"/>
        <v>1</v>
      </c>
    </row>
    <row r="293" spans="1:13" x14ac:dyDescent="0.25">
      <c r="A293" s="21">
        <v>44769.680555555555</v>
      </c>
      <c r="B293" s="22">
        <f t="shared" si="28"/>
        <v>314.88888888889051</v>
      </c>
      <c r="D293">
        <v>0.16700000000000001</v>
      </c>
      <c r="E293" s="11">
        <f t="shared" si="29"/>
        <v>825.57201446077215</v>
      </c>
      <c r="H293" t="e">
        <f t="shared" si="30"/>
        <v>#DIV/0!</v>
      </c>
      <c r="I293" s="11">
        <f t="shared" si="27"/>
        <v>1109.5720144607722</v>
      </c>
      <c r="K293" t="b">
        <f t="shared" si="25"/>
        <v>0</v>
      </c>
      <c r="L293">
        <f>COUNTIF(K$4:K293,TRUE())</f>
        <v>113</v>
      </c>
      <c r="M293" t="b">
        <f t="shared" si="26"/>
        <v>1</v>
      </c>
    </row>
    <row r="294" spans="1:13" x14ac:dyDescent="0.25">
      <c r="A294" s="21">
        <v>44769.684027777781</v>
      </c>
      <c r="B294" s="22">
        <f t="shared" si="28"/>
        <v>314.89236111111677</v>
      </c>
      <c r="D294">
        <f>D293/100</f>
        <v>1.67E-3</v>
      </c>
      <c r="E294" s="11">
        <f t="shared" si="29"/>
        <v>825.57201446077215</v>
      </c>
      <c r="F294" s="24" t="s">
        <v>11</v>
      </c>
      <c r="G294" s="16" t="s">
        <v>22</v>
      </c>
      <c r="H294">
        <f t="shared" si="30"/>
        <v>5.8531521808513327</v>
      </c>
      <c r="I294" s="11">
        <f t="shared" si="27"/>
        <v>1109.5720144607722</v>
      </c>
      <c r="K294" t="b">
        <f t="shared" si="25"/>
        <v>1</v>
      </c>
      <c r="L294">
        <f>COUNTIF(K$4:K294,TRUE())</f>
        <v>114</v>
      </c>
      <c r="M294" t="b">
        <f t="shared" si="26"/>
        <v>0</v>
      </c>
    </row>
    <row r="295" spans="1:13" x14ac:dyDescent="0.25">
      <c r="A295" s="21">
        <v>44771.673611111109</v>
      </c>
      <c r="B295" s="22">
        <f t="shared" si="28"/>
        <v>316.88194444444525</v>
      </c>
      <c r="D295">
        <v>0.47699999999999998</v>
      </c>
      <c r="E295" s="11">
        <f t="shared" si="29"/>
        <v>833.73001181407835</v>
      </c>
      <c r="F295" s="17"/>
      <c r="H295" t="e">
        <f t="shared" si="30"/>
        <v>#DIV/0!</v>
      </c>
      <c r="I295" s="11">
        <f t="shared" si="27"/>
        <v>1117.7300118140784</v>
      </c>
      <c r="K295" t="b">
        <f t="shared" si="25"/>
        <v>0</v>
      </c>
      <c r="L295">
        <f>COUNTIF(K$4:K295,TRUE())</f>
        <v>114</v>
      </c>
      <c r="M295" t="b">
        <f t="shared" si="26"/>
        <v>0</v>
      </c>
    </row>
    <row r="296" spans="1:13" x14ac:dyDescent="0.25">
      <c r="A296" s="21">
        <v>44771.677083333336</v>
      </c>
      <c r="B296" s="22">
        <f t="shared" si="28"/>
        <v>316.88541666667152</v>
      </c>
      <c r="D296">
        <f>D295/500</f>
        <v>9.5399999999999999E-4</v>
      </c>
      <c r="E296" s="11">
        <f t="shared" si="29"/>
        <v>833.73001181407835</v>
      </c>
      <c r="F296" s="24" t="s">
        <v>28</v>
      </c>
      <c r="G296" s="16" t="s">
        <v>22</v>
      </c>
      <c r="H296">
        <f t="shared" si="30"/>
        <v>8.2834009645458746</v>
      </c>
      <c r="I296" s="11">
        <f t="shared" si="27"/>
        <v>1117.7300118140784</v>
      </c>
      <c r="K296" t="b">
        <f t="shared" si="25"/>
        <v>1</v>
      </c>
      <c r="L296">
        <f>COUNTIF(K$4:K296,TRUE())</f>
        <v>115</v>
      </c>
      <c r="M296" t="b">
        <f t="shared" si="26"/>
        <v>1</v>
      </c>
    </row>
    <row r="297" spans="1:13" x14ac:dyDescent="0.25">
      <c r="A297" s="21">
        <v>44775.388888888891</v>
      </c>
      <c r="B297" s="22">
        <f t="shared" si="28"/>
        <v>320.59722222222626</v>
      </c>
      <c r="D297">
        <v>1.6479999999999999</v>
      </c>
      <c r="E297" s="11">
        <f t="shared" si="29"/>
        <v>844.4844511699182</v>
      </c>
      <c r="H297" t="e">
        <f t="shared" si="30"/>
        <v>#DIV/0!</v>
      </c>
      <c r="I297" s="11">
        <f t="shared" si="27"/>
        <v>1128.4844511699182</v>
      </c>
      <c r="K297" t="b">
        <f t="shared" si="25"/>
        <v>0</v>
      </c>
      <c r="L297">
        <f>COUNTIF(K$4:K297,TRUE())</f>
        <v>115</v>
      </c>
      <c r="M297" t="b">
        <f t="shared" si="26"/>
        <v>1</v>
      </c>
    </row>
    <row r="298" spans="1:13" x14ac:dyDescent="0.25">
      <c r="A298" s="21">
        <v>44775.392361111109</v>
      </c>
      <c r="B298" s="22">
        <f t="shared" si="28"/>
        <v>320.60069444444525</v>
      </c>
      <c r="D298">
        <f>D297/100</f>
        <v>1.6479999999999998E-2</v>
      </c>
      <c r="E298" s="11">
        <f t="shared" si="29"/>
        <v>844.4844511699182</v>
      </c>
      <c r="F298" s="24" t="s">
        <v>11</v>
      </c>
      <c r="G298" s="16" t="s">
        <v>22</v>
      </c>
      <c r="H298">
        <f t="shared" si="30"/>
        <v>7.5463432666556205</v>
      </c>
      <c r="I298" s="11">
        <f t="shared" si="27"/>
        <v>1128.4844511699182</v>
      </c>
      <c r="K298" t="b">
        <f t="shared" si="25"/>
        <v>1</v>
      </c>
      <c r="L298">
        <f>COUNTIF(K$4:K298,TRUE())</f>
        <v>116</v>
      </c>
      <c r="M298" t="b">
        <f t="shared" si="26"/>
        <v>0</v>
      </c>
    </row>
    <row r="299" spans="1:13" x14ac:dyDescent="0.25">
      <c r="A299" s="21">
        <v>44776.680555555555</v>
      </c>
      <c r="B299" s="22">
        <f t="shared" si="28"/>
        <v>321.88888888889051</v>
      </c>
      <c r="D299">
        <v>0.28199999999999997</v>
      </c>
      <c r="E299" s="11">
        <f t="shared" si="29"/>
        <v>848.58135818490848</v>
      </c>
      <c r="H299" t="e">
        <f t="shared" si="30"/>
        <v>#DIV/0!</v>
      </c>
      <c r="I299" s="11">
        <f t="shared" si="27"/>
        <v>1132.5813581849084</v>
      </c>
      <c r="K299" t="b">
        <f t="shared" si="25"/>
        <v>0</v>
      </c>
      <c r="L299">
        <f>COUNTIF(K$4:K299,TRUE())</f>
        <v>116</v>
      </c>
      <c r="M299" t="b">
        <f t="shared" si="26"/>
        <v>0</v>
      </c>
    </row>
    <row r="300" spans="1:13" x14ac:dyDescent="0.25">
      <c r="A300" s="21">
        <v>44776.684027777781</v>
      </c>
      <c r="B300" s="22">
        <f t="shared" si="28"/>
        <v>321.89236111111677</v>
      </c>
      <c r="D300">
        <f>D299/100</f>
        <v>2.8199999999999996E-3</v>
      </c>
      <c r="E300" s="11">
        <f t="shared" si="29"/>
        <v>848.58135818490848</v>
      </c>
      <c r="F300" s="24" t="s">
        <v>11</v>
      </c>
      <c r="G300" s="16" t="s">
        <v>22</v>
      </c>
      <c r="H300">
        <f t="shared" si="30"/>
        <v>6.1086721474734871</v>
      </c>
      <c r="I300" s="11">
        <f t="shared" si="27"/>
        <v>1132.5813581849084</v>
      </c>
      <c r="K300" t="b">
        <f t="shared" si="25"/>
        <v>1</v>
      </c>
      <c r="L300">
        <f>COUNTIF(K$4:K300,TRUE())</f>
        <v>117</v>
      </c>
      <c r="M300" t="b">
        <f t="shared" si="26"/>
        <v>1</v>
      </c>
    </row>
    <row r="301" spans="1:13" x14ac:dyDescent="0.25">
      <c r="A301" s="21">
        <v>44778.635416666664</v>
      </c>
      <c r="B301" s="22">
        <f t="shared" si="28"/>
        <v>323.84375</v>
      </c>
      <c r="D301">
        <v>0.57299999999999995</v>
      </c>
      <c r="E301" s="11">
        <f t="shared" si="29"/>
        <v>856.24805435104133</v>
      </c>
      <c r="H301" t="e">
        <f t="shared" si="30"/>
        <v>#DIV/0!</v>
      </c>
      <c r="I301" s="11">
        <f t="shared" si="27"/>
        <v>1140.2480543510414</v>
      </c>
      <c r="K301" t="b">
        <f t="shared" si="25"/>
        <v>0</v>
      </c>
      <c r="L301">
        <f>COUNTIF(K$4:K301,TRUE())</f>
        <v>117</v>
      </c>
      <c r="M301" t="b">
        <f t="shared" si="26"/>
        <v>1</v>
      </c>
    </row>
    <row r="302" spans="1:13" x14ac:dyDescent="0.25">
      <c r="A302" s="21">
        <v>44778.638888888891</v>
      </c>
      <c r="B302" s="22">
        <f t="shared" si="28"/>
        <v>323.84722222222626</v>
      </c>
      <c r="D302">
        <f>D301/500</f>
        <v>1.1459999999999999E-3</v>
      </c>
      <c r="E302" s="11">
        <f t="shared" si="29"/>
        <v>856.24805435104133</v>
      </c>
      <c r="F302" s="24" t="s">
        <v>28</v>
      </c>
      <c r="G302" s="16" t="s">
        <v>22</v>
      </c>
      <c r="H302">
        <f t="shared" si="30"/>
        <v>7.6345093017465651</v>
      </c>
      <c r="I302" s="11">
        <f t="shared" si="27"/>
        <v>1140.2480543510414</v>
      </c>
      <c r="K302" t="b">
        <f t="shared" si="25"/>
        <v>1</v>
      </c>
      <c r="L302">
        <f>COUNTIF(K$4:K302,TRUE())</f>
        <v>118</v>
      </c>
      <c r="M302" t="b">
        <f t="shared" si="26"/>
        <v>0</v>
      </c>
    </row>
    <row r="303" spans="1:13" x14ac:dyDescent="0.25">
      <c r="A303" s="21">
        <v>44781.756944444445</v>
      </c>
      <c r="B303" s="22">
        <f t="shared" si="28"/>
        <v>326.96527777778101</v>
      </c>
      <c r="D303">
        <v>1.0229999999999999</v>
      </c>
      <c r="E303" s="11">
        <f t="shared" si="29"/>
        <v>866.05003773669182</v>
      </c>
      <c r="H303" t="e">
        <f t="shared" si="30"/>
        <v>#DIV/0!</v>
      </c>
      <c r="I303" s="11">
        <f t="shared" si="27"/>
        <v>1150.0500377366918</v>
      </c>
      <c r="K303" t="b">
        <f t="shared" si="25"/>
        <v>0</v>
      </c>
      <c r="L303">
        <f>COUNTIF(K$4:K303,TRUE())</f>
        <v>118</v>
      </c>
      <c r="M303" t="b">
        <f t="shared" si="26"/>
        <v>0</v>
      </c>
    </row>
    <row r="304" spans="1:13" x14ac:dyDescent="0.25">
      <c r="A304" s="21">
        <v>44781.760416666664</v>
      </c>
      <c r="B304" s="22">
        <f t="shared" si="28"/>
        <v>326.96875</v>
      </c>
      <c r="D304">
        <f>D303/200</f>
        <v>5.1149999999999998E-3</v>
      </c>
      <c r="E304" s="11">
        <f t="shared" si="29"/>
        <v>866.05003773669182</v>
      </c>
      <c r="F304" s="24" t="s">
        <v>33</v>
      </c>
      <c r="G304" s="16" t="s">
        <v>22</v>
      </c>
      <c r="H304">
        <f t="shared" si="30"/>
        <v>7.0855256158642579</v>
      </c>
      <c r="I304" s="11">
        <f t="shared" si="27"/>
        <v>1150.0500377366918</v>
      </c>
      <c r="K304" t="b">
        <f t="shared" si="25"/>
        <v>1</v>
      </c>
      <c r="L304">
        <f>COUNTIF(K$4:K304,TRUE())</f>
        <v>119</v>
      </c>
      <c r="M304" t="b">
        <f t="shared" si="26"/>
        <v>1</v>
      </c>
    </row>
    <row r="305" spans="1:13" x14ac:dyDescent="0.25">
      <c r="A305" s="21">
        <v>44783.684027777781</v>
      </c>
      <c r="B305" s="22">
        <f t="shared" si="28"/>
        <v>328.89236111111677</v>
      </c>
      <c r="D305">
        <f>0.468</f>
        <v>0.46800000000000003</v>
      </c>
      <c r="E305" s="11">
        <f t="shared" si="29"/>
        <v>872.56566821630463</v>
      </c>
      <c r="H305" t="e">
        <f t="shared" si="30"/>
        <v>#DIV/0!</v>
      </c>
      <c r="I305" s="11">
        <f t="shared" si="27"/>
        <v>1156.5656682163046</v>
      </c>
      <c r="K305" t="b">
        <f t="shared" si="25"/>
        <v>0</v>
      </c>
      <c r="L305">
        <f>COUNTIF(K$4:K305,TRUE())</f>
        <v>119</v>
      </c>
      <c r="M305" t="b">
        <f t="shared" si="26"/>
        <v>1</v>
      </c>
    </row>
    <row r="306" spans="1:13" x14ac:dyDescent="0.25">
      <c r="A306" s="21">
        <v>44783.6875</v>
      </c>
      <c r="B306" s="22">
        <f t="shared" si="28"/>
        <v>328.89583333333576</v>
      </c>
      <c r="D306">
        <f>D305/100</f>
        <v>4.6800000000000001E-3</v>
      </c>
      <c r="E306" s="11">
        <f t="shared" si="29"/>
        <v>872.56566821630463</v>
      </c>
      <c r="F306" s="24" t="s">
        <v>11</v>
      </c>
      <c r="G306" s="16" t="s">
        <v>22</v>
      </c>
      <c r="H306">
        <f t="shared" si="30"/>
        <v>5.7086643909907133</v>
      </c>
      <c r="I306" s="11">
        <f t="shared" si="27"/>
        <v>1156.5656682163046</v>
      </c>
      <c r="K306" t="b">
        <f t="shared" si="25"/>
        <v>1</v>
      </c>
      <c r="L306">
        <f>COUNTIF(K$4:K306,TRUE())</f>
        <v>120</v>
      </c>
      <c r="M306" t="b">
        <f t="shared" si="26"/>
        <v>0</v>
      </c>
    </row>
    <row r="307" spans="1:13" x14ac:dyDescent="0.25">
      <c r="A307" s="21">
        <v>44785.388888888891</v>
      </c>
      <c r="B307" s="22">
        <f t="shared" si="28"/>
        <v>330.59722222222626</v>
      </c>
      <c r="D307">
        <v>0.66600000000000004</v>
      </c>
      <c r="E307" s="11">
        <f t="shared" si="29"/>
        <v>879.71853805356716</v>
      </c>
      <c r="H307" t="e">
        <f t="shared" si="30"/>
        <v>#DIV/0!</v>
      </c>
      <c r="I307" s="11">
        <f t="shared" si="27"/>
        <v>1163.718538053567</v>
      </c>
      <c r="K307" t="b">
        <f t="shared" si="25"/>
        <v>0</v>
      </c>
      <c r="L307">
        <f>COUNTIF(K$4:K307,TRUE())</f>
        <v>120</v>
      </c>
      <c r="M307" t="b">
        <f t="shared" si="26"/>
        <v>0</v>
      </c>
    </row>
    <row r="308" spans="1:13" x14ac:dyDescent="0.25">
      <c r="A308" s="21">
        <v>44785.392361111109</v>
      </c>
      <c r="B308" s="22">
        <f t="shared" si="28"/>
        <v>330.60069444444525</v>
      </c>
      <c r="D308">
        <f>D307/500</f>
        <v>1.3320000000000001E-3</v>
      </c>
      <c r="E308" s="11">
        <f t="shared" si="29"/>
        <v>879.71853805356716</v>
      </c>
      <c r="F308" s="24" t="s">
        <v>28</v>
      </c>
      <c r="G308" s="16" t="s">
        <v>22</v>
      </c>
      <c r="H308">
        <f t="shared" si="30"/>
        <v>7.4129736149640406</v>
      </c>
      <c r="I308" s="11">
        <f t="shared" si="27"/>
        <v>1163.718538053567</v>
      </c>
      <c r="K308" t="b">
        <f t="shared" si="25"/>
        <v>1</v>
      </c>
      <c r="L308">
        <f>COUNTIF(K$4:K308,TRUE())</f>
        <v>121</v>
      </c>
      <c r="M308" t="b">
        <f t="shared" si="26"/>
        <v>1</v>
      </c>
    </row>
    <row r="309" spans="1:13" x14ac:dyDescent="0.25">
      <c r="A309" s="21">
        <v>44788.680555555555</v>
      </c>
      <c r="B309" s="22">
        <f t="shared" si="28"/>
        <v>333.88888888889051</v>
      </c>
      <c r="D309">
        <v>2.1339999999999999</v>
      </c>
      <c r="E309" s="11">
        <f t="shared" si="29"/>
        <v>890.36428843198246</v>
      </c>
      <c r="H309" t="e">
        <f t="shared" si="30"/>
        <v>#DIV/0!</v>
      </c>
      <c r="I309" s="11">
        <f t="shared" si="27"/>
        <v>1174.3642884319825</v>
      </c>
      <c r="K309" t="b">
        <f t="shared" si="25"/>
        <v>0</v>
      </c>
      <c r="L309">
        <f>COUNTIF(K$4:K309,TRUE())</f>
        <v>121</v>
      </c>
      <c r="M309" t="b">
        <f t="shared" si="26"/>
        <v>1</v>
      </c>
    </row>
    <row r="310" spans="1:13" x14ac:dyDescent="0.25">
      <c r="A310" s="21">
        <v>44788.684027777781</v>
      </c>
      <c r="B310" s="22">
        <f t="shared" si="28"/>
        <v>333.89236111111677</v>
      </c>
      <c r="D310">
        <f>D309/200</f>
        <v>1.0669999999999999E-2</v>
      </c>
      <c r="E310" s="11">
        <f t="shared" si="29"/>
        <v>890.36428843198246</v>
      </c>
      <c r="F310" s="24" t="s">
        <v>33</v>
      </c>
      <c r="G310" s="16" t="s">
        <v>22</v>
      </c>
      <c r="H310">
        <f t="shared" si="30"/>
        <v>6.9950789643105331</v>
      </c>
      <c r="I310" s="11">
        <f t="shared" si="27"/>
        <v>1174.3642884319825</v>
      </c>
      <c r="K310" t="b">
        <f t="shared" si="25"/>
        <v>1</v>
      </c>
      <c r="L310">
        <f>COUNTIF(K$4:K310,TRUE())</f>
        <v>122</v>
      </c>
      <c r="M310" t="b">
        <f t="shared" si="26"/>
        <v>0</v>
      </c>
    </row>
    <row r="311" spans="1:13" x14ac:dyDescent="0.25">
      <c r="A311" s="21">
        <v>44790.708333333336</v>
      </c>
      <c r="B311" s="22">
        <f t="shared" si="28"/>
        <v>335.91666666667152</v>
      </c>
      <c r="D311">
        <v>1.3149999999999999</v>
      </c>
      <c r="E311" s="11">
        <f t="shared" si="29"/>
        <v>897.30964724511239</v>
      </c>
      <c r="H311" t="e">
        <f t="shared" si="30"/>
        <v>#DIV/0!</v>
      </c>
      <c r="I311" s="11">
        <f t="shared" si="27"/>
        <v>1181.3096472451125</v>
      </c>
      <c r="K311" t="b">
        <f t="shared" si="25"/>
        <v>0</v>
      </c>
      <c r="L311">
        <f>COUNTIF(K$4:K311,TRUE())</f>
        <v>122</v>
      </c>
      <c r="M311" t="b">
        <f t="shared" si="26"/>
        <v>0</v>
      </c>
    </row>
    <row r="312" spans="1:13" x14ac:dyDescent="0.25">
      <c r="A312" s="21">
        <v>44790.711805555555</v>
      </c>
      <c r="B312" s="22">
        <f t="shared" si="28"/>
        <v>335.92013888889051</v>
      </c>
      <c r="D312">
        <f>D311/200</f>
        <v>6.5750000000000001E-3</v>
      </c>
      <c r="E312" s="11">
        <f t="shared" si="29"/>
        <v>897.30964724511239</v>
      </c>
      <c r="F312" s="24" t="s">
        <v>33</v>
      </c>
      <c r="G312" s="16" t="s">
        <v>22</v>
      </c>
      <c r="H312">
        <f t="shared" si="30"/>
        <v>6.5067233151881059</v>
      </c>
      <c r="I312" s="11">
        <f t="shared" si="27"/>
        <v>1181.3096472451125</v>
      </c>
      <c r="K312" t="b">
        <f t="shared" si="25"/>
        <v>1</v>
      </c>
      <c r="L312">
        <f>COUNTIF(K$4:K312,TRUE())</f>
        <v>123</v>
      </c>
      <c r="M312" t="b">
        <f t="shared" si="26"/>
        <v>1</v>
      </c>
    </row>
    <row r="313" spans="1:13" x14ac:dyDescent="0.25">
      <c r="A313" s="21">
        <v>44792.680555555555</v>
      </c>
      <c r="B313" s="22">
        <f t="shared" si="28"/>
        <v>337.88888888889051</v>
      </c>
      <c r="D313">
        <v>1.0089999999999999</v>
      </c>
      <c r="E313" s="11">
        <f t="shared" si="29"/>
        <v>904.57136680981375</v>
      </c>
      <c r="H313" t="e">
        <f t="shared" si="30"/>
        <v>#DIV/0!</v>
      </c>
      <c r="I313" s="11">
        <f t="shared" si="27"/>
        <v>1188.5713668098138</v>
      </c>
      <c r="K313" t="b">
        <f t="shared" si="25"/>
        <v>0</v>
      </c>
      <c r="L313">
        <f>COUNTIF(K$4:K313,TRUE())</f>
        <v>123</v>
      </c>
      <c r="M313" t="b">
        <f t="shared" si="26"/>
        <v>1</v>
      </c>
    </row>
    <row r="314" spans="1:13" x14ac:dyDescent="0.25">
      <c r="A314" s="21">
        <v>44792.684027777781</v>
      </c>
      <c r="B314" s="22">
        <f t="shared" si="28"/>
        <v>337.89236111111677</v>
      </c>
      <c r="D314">
        <f>D313/500</f>
        <v>2.0179999999999998E-3</v>
      </c>
      <c r="E314" s="11">
        <f t="shared" si="29"/>
        <v>904.57136680981375</v>
      </c>
      <c r="F314" s="24" t="s">
        <v>28</v>
      </c>
      <c r="G314" s="16" t="s">
        <v>22</v>
      </c>
      <c r="H314">
        <f t="shared" si="30"/>
        <v>8.7408678109074689</v>
      </c>
      <c r="I314" s="11">
        <f t="shared" si="27"/>
        <v>1188.5713668098138</v>
      </c>
      <c r="K314" t="b">
        <f t="shared" si="25"/>
        <v>1</v>
      </c>
      <c r="L314">
        <f>COUNTIF(K$4:K314,TRUE())</f>
        <v>124</v>
      </c>
      <c r="M314" t="b">
        <f t="shared" si="26"/>
        <v>0</v>
      </c>
    </row>
    <row r="315" spans="1:13" x14ac:dyDescent="0.25">
      <c r="A315" s="21">
        <v>44796.361111111109</v>
      </c>
      <c r="B315" s="22">
        <f t="shared" si="28"/>
        <v>341.56944444444525</v>
      </c>
      <c r="D315">
        <v>2.2090000000000001</v>
      </c>
      <c r="E315" s="11">
        <f t="shared" si="29"/>
        <v>914.66761833872476</v>
      </c>
      <c r="H315" t="e">
        <f t="shared" si="30"/>
        <v>#DIV/0!</v>
      </c>
      <c r="I315" s="11">
        <f t="shared" si="27"/>
        <v>1198.6676183387249</v>
      </c>
      <c r="K315" t="b">
        <f t="shared" si="25"/>
        <v>0</v>
      </c>
      <c r="L315">
        <f>COUNTIF(K$4:K315,TRUE())</f>
        <v>124</v>
      </c>
      <c r="M315" t="b">
        <f t="shared" si="26"/>
        <v>0</v>
      </c>
    </row>
    <row r="316" spans="1:13" x14ac:dyDescent="0.25">
      <c r="A316" s="21">
        <v>44796.364583333336</v>
      </c>
      <c r="B316" s="22">
        <f t="shared" si="28"/>
        <v>341.57291666667152</v>
      </c>
      <c r="D316">
        <f>D315/100</f>
        <v>2.2090000000000002E-2</v>
      </c>
      <c r="E316" s="11">
        <f t="shared" si="29"/>
        <v>914.66761833872476</v>
      </c>
      <c r="F316" s="24" t="s">
        <v>11</v>
      </c>
      <c r="G316" s="16" t="s">
        <v>22</v>
      </c>
      <c r="H316">
        <f t="shared" si="30"/>
        <v>7.3909123033085953</v>
      </c>
      <c r="I316" s="11">
        <f t="shared" si="27"/>
        <v>1198.6676183387249</v>
      </c>
      <c r="K316" t="b">
        <f t="shared" si="25"/>
        <v>1</v>
      </c>
      <c r="L316">
        <f>COUNTIF(K$4:K316,TRUE())</f>
        <v>125</v>
      </c>
      <c r="M316" t="b">
        <f t="shared" si="26"/>
        <v>1</v>
      </c>
    </row>
    <row r="317" spans="1:13" x14ac:dyDescent="0.25">
      <c r="A317" s="21">
        <v>44797.666666666664</v>
      </c>
      <c r="B317" s="22">
        <f t="shared" si="28"/>
        <v>342.875</v>
      </c>
      <c r="D317">
        <v>0.41399999999999998</v>
      </c>
      <c r="E317" s="11">
        <f t="shared" si="29"/>
        <v>918.89578378264355</v>
      </c>
      <c r="H317" t="e">
        <f t="shared" si="30"/>
        <v>#DIV/0!</v>
      </c>
      <c r="I317" s="11">
        <f t="shared" si="27"/>
        <v>1202.8957837826435</v>
      </c>
      <c r="K317" t="b">
        <f t="shared" si="25"/>
        <v>0</v>
      </c>
      <c r="L317">
        <f>COUNTIF(K$4:K317,TRUE())</f>
        <v>125</v>
      </c>
      <c r="M317" t="b">
        <f t="shared" si="26"/>
        <v>1</v>
      </c>
    </row>
    <row r="318" spans="1:13" x14ac:dyDescent="0.25">
      <c r="A318" s="21">
        <v>44797.670138888891</v>
      </c>
      <c r="B318" s="22">
        <f t="shared" si="28"/>
        <v>342.87847222222626</v>
      </c>
      <c r="D318">
        <f>D317/100</f>
        <v>4.1399999999999996E-3</v>
      </c>
      <c r="E318" s="11">
        <f t="shared" si="29"/>
        <v>918.89578378264355</v>
      </c>
      <c r="F318" s="24" t="s">
        <v>11</v>
      </c>
      <c r="G318" s="16" t="s">
        <v>22</v>
      </c>
      <c r="H318">
        <f t="shared" si="30"/>
        <v>6.215448532943542</v>
      </c>
      <c r="I318" s="11">
        <f t="shared" si="27"/>
        <v>1202.8957837826435</v>
      </c>
      <c r="K318" t="b">
        <f t="shared" si="25"/>
        <v>1</v>
      </c>
      <c r="L318">
        <f>COUNTIF(K$4:K318,TRUE())</f>
        <v>126</v>
      </c>
      <c r="M318" t="b">
        <f t="shared" si="26"/>
        <v>0</v>
      </c>
    </row>
    <row r="319" spans="1:13" x14ac:dyDescent="0.25">
      <c r="A319" s="21">
        <v>44799.697916666664</v>
      </c>
      <c r="B319" s="22">
        <f t="shared" si="28"/>
        <v>344.90625</v>
      </c>
      <c r="D319">
        <v>0.94199999999999995</v>
      </c>
      <c r="E319" s="11">
        <f t="shared" si="29"/>
        <v>926.72573626453175</v>
      </c>
      <c r="H319" t="e">
        <f t="shared" si="30"/>
        <v>#DIV/0!</v>
      </c>
      <c r="I319" s="11">
        <f t="shared" si="27"/>
        <v>1210.7257362645319</v>
      </c>
      <c r="K319" t="b">
        <f t="shared" si="25"/>
        <v>0</v>
      </c>
      <c r="L319">
        <f>COUNTIF(K$4:K319,TRUE())</f>
        <v>126</v>
      </c>
      <c r="M319" t="b">
        <f t="shared" si="26"/>
        <v>0</v>
      </c>
    </row>
    <row r="320" spans="1:13" x14ac:dyDescent="0.25">
      <c r="A320" s="21">
        <v>44799.701388888891</v>
      </c>
      <c r="B320" s="22">
        <f t="shared" si="28"/>
        <v>344.90972222222626</v>
      </c>
      <c r="D320">
        <f>D319/500</f>
        <v>1.8839999999999998E-3</v>
      </c>
      <c r="E320" s="11">
        <f t="shared" si="29"/>
        <v>926.72573626453175</v>
      </c>
      <c r="F320" s="24" t="s">
        <v>28</v>
      </c>
      <c r="G320" s="16" t="s">
        <v>22</v>
      </c>
      <c r="H320">
        <f t="shared" si="30"/>
        <v>7.5494601219683624</v>
      </c>
      <c r="I320" s="11">
        <f t="shared" si="27"/>
        <v>1210.7257362645319</v>
      </c>
      <c r="K320" t="b">
        <f t="shared" si="25"/>
        <v>1</v>
      </c>
      <c r="L320">
        <f>COUNTIF(K$4:K320,TRUE())</f>
        <v>127</v>
      </c>
      <c r="M320" t="b">
        <f t="shared" si="26"/>
        <v>1</v>
      </c>
    </row>
    <row r="321" spans="1:13" x14ac:dyDescent="0.25">
      <c r="A321" s="21">
        <v>44802.736111111109</v>
      </c>
      <c r="B321" s="22">
        <f t="shared" si="28"/>
        <v>347.94444444444525</v>
      </c>
      <c r="D321">
        <v>1.5109999999999999</v>
      </c>
      <c r="E321" s="11">
        <f t="shared" si="29"/>
        <v>936.37322524474587</v>
      </c>
      <c r="H321" t="e">
        <f t="shared" si="30"/>
        <v>#DIV/0!</v>
      </c>
      <c r="I321" s="11">
        <f t="shared" si="27"/>
        <v>1220.3732252447458</v>
      </c>
      <c r="K321" t="b">
        <f t="shared" si="25"/>
        <v>0</v>
      </c>
      <c r="L321">
        <f>COUNTIF(K$4:K321,TRUE())</f>
        <v>127</v>
      </c>
      <c r="M321" t="b">
        <f t="shared" si="26"/>
        <v>1</v>
      </c>
    </row>
    <row r="322" spans="1:13" x14ac:dyDescent="0.25">
      <c r="A322" s="21">
        <v>44802.739583333336</v>
      </c>
      <c r="B322" s="22">
        <f t="shared" si="28"/>
        <v>347.94791666667152</v>
      </c>
      <c r="D322">
        <f>D321/200</f>
        <v>7.5549999999999992E-3</v>
      </c>
      <c r="E322" s="11">
        <f t="shared" si="29"/>
        <v>936.37322524474587</v>
      </c>
      <c r="F322" s="24" t="s">
        <v>33</v>
      </c>
      <c r="G322" s="16" t="s">
        <v>22</v>
      </c>
      <c r="H322">
        <f t="shared" si="30"/>
        <v>6.4853275311038407</v>
      </c>
      <c r="I322" s="11">
        <f t="shared" si="27"/>
        <v>1220.3732252447458</v>
      </c>
      <c r="K322" t="b">
        <f t="shared" si="25"/>
        <v>1</v>
      </c>
      <c r="L322">
        <f>COUNTIF(K$4:K322,TRUE())</f>
        <v>128</v>
      </c>
      <c r="M322" t="b">
        <f t="shared" si="26"/>
        <v>0</v>
      </c>
    </row>
    <row r="323" spans="1:13" x14ac:dyDescent="0.25">
      <c r="A323" s="21">
        <v>44804.677083333336</v>
      </c>
      <c r="B323" s="22">
        <f t="shared" si="28"/>
        <v>349.88541666667152</v>
      </c>
      <c r="D323">
        <v>1.0880000000000001</v>
      </c>
      <c r="E323" s="11">
        <f t="shared" si="29"/>
        <v>943.54325633060614</v>
      </c>
      <c r="H323" t="e">
        <f t="shared" si="30"/>
        <v>#DIV/0!</v>
      </c>
      <c r="I323" s="11">
        <f t="shared" si="27"/>
        <v>1227.5432563306063</v>
      </c>
      <c r="K323" t="b">
        <f t="shared" si="25"/>
        <v>0</v>
      </c>
      <c r="L323">
        <f>COUNTIF(K$4:K323,TRUE())</f>
        <v>128</v>
      </c>
      <c r="M323" t="b">
        <f t="shared" si="26"/>
        <v>0</v>
      </c>
    </row>
    <row r="324" spans="1:13" x14ac:dyDescent="0.25">
      <c r="A324" s="21">
        <v>44804.680555555555</v>
      </c>
      <c r="B324" s="22">
        <f t="shared" si="28"/>
        <v>349.88888888889051</v>
      </c>
      <c r="D324">
        <f>D323/200</f>
        <v>5.4400000000000004E-3</v>
      </c>
      <c r="E324" s="11">
        <f t="shared" si="29"/>
        <v>943.54325633060614</v>
      </c>
      <c r="F324" s="24" t="s">
        <v>33</v>
      </c>
      <c r="G324" s="16" t="s">
        <v>22</v>
      </c>
      <c r="H324">
        <f t="shared" si="30"/>
        <v>5.8146315239349198</v>
      </c>
      <c r="I324" s="11">
        <f t="shared" si="27"/>
        <v>1227.5432563306063</v>
      </c>
      <c r="K324" t="b">
        <f t="shared" si="25"/>
        <v>1</v>
      </c>
      <c r="L324">
        <f>COUNTIF(K$4:K324,TRUE())</f>
        <v>129</v>
      </c>
      <c r="M324" t="b">
        <f t="shared" si="26"/>
        <v>1</v>
      </c>
    </row>
    <row r="325" spans="1:13" x14ac:dyDescent="0.25">
      <c r="A325" s="21">
        <v>44806.364583333336</v>
      </c>
      <c r="B325" s="22">
        <f t="shared" si="28"/>
        <v>351.57291666667152</v>
      </c>
      <c r="D325">
        <v>0.67300000000000004</v>
      </c>
      <c r="E325" s="11">
        <f t="shared" si="29"/>
        <v>950.49411237374079</v>
      </c>
      <c r="H325" t="e">
        <f t="shared" si="30"/>
        <v>#DIV/0!</v>
      </c>
      <c r="I325" s="11">
        <f t="shared" si="27"/>
        <v>1234.4941123737408</v>
      </c>
      <c r="K325" t="b">
        <f t="shared" ref="K325:K388" si="31">ISNUMBER(SEARCH("dilution",F325))</f>
        <v>0</v>
      </c>
      <c r="L325">
        <f>COUNTIF(K$4:K325,TRUE())</f>
        <v>129</v>
      </c>
      <c r="M325" t="b">
        <f t="shared" ref="M325:M388" si="32">ISODD(L325)</f>
        <v>1</v>
      </c>
    </row>
    <row r="326" spans="1:13" x14ac:dyDescent="0.25">
      <c r="A326" s="21">
        <v>44806.368055555555</v>
      </c>
      <c r="B326" s="22">
        <f t="shared" si="28"/>
        <v>351.57638888889051</v>
      </c>
      <c r="D326">
        <f>D325/200</f>
        <v>3.3650000000000004E-3</v>
      </c>
      <c r="E326" s="11">
        <f t="shared" si="29"/>
        <v>950.49411237374079</v>
      </c>
      <c r="F326" s="24" t="s">
        <v>33</v>
      </c>
      <c r="G326" s="16" t="s">
        <v>22</v>
      </c>
      <c r="H326">
        <f t="shared" si="30"/>
        <v>8.5860447861970339</v>
      </c>
      <c r="I326" s="11">
        <f t="shared" ref="I326:I389" si="33">$I$4+E326</f>
        <v>1234.4941123737408</v>
      </c>
      <c r="K326" t="b">
        <f t="shared" si="31"/>
        <v>1</v>
      </c>
      <c r="L326">
        <f>COUNTIF(K$4:K326,TRUE())</f>
        <v>130</v>
      </c>
      <c r="M326" t="b">
        <f t="shared" si="32"/>
        <v>0</v>
      </c>
    </row>
    <row r="327" spans="1:13" x14ac:dyDescent="0.25">
      <c r="A327" s="21">
        <v>44809.708333333336</v>
      </c>
      <c r="B327" s="22">
        <f t="shared" si="28"/>
        <v>354.91666666667152</v>
      </c>
      <c r="D327">
        <v>2.1760000000000002</v>
      </c>
      <c r="E327" s="11">
        <f t="shared" si="29"/>
        <v>959.8309687101555</v>
      </c>
      <c r="H327" t="e">
        <f t="shared" si="30"/>
        <v>#DIV/0!</v>
      </c>
      <c r="I327" s="11">
        <f t="shared" si="33"/>
        <v>1243.8309687101555</v>
      </c>
      <c r="K327" t="b">
        <f t="shared" si="31"/>
        <v>0</v>
      </c>
      <c r="L327">
        <f>COUNTIF(K$4:K327,TRUE())</f>
        <v>130</v>
      </c>
      <c r="M327" t="b">
        <f t="shared" si="32"/>
        <v>0</v>
      </c>
    </row>
    <row r="328" spans="1:13" x14ac:dyDescent="0.25">
      <c r="A328" s="21">
        <v>44809.711805555555</v>
      </c>
      <c r="B328" s="22">
        <f t="shared" ref="B328:B391" si="34">(A328-A327) +B327</f>
        <v>354.92013888889051</v>
      </c>
      <c r="D328">
        <f>D327/200</f>
        <v>1.0880000000000001E-2</v>
      </c>
      <c r="E328" s="11">
        <f t="shared" ref="E328:E391" si="35">IF(LOG(D328/D327)&gt;0, E327+LOG(D328/D327,2),E327)</f>
        <v>959.8309687101555</v>
      </c>
      <c r="F328" s="24" t="s">
        <v>33</v>
      </c>
      <c r="G328" s="16" t="s">
        <v>22</v>
      </c>
      <c r="H328">
        <f t="shared" si="30"/>
        <v>9.8637333777324763</v>
      </c>
      <c r="I328" s="11">
        <f t="shared" si="33"/>
        <v>1243.8309687101555</v>
      </c>
      <c r="K328" t="b">
        <f t="shared" si="31"/>
        <v>1</v>
      </c>
      <c r="L328">
        <f>COUNTIF(K$4:K328,TRUE())</f>
        <v>131</v>
      </c>
      <c r="M328" t="b">
        <f t="shared" si="32"/>
        <v>1</v>
      </c>
    </row>
    <row r="329" spans="1:13" x14ac:dyDescent="0.25">
      <c r="A329" s="21">
        <v>44811.697916666664</v>
      </c>
      <c r="B329" s="22">
        <f t="shared" si="34"/>
        <v>356.90625</v>
      </c>
      <c r="D329">
        <v>0.31</v>
      </c>
      <c r="E329" s="11">
        <f t="shared" si="35"/>
        <v>964.66348646395409</v>
      </c>
      <c r="H329" t="e">
        <f t="shared" si="30"/>
        <v>#DIV/0!</v>
      </c>
      <c r="I329" s="11">
        <f t="shared" si="33"/>
        <v>1248.6634864639541</v>
      </c>
      <c r="K329" t="b">
        <f t="shared" si="31"/>
        <v>0</v>
      </c>
      <c r="L329">
        <f>COUNTIF(K$4:K329,TRUE())</f>
        <v>131</v>
      </c>
      <c r="M329" t="b">
        <f t="shared" si="32"/>
        <v>1</v>
      </c>
    </row>
    <row r="330" spans="1:13" x14ac:dyDescent="0.25">
      <c r="A330" s="21">
        <v>44811.701388888891</v>
      </c>
      <c r="B330" s="22">
        <f t="shared" si="34"/>
        <v>356.90972222222626</v>
      </c>
      <c r="D330">
        <f>D329/200</f>
        <v>1.5499999999999999E-3</v>
      </c>
      <c r="E330" s="11">
        <f t="shared" si="35"/>
        <v>964.66348646395409</v>
      </c>
      <c r="F330" s="24" t="s">
        <v>33</v>
      </c>
      <c r="G330" s="16" t="s">
        <v>40</v>
      </c>
      <c r="H330">
        <f t="shared" si="30"/>
        <v>6.4868069832200081</v>
      </c>
      <c r="I330" s="11">
        <f t="shared" si="33"/>
        <v>1248.6634864639541</v>
      </c>
      <c r="K330" t="b">
        <f t="shared" si="31"/>
        <v>1</v>
      </c>
      <c r="L330">
        <f>COUNTIF(K$4:K330,TRUE())</f>
        <v>132</v>
      </c>
      <c r="M330" t="b">
        <f t="shared" si="32"/>
        <v>0</v>
      </c>
    </row>
    <row r="331" spans="1:13" ht="45" x14ac:dyDescent="0.25">
      <c r="A331" s="21">
        <v>44813.649305555555</v>
      </c>
      <c r="B331" s="22">
        <f t="shared" si="34"/>
        <v>358.85763888889051</v>
      </c>
      <c r="D331">
        <v>0.22900000000000001</v>
      </c>
      <c r="E331" s="11">
        <f t="shared" si="35"/>
        <v>971.87042203655153</v>
      </c>
      <c r="F331" s="17" t="s">
        <v>56</v>
      </c>
      <c r="H331" t="e">
        <f t="shared" si="30"/>
        <v>#DIV/0!</v>
      </c>
      <c r="I331" s="11">
        <f t="shared" si="33"/>
        <v>1255.8704220365516</v>
      </c>
      <c r="K331" t="b">
        <f t="shared" si="31"/>
        <v>0</v>
      </c>
      <c r="L331">
        <f>COUNTIF(K$4:K331,TRUE())</f>
        <v>132</v>
      </c>
      <c r="M331" t="b">
        <f t="shared" si="32"/>
        <v>0</v>
      </c>
    </row>
    <row r="332" spans="1:13" x14ac:dyDescent="0.25">
      <c r="A332" s="21">
        <v>44813.652777777781</v>
      </c>
      <c r="B332" s="22">
        <f t="shared" si="34"/>
        <v>358.86111111111677</v>
      </c>
      <c r="D332">
        <f>D331/500</f>
        <v>4.5800000000000002E-4</v>
      </c>
      <c r="E332" s="11">
        <f t="shared" si="35"/>
        <v>971.87042203655153</v>
      </c>
      <c r="F332" s="24" t="s">
        <v>33</v>
      </c>
      <c r="G332" s="16" t="s">
        <v>22</v>
      </c>
      <c r="H332">
        <f t="shared" si="30"/>
        <v>6.295998540367564</v>
      </c>
      <c r="I332" s="11">
        <f t="shared" si="33"/>
        <v>1255.8704220365516</v>
      </c>
      <c r="K332" t="b">
        <f t="shared" si="31"/>
        <v>1</v>
      </c>
      <c r="L332">
        <f>COUNTIF(K$4:K332,TRUE())</f>
        <v>133</v>
      </c>
      <c r="M332" t="b">
        <f t="shared" si="32"/>
        <v>1</v>
      </c>
    </row>
    <row r="333" spans="1:13" x14ac:dyDescent="0.25">
      <c r="A333" s="21">
        <v>44816.479166666664</v>
      </c>
      <c r="B333" s="22">
        <f t="shared" si="34"/>
        <v>361.6875</v>
      </c>
      <c r="D333">
        <v>0.80200000000000005</v>
      </c>
      <c r="E333" s="11">
        <f t="shared" si="35"/>
        <v>982.64446095957157</v>
      </c>
      <c r="H333" t="e">
        <f t="shared" si="30"/>
        <v>#DIV/0!</v>
      </c>
      <c r="I333" s="11">
        <f t="shared" si="33"/>
        <v>1266.6444609595715</v>
      </c>
      <c r="K333" t="b">
        <f t="shared" si="31"/>
        <v>0</v>
      </c>
      <c r="L333">
        <f>COUNTIF(K$4:K333,TRUE())</f>
        <v>133</v>
      </c>
      <c r="M333" t="b">
        <f t="shared" si="32"/>
        <v>1</v>
      </c>
    </row>
    <row r="334" spans="1:13" x14ac:dyDescent="0.25">
      <c r="A334" s="21">
        <v>44816.482638888891</v>
      </c>
      <c r="B334" s="22">
        <f t="shared" si="34"/>
        <v>361.69097222222626</v>
      </c>
      <c r="D334">
        <f>D333/200</f>
        <v>4.0100000000000005E-3</v>
      </c>
      <c r="E334" s="11">
        <f t="shared" si="35"/>
        <v>982.64446095957157</v>
      </c>
      <c r="F334" s="24" t="s">
        <v>33</v>
      </c>
      <c r="G334" s="16" t="s">
        <v>22</v>
      </c>
      <c r="H334">
        <f t="shared" si="30"/>
        <v>7.0859519509381297</v>
      </c>
      <c r="I334" s="11">
        <f t="shared" si="33"/>
        <v>1266.6444609595715</v>
      </c>
      <c r="K334" t="b">
        <f t="shared" si="31"/>
        <v>1</v>
      </c>
      <c r="L334">
        <f>COUNTIF(K$4:K334,TRUE())</f>
        <v>134</v>
      </c>
      <c r="M334" t="b">
        <f t="shared" si="32"/>
        <v>0</v>
      </c>
    </row>
    <row r="335" spans="1:13" x14ac:dyDescent="0.25">
      <c r="A335" s="21">
        <v>44818.625</v>
      </c>
      <c r="B335" s="22">
        <f t="shared" si="34"/>
        <v>363.83333333333576</v>
      </c>
      <c r="D335">
        <v>0.61299999999999999</v>
      </c>
      <c r="E335" s="11">
        <f t="shared" si="35"/>
        <v>989.90060198658216</v>
      </c>
      <c r="H335" t="e">
        <f t="shared" si="30"/>
        <v>#DIV/0!</v>
      </c>
      <c r="I335" s="11">
        <f t="shared" si="33"/>
        <v>1273.9006019865822</v>
      </c>
      <c r="K335" t="b">
        <f t="shared" si="31"/>
        <v>0</v>
      </c>
      <c r="L335">
        <f>COUNTIF(K$4:K335,TRUE())</f>
        <v>134</v>
      </c>
      <c r="M335" t="b">
        <f t="shared" si="32"/>
        <v>0</v>
      </c>
    </row>
    <row r="336" spans="1:13" x14ac:dyDescent="0.25">
      <c r="A336" s="21">
        <v>44818.628472222219</v>
      </c>
      <c r="B336" s="22">
        <f t="shared" si="34"/>
        <v>363.83680555555475</v>
      </c>
      <c r="D336">
        <f>D335/200</f>
        <v>3.065E-3</v>
      </c>
      <c r="E336" s="11">
        <f t="shared" si="35"/>
        <v>989.90060198658216</v>
      </c>
      <c r="F336" s="24" t="s">
        <v>33</v>
      </c>
      <c r="G336" s="16" t="s">
        <v>22</v>
      </c>
      <c r="H336">
        <f t="shared" si="30"/>
        <v>6.909946292164161</v>
      </c>
      <c r="I336" s="11">
        <f t="shared" si="33"/>
        <v>1273.9006019865822</v>
      </c>
      <c r="K336" t="b">
        <f t="shared" si="31"/>
        <v>1</v>
      </c>
      <c r="L336">
        <f>COUNTIF(K$4:K336,TRUE())</f>
        <v>135</v>
      </c>
      <c r="M336" t="b">
        <f t="shared" si="32"/>
        <v>1</v>
      </c>
    </row>
    <row r="337" spans="1:13" x14ac:dyDescent="0.25">
      <c r="A337" s="21">
        <v>44820.663194444445</v>
      </c>
      <c r="B337" s="22">
        <f t="shared" si="34"/>
        <v>365.87152777778101</v>
      </c>
      <c r="D337">
        <v>0.41099999999999998</v>
      </c>
      <c r="E337" s="11">
        <f t="shared" si="35"/>
        <v>996.96770949634777</v>
      </c>
      <c r="H337" t="e">
        <f t="shared" ref="H337:H396" si="36">(A338-A337)*24/(E338-E337)</f>
        <v>#DIV/0!</v>
      </c>
      <c r="I337" s="11">
        <f t="shared" si="33"/>
        <v>1280.9677094963477</v>
      </c>
      <c r="K337" t="b">
        <f t="shared" si="31"/>
        <v>0</v>
      </c>
      <c r="L337">
        <f>COUNTIF(K$4:K337,TRUE())</f>
        <v>135</v>
      </c>
      <c r="M337" t="b">
        <f t="shared" si="32"/>
        <v>1</v>
      </c>
    </row>
    <row r="338" spans="1:13" x14ac:dyDescent="0.25">
      <c r="A338" s="21">
        <v>44820.666666666664</v>
      </c>
      <c r="B338" s="22">
        <f t="shared" si="34"/>
        <v>365.875</v>
      </c>
      <c r="D338">
        <f>D337/500</f>
        <v>8.2199999999999992E-4</v>
      </c>
      <c r="E338" s="11">
        <f t="shared" si="35"/>
        <v>996.96770949634777</v>
      </c>
      <c r="F338" s="24" t="s">
        <v>28</v>
      </c>
      <c r="G338" s="16" t="s">
        <v>40</v>
      </c>
      <c r="H338">
        <f t="shared" si="36"/>
        <v>7.5813756930960956</v>
      </c>
      <c r="I338" s="11">
        <f t="shared" si="33"/>
        <v>1280.9677094963477</v>
      </c>
      <c r="K338" t="b">
        <f t="shared" si="31"/>
        <v>1</v>
      </c>
      <c r="L338">
        <f>COUNTIF(K$4:K338,TRUE())</f>
        <v>136</v>
      </c>
      <c r="M338" t="b">
        <f t="shared" si="32"/>
        <v>0</v>
      </c>
    </row>
    <row r="339" spans="1:13" x14ac:dyDescent="0.25">
      <c r="A339" s="21">
        <v>44823.684027777781</v>
      </c>
      <c r="B339" s="22">
        <f t="shared" si="34"/>
        <v>368.89236111111677</v>
      </c>
      <c r="D339">
        <v>0.61699999999999999</v>
      </c>
      <c r="E339" s="11">
        <f t="shared" si="35"/>
        <v>1006.5196258764776</v>
      </c>
      <c r="H339" t="e">
        <f t="shared" si="36"/>
        <v>#DIV/0!</v>
      </c>
      <c r="I339" s="11">
        <f t="shared" si="33"/>
        <v>1290.5196258764777</v>
      </c>
      <c r="K339" t="b">
        <f t="shared" si="31"/>
        <v>0</v>
      </c>
      <c r="L339">
        <f>COUNTIF(K$4:K339,TRUE())</f>
        <v>136</v>
      </c>
      <c r="M339" t="b">
        <f t="shared" si="32"/>
        <v>0</v>
      </c>
    </row>
    <row r="340" spans="1:13" x14ac:dyDescent="0.25">
      <c r="A340" s="21">
        <v>44823.6875</v>
      </c>
      <c r="B340" s="22">
        <f t="shared" si="34"/>
        <v>368.89583333333576</v>
      </c>
      <c r="D340">
        <f>D339/200</f>
        <v>3.0850000000000001E-3</v>
      </c>
      <c r="E340" s="11">
        <f t="shared" si="35"/>
        <v>1006.5196258764776</v>
      </c>
      <c r="F340" s="24" t="s">
        <v>33</v>
      </c>
      <c r="G340" s="16" t="s">
        <v>22</v>
      </c>
      <c r="H340">
        <f t="shared" si="36"/>
        <v>7.2403078198965094</v>
      </c>
      <c r="I340" s="11">
        <f t="shared" si="33"/>
        <v>1290.5196258764777</v>
      </c>
      <c r="K340" t="b">
        <f t="shared" si="31"/>
        <v>1</v>
      </c>
      <c r="L340">
        <f>COUNTIF(K$4:K340,TRUE())</f>
        <v>137</v>
      </c>
      <c r="M340" t="b">
        <f t="shared" si="32"/>
        <v>1</v>
      </c>
    </row>
    <row r="341" spans="1:13" x14ac:dyDescent="0.25">
      <c r="A341" s="21">
        <v>44825.711805555555</v>
      </c>
      <c r="B341" s="22">
        <f t="shared" si="34"/>
        <v>370.92013888889051</v>
      </c>
      <c r="D341">
        <v>0.32300000000000001</v>
      </c>
      <c r="E341" s="11">
        <f t="shared" si="35"/>
        <v>1013.2297457417968</v>
      </c>
      <c r="H341" t="e">
        <f t="shared" si="36"/>
        <v>#DIV/0!</v>
      </c>
      <c r="I341" s="11">
        <f t="shared" si="33"/>
        <v>1297.2297457417967</v>
      </c>
      <c r="K341" t="b">
        <f t="shared" si="31"/>
        <v>0</v>
      </c>
      <c r="L341">
        <f>COUNTIF(K$4:K341,TRUE())</f>
        <v>137</v>
      </c>
      <c r="M341" t="b">
        <f t="shared" si="32"/>
        <v>1</v>
      </c>
    </row>
    <row r="342" spans="1:13" x14ac:dyDescent="0.25">
      <c r="A342" s="21">
        <v>44825.715277777781</v>
      </c>
      <c r="B342" s="22">
        <f t="shared" si="34"/>
        <v>370.92361111111677</v>
      </c>
      <c r="D342">
        <f>D341/200</f>
        <v>1.6150000000000001E-3</v>
      </c>
      <c r="E342" s="11">
        <f t="shared" si="35"/>
        <v>1013.2297457417968</v>
      </c>
      <c r="F342" s="24" t="s">
        <v>33</v>
      </c>
      <c r="G342" s="16" t="s">
        <v>22</v>
      </c>
      <c r="H342">
        <f t="shared" si="36"/>
        <v>6.3165236544736114</v>
      </c>
      <c r="I342" s="11">
        <f t="shared" si="33"/>
        <v>1297.2297457417967</v>
      </c>
      <c r="K342" t="b">
        <f t="shared" si="31"/>
        <v>1</v>
      </c>
      <c r="L342">
        <f>COUNTIF(K$4:K342,TRUE())</f>
        <v>138</v>
      </c>
      <c r="M342" t="b">
        <f t="shared" si="32"/>
        <v>0</v>
      </c>
    </row>
    <row r="343" spans="1:13" x14ac:dyDescent="0.25">
      <c r="A343" s="21">
        <v>44827.663194444445</v>
      </c>
      <c r="B343" s="22">
        <f t="shared" si="34"/>
        <v>372.87152777778101</v>
      </c>
      <c r="D343">
        <v>0.27300000000000002</v>
      </c>
      <c r="E343" s="11">
        <f t="shared" si="35"/>
        <v>1020.6309687177975</v>
      </c>
      <c r="H343" t="e">
        <f t="shared" si="36"/>
        <v>#DIV/0!</v>
      </c>
      <c r="I343" s="11">
        <f t="shared" si="33"/>
        <v>1304.6309687177975</v>
      </c>
      <c r="K343" t="b">
        <f t="shared" si="31"/>
        <v>0</v>
      </c>
      <c r="L343">
        <f>COUNTIF(K$4:K343,TRUE())</f>
        <v>138</v>
      </c>
      <c r="M343" t="b">
        <f t="shared" si="32"/>
        <v>0</v>
      </c>
    </row>
    <row r="344" spans="1:13" x14ac:dyDescent="0.25">
      <c r="A344" s="21">
        <v>44827.666666666664</v>
      </c>
      <c r="B344" s="22">
        <f t="shared" si="34"/>
        <v>372.875</v>
      </c>
      <c r="D344">
        <f>D343/500</f>
        <v>5.4600000000000004E-4</v>
      </c>
      <c r="E344" s="11">
        <f t="shared" si="35"/>
        <v>1020.6309687177975</v>
      </c>
      <c r="F344" s="24" t="s">
        <v>28</v>
      </c>
      <c r="G344" s="16" t="s">
        <v>22</v>
      </c>
      <c r="H344">
        <f t="shared" si="36"/>
        <v>7.2659018774234898</v>
      </c>
      <c r="I344" s="11">
        <f t="shared" si="33"/>
        <v>1304.6309687177975</v>
      </c>
      <c r="K344" t="b">
        <f t="shared" si="31"/>
        <v>1</v>
      </c>
      <c r="L344">
        <f>COUNTIF(K$4:K344,TRUE())</f>
        <v>139</v>
      </c>
      <c r="M344" t="b">
        <f t="shared" si="32"/>
        <v>1</v>
      </c>
    </row>
    <row r="345" spans="1:13" x14ac:dyDescent="0.25">
      <c r="A345" s="21">
        <v>44830.680555555555</v>
      </c>
      <c r="B345" s="22">
        <f t="shared" si="34"/>
        <v>375.88888888889051</v>
      </c>
      <c r="D345">
        <v>0.54200000000000004</v>
      </c>
      <c r="E345" s="11">
        <f t="shared" si="35"/>
        <v>1030.5861449028937</v>
      </c>
      <c r="H345" t="e">
        <f t="shared" si="36"/>
        <v>#DIV/0!</v>
      </c>
      <c r="I345" s="11">
        <f t="shared" si="33"/>
        <v>1314.5861449028937</v>
      </c>
      <c r="K345" t="b">
        <f t="shared" si="31"/>
        <v>0</v>
      </c>
      <c r="L345">
        <f>COUNTIF(K$4:K345,TRUE())</f>
        <v>139</v>
      </c>
      <c r="M345" t="b">
        <f t="shared" si="32"/>
        <v>1</v>
      </c>
    </row>
    <row r="346" spans="1:13" x14ac:dyDescent="0.25">
      <c r="A346" s="21">
        <v>44830.684027777781</v>
      </c>
      <c r="B346" s="22">
        <f t="shared" si="34"/>
        <v>375.89236111111677</v>
      </c>
      <c r="D346">
        <f>D345/200</f>
        <v>2.7100000000000002E-3</v>
      </c>
      <c r="E346" s="11">
        <f t="shared" si="35"/>
        <v>1030.5861449028937</v>
      </c>
      <c r="F346" s="24" t="s">
        <v>33</v>
      </c>
      <c r="G346" s="16" t="s">
        <v>22</v>
      </c>
      <c r="H346">
        <f t="shared" si="36"/>
        <v>12.244907889365635</v>
      </c>
      <c r="I346" s="11">
        <f t="shared" si="33"/>
        <v>1314.5861449028937</v>
      </c>
      <c r="K346" t="b">
        <f t="shared" si="31"/>
        <v>1</v>
      </c>
      <c r="L346">
        <f>COUNTIF(K$4:K346,TRUE())</f>
        <v>140</v>
      </c>
      <c r="M346" t="b">
        <f t="shared" si="32"/>
        <v>0</v>
      </c>
    </row>
    <row r="347" spans="1:13" x14ac:dyDescent="0.25">
      <c r="A347" s="21">
        <v>44832.701388888891</v>
      </c>
      <c r="B347" s="22">
        <f t="shared" si="34"/>
        <v>377.90972222222626</v>
      </c>
      <c r="D347">
        <v>4.2000000000000003E-2</v>
      </c>
      <c r="E347" s="11">
        <f t="shared" si="35"/>
        <v>1034.5401694740933</v>
      </c>
      <c r="H347">
        <f t="shared" si="36"/>
        <v>11.117101985025899</v>
      </c>
      <c r="I347" s="11">
        <f t="shared" si="33"/>
        <v>1318.5401694740933</v>
      </c>
      <c r="K347" t="b">
        <f t="shared" si="31"/>
        <v>0</v>
      </c>
      <c r="L347">
        <f>COUNTIF(K$4:K347,TRUE())</f>
        <v>140</v>
      </c>
      <c r="M347" t="b">
        <f t="shared" si="32"/>
        <v>0</v>
      </c>
    </row>
    <row r="348" spans="1:13" x14ac:dyDescent="0.25">
      <c r="A348" s="21">
        <v>44834.663194444445</v>
      </c>
      <c r="B348" s="22">
        <f t="shared" si="34"/>
        <v>379.87152777778101</v>
      </c>
      <c r="D348">
        <v>0.79100000000000004</v>
      </c>
      <c r="E348" s="11">
        <f t="shared" si="35"/>
        <v>1038.7753859357874</v>
      </c>
      <c r="G348" s="16"/>
      <c r="H348" t="e">
        <f t="shared" si="36"/>
        <v>#DIV/0!</v>
      </c>
      <c r="I348" s="11">
        <f t="shared" si="33"/>
        <v>1322.7753859357874</v>
      </c>
      <c r="K348" t="b">
        <f t="shared" si="31"/>
        <v>0</v>
      </c>
      <c r="L348">
        <f>COUNTIF(K$4:K348,TRUE())</f>
        <v>140</v>
      </c>
      <c r="M348" t="b">
        <f t="shared" si="32"/>
        <v>0</v>
      </c>
    </row>
    <row r="349" spans="1:13" x14ac:dyDescent="0.25">
      <c r="A349" s="21">
        <v>44834.666666666664</v>
      </c>
      <c r="B349" s="22">
        <f t="shared" si="34"/>
        <v>379.875</v>
      </c>
      <c r="D349">
        <f>D348/500</f>
        <v>1.5820000000000001E-3</v>
      </c>
      <c r="E349" s="11">
        <f t="shared" si="35"/>
        <v>1038.7753859357874</v>
      </c>
      <c r="F349" s="24" t="s">
        <v>28</v>
      </c>
      <c r="G349" s="16" t="s">
        <v>22</v>
      </c>
      <c r="H349">
        <f t="shared" si="36"/>
        <v>8.8154251496135601</v>
      </c>
      <c r="I349" s="11">
        <f t="shared" si="33"/>
        <v>1322.7753859357874</v>
      </c>
      <c r="K349" t="b">
        <f t="shared" si="31"/>
        <v>1</v>
      </c>
      <c r="L349">
        <f>COUNTIF(K$4:K349,TRUE())</f>
        <v>141</v>
      </c>
      <c r="M349" t="b">
        <f t="shared" si="32"/>
        <v>1</v>
      </c>
    </row>
    <row r="350" spans="1:13" x14ac:dyDescent="0.25">
      <c r="A350" s="21">
        <v>44837.684027777781</v>
      </c>
      <c r="B350" s="22">
        <f t="shared" si="34"/>
        <v>382.89236111111677</v>
      </c>
      <c r="D350">
        <v>0.47</v>
      </c>
      <c r="E350" s="11">
        <f t="shared" si="35"/>
        <v>1046.9901532825418</v>
      </c>
      <c r="H350" t="e">
        <f t="shared" si="36"/>
        <v>#DIV/0!</v>
      </c>
      <c r="I350" s="11">
        <f t="shared" si="33"/>
        <v>1330.9901532825418</v>
      </c>
      <c r="K350" t="b">
        <f t="shared" si="31"/>
        <v>0</v>
      </c>
      <c r="L350">
        <f>COUNTIF(K$4:K350,TRUE())</f>
        <v>141</v>
      </c>
      <c r="M350" t="b">
        <f t="shared" si="32"/>
        <v>1</v>
      </c>
    </row>
    <row r="351" spans="1:13" x14ac:dyDescent="0.25">
      <c r="A351" s="21">
        <v>44837.6875</v>
      </c>
      <c r="B351" s="22">
        <f t="shared" si="34"/>
        <v>382.89583333333576</v>
      </c>
      <c r="D351">
        <f>D350/200</f>
        <v>2.3499999999999997E-3</v>
      </c>
      <c r="E351" s="11">
        <f t="shared" si="35"/>
        <v>1046.9901532825418</v>
      </c>
      <c r="F351" s="24" t="s">
        <v>33</v>
      </c>
      <c r="G351" s="16" t="s">
        <v>22</v>
      </c>
      <c r="H351">
        <f t="shared" si="36"/>
        <v>6.7822269236709998</v>
      </c>
      <c r="I351" s="11">
        <f t="shared" si="33"/>
        <v>1330.9901532825418</v>
      </c>
      <c r="K351" t="b">
        <f t="shared" si="31"/>
        <v>1</v>
      </c>
      <c r="L351">
        <f>COUNTIF(K$4:K351,TRUE())</f>
        <v>142</v>
      </c>
      <c r="M351" t="b">
        <f t="shared" si="32"/>
        <v>0</v>
      </c>
    </row>
    <row r="352" spans="1:13" x14ac:dyDescent="0.25">
      <c r="A352" s="21">
        <v>44839.708333333336</v>
      </c>
      <c r="B352" s="22">
        <f t="shared" si="34"/>
        <v>384.91666666667152</v>
      </c>
      <c r="D352">
        <v>0.33400000000000002</v>
      </c>
      <c r="E352" s="11">
        <f t="shared" si="35"/>
        <v>1054.1411968182256</v>
      </c>
      <c r="H352" t="e">
        <f t="shared" si="36"/>
        <v>#DIV/0!</v>
      </c>
      <c r="I352" s="11">
        <f t="shared" si="33"/>
        <v>1338.1411968182256</v>
      </c>
      <c r="K352" t="b">
        <f t="shared" si="31"/>
        <v>0</v>
      </c>
      <c r="L352">
        <f>COUNTIF(K$4:K352,TRUE())</f>
        <v>142</v>
      </c>
      <c r="M352" t="b">
        <f t="shared" si="32"/>
        <v>0</v>
      </c>
    </row>
    <row r="353" spans="1:13" x14ac:dyDescent="0.25">
      <c r="A353" s="21">
        <v>44839.711805555555</v>
      </c>
      <c r="B353" s="22">
        <f t="shared" si="34"/>
        <v>384.92013888889051</v>
      </c>
      <c r="D353">
        <f>D352/25</f>
        <v>1.336E-2</v>
      </c>
      <c r="E353" s="11">
        <f t="shared" si="35"/>
        <v>1054.1411968182256</v>
      </c>
      <c r="F353" s="24" t="s">
        <v>33</v>
      </c>
      <c r="G353" s="16" t="s">
        <v>22</v>
      </c>
      <c r="H353">
        <f t="shared" si="36"/>
        <v>11.803252053421152</v>
      </c>
      <c r="I353" s="11">
        <f t="shared" si="33"/>
        <v>1338.1411968182256</v>
      </c>
      <c r="K353" t="b">
        <f t="shared" si="31"/>
        <v>1</v>
      </c>
      <c r="L353">
        <f>COUNTIF(K$4:K353,TRUE())</f>
        <v>143</v>
      </c>
      <c r="M353" t="b">
        <f t="shared" si="32"/>
        <v>1</v>
      </c>
    </row>
    <row r="354" spans="1:13" x14ac:dyDescent="0.25">
      <c r="A354" s="21">
        <v>44841.652777777781</v>
      </c>
      <c r="B354" s="22">
        <f t="shared" si="34"/>
        <v>386.86111111111677</v>
      </c>
      <c r="D354">
        <v>0.20599999999999999</v>
      </c>
      <c r="E354" s="11">
        <f t="shared" si="35"/>
        <v>1058.0878492427096</v>
      </c>
      <c r="H354" t="e">
        <f t="shared" si="36"/>
        <v>#DIV/0!</v>
      </c>
      <c r="I354" s="11">
        <f t="shared" si="33"/>
        <v>1342.0878492427096</v>
      </c>
      <c r="K354" t="b">
        <f t="shared" si="31"/>
        <v>0</v>
      </c>
      <c r="L354">
        <f>COUNTIF(K$4:K354,TRUE())</f>
        <v>143</v>
      </c>
      <c r="M354" t="b">
        <f t="shared" si="32"/>
        <v>1</v>
      </c>
    </row>
    <row r="355" spans="1:13" x14ac:dyDescent="0.25">
      <c r="A355" s="21">
        <v>44841.65625</v>
      </c>
      <c r="B355" s="22">
        <f t="shared" si="34"/>
        <v>386.86458333333576</v>
      </c>
      <c r="D355">
        <f>D354/500</f>
        <v>4.1199999999999999E-4</v>
      </c>
      <c r="E355" s="11">
        <f t="shared" si="35"/>
        <v>1058.0878492427096</v>
      </c>
      <c r="F355" s="24" t="s">
        <v>28</v>
      </c>
      <c r="G355" s="16" t="s">
        <v>22</v>
      </c>
      <c r="H355">
        <f t="shared" si="36"/>
        <v>7.3021831656510097</v>
      </c>
      <c r="I355" s="11">
        <f t="shared" si="33"/>
        <v>1342.0878492427096</v>
      </c>
      <c r="K355" t="b">
        <f t="shared" si="31"/>
        <v>1</v>
      </c>
      <c r="L355">
        <f>COUNTIF(K$4:K355,TRUE())</f>
        <v>144</v>
      </c>
      <c r="M355" t="b">
        <f t="shared" si="32"/>
        <v>0</v>
      </c>
    </row>
    <row r="356" spans="1:13" x14ac:dyDescent="0.25">
      <c r="A356" s="21">
        <v>44844.715277777781</v>
      </c>
      <c r="B356" s="22">
        <f t="shared" si="34"/>
        <v>389.92361111111677</v>
      </c>
      <c r="D356">
        <v>0.438</v>
      </c>
      <c r="E356" s="11">
        <f t="shared" si="35"/>
        <v>1068.1419200597895</v>
      </c>
      <c r="H356" t="e">
        <f t="shared" si="36"/>
        <v>#DIV/0!</v>
      </c>
      <c r="I356" s="11">
        <f t="shared" si="33"/>
        <v>1352.1419200597895</v>
      </c>
      <c r="K356" t="b">
        <f t="shared" si="31"/>
        <v>0</v>
      </c>
      <c r="L356">
        <f>COUNTIF(K$4:K356,TRUE())</f>
        <v>144</v>
      </c>
      <c r="M356" t="b">
        <f t="shared" si="32"/>
        <v>0</v>
      </c>
    </row>
    <row r="357" spans="1:13" x14ac:dyDescent="0.25">
      <c r="A357" s="21">
        <v>44844.71875</v>
      </c>
      <c r="B357" s="22">
        <f t="shared" si="34"/>
        <v>389.92708333333576</v>
      </c>
      <c r="D357">
        <f>D356/200</f>
        <v>2.1900000000000001E-3</v>
      </c>
      <c r="E357" s="11">
        <f t="shared" si="35"/>
        <v>1068.1419200597895</v>
      </c>
      <c r="F357" s="24" t="s">
        <v>33</v>
      </c>
      <c r="G357" s="16" t="s">
        <v>22</v>
      </c>
      <c r="H357">
        <f t="shared" si="36"/>
        <v>6.6781051131463069</v>
      </c>
      <c r="I357" s="11">
        <f t="shared" si="33"/>
        <v>1352.1419200597895</v>
      </c>
      <c r="K357" t="b">
        <f t="shared" si="31"/>
        <v>1</v>
      </c>
      <c r="L357">
        <f>COUNTIF(K$4:K357,TRUE())</f>
        <v>145</v>
      </c>
      <c r="M357" t="b">
        <f t="shared" si="32"/>
        <v>1</v>
      </c>
    </row>
    <row r="358" spans="1:13" x14ac:dyDescent="0.25">
      <c r="A358" s="21">
        <v>44846.663194444445</v>
      </c>
      <c r="B358" s="22">
        <f t="shared" si="34"/>
        <v>391.87152777778101</v>
      </c>
      <c r="D358">
        <v>0.27800000000000002</v>
      </c>
      <c r="E358" s="11">
        <f t="shared" si="35"/>
        <v>1075.1299302626867</v>
      </c>
      <c r="H358" t="e">
        <f t="shared" si="36"/>
        <v>#DIV/0!</v>
      </c>
      <c r="I358" s="11">
        <f t="shared" si="33"/>
        <v>1359.1299302626867</v>
      </c>
      <c r="K358" t="b">
        <f t="shared" si="31"/>
        <v>0</v>
      </c>
      <c r="L358">
        <f>COUNTIF(K$4:K358,TRUE())</f>
        <v>145</v>
      </c>
      <c r="M358" t="b">
        <f t="shared" si="32"/>
        <v>1</v>
      </c>
    </row>
    <row r="359" spans="1:13" x14ac:dyDescent="0.25">
      <c r="A359" s="21">
        <v>44846.666666666664</v>
      </c>
      <c r="B359" s="22">
        <f t="shared" si="34"/>
        <v>391.875</v>
      </c>
      <c r="D359">
        <f>D358/200</f>
        <v>1.3900000000000002E-3</v>
      </c>
      <c r="E359" s="11">
        <f t="shared" si="35"/>
        <v>1075.1299302626867</v>
      </c>
      <c r="F359" s="24" t="s">
        <v>33</v>
      </c>
      <c r="G359" s="16" t="s">
        <v>22</v>
      </c>
      <c r="H359">
        <f t="shared" si="36"/>
        <v>5.8529940489261438</v>
      </c>
      <c r="I359" s="11">
        <f t="shared" si="33"/>
        <v>1359.1299302626867</v>
      </c>
      <c r="K359" t="b">
        <f t="shared" si="31"/>
        <v>1</v>
      </c>
      <c r="L359">
        <f>COUNTIF(K$4:K359,TRUE())</f>
        <v>146</v>
      </c>
      <c r="M359" t="b">
        <f t="shared" si="32"/>
        <v>0</v>
      </c>
    </row>
    <row r="360" spans="1:13" x14ac:dyDescent="0.25">
      <c r="A360" s="21">
        <v>44848.663194444445</v>
      </c>
      <c r="B360" s="22">
        <f t="shared" si="34"/>
        <v>393.87152777778101</v>
      </c>
      <c r="D360">
        <v>0.40500000000000003</v>
      </c>
      <c r="E360" s="11">
        <f t="shared" si="35"/>
        <v>1083.3166234775099</v>
      </c>
      <c r="H360" t="e">
        <f t="shared" si="36"/>
        <v>#DIV/0!</v>
      </c>
      <c r="I360" s="11">
        <f t="shared" si="33"/>
        <v>1367.3166234775099</v>
      </c>
      <c r="K360" t="b">
        <f t="shared" si="31"/>
        <v>0</v>
      </c>
      <c r="L360">
        <f>COUNTIF(K$4:K360,TRUE())</f>
        <v>146</v>
      </c>
      <c r="M360" t="b">
        <f t="shared" si="32"/>
        <v>0</v>
      </c>
    </row>
    <row r="361" spans="1:13" x14ac:dyDescent="0.25">
      <c r="A361" s="21">
        <v>44848.666666666664</v>
      </c>
      <c r="B361" s="22">
        <f t="shared" si="34"/>
        <v>393.875</v>
      </c>
      <c r="D361">
        <f>D360/500</f>
        <v>8.1000000000000006E-4</v>
      </c>
      <c r="E361" s="11">
        <f t="shared" si="35"/>
        <v>1083.3166234775099</v>
      </c>
      <c r="F361" s="24" t="s">
        <v>28</v>
      </c>
      <c r="G361" s="16" t="s">
        <v>22</v>
      </c>
      <c r="H361">
        <f t="shared" si="36"/>
        <v>6.9342392651982783</v>
      </c>
      <c r="I361" s="11">
        <f t="shared" si="33"/>
        <v>1367.3166234775099</v>
      </c>
      <c r="K361" t="b">
        <f t="shared" si="31"/>
        <v>1</v>
      </c>
      <c r="L361">
        <f>COUNTIF(K$4:K361,TRUE())</f>
        <v>147</v>
      </c>
      <c r="M361" t="b">
        <f t="shared" si="32"/>
        <v>1</v>
      </c>
    </row>
    <row r="362" spans="1:13" x14ac:dyDescent="0.25">
      <c r="A362" s="21">
        <v>44851.673611111109</v>
      </c>
      <c r="B362" s="22">
        <f t="shared" si="34"/>
        <v>396.88194444444525</v>
      </c>
      <c r="D362">
        <v>1.1000000000000001</v>
      </c>
      <c r="E362" s="11">
        <f t="shared" si="35"/>
        <v>1093.723917472812</v>
      </c>
      <c r="H362" t="e">
        <f t="shared" si="36"/>
        <v>#DIV/0!</v>
      </c>
      <c r="I362" s="11">
        <f t="shared" si="33"/>
        <v>1377.723917472812</v>
      </c>
      <c r="K362" t="b">
        <f t="shared" si="31"/>
        <v>0</v>
      </c>
      <c r="L362">
        <f>COUNTIF(K$4:K362,TRUE())</f>
        <v>147</v>
      </c>
      <c r="M362" t="b">
        <f t="shared" si="32"/>
        <v>1</v>
      </c>
    </row>
    <row r="363" spans="1:13" x14ac:dyDescent="0.25">
      <c r="A363" s="21">
        <v>44851.677083333336</v>
      </c>
      <c r="B363" s="22">
        <f t="shared" si="34"/>
        <v>396.88541666667152</v>
      </c>
      <c r="D363">
        <f>D362/200</f>
        <v>5.5000000000000005E-3</v>
      </c>
      <c r="E363" s="11">
        <f t="shared" si="35"/>
        <v>1093.723917472812</v>
      </c>
      <c r="F363" s="24" t="s">
        <v>33</v>
      </c>
      <c r="G363" s="16" t="s">
        <v>22</v>
      </c>
      <c r="H363">
        <f t="shared" si="36"/>
        <v>6.872643366823235</v>
      </c>
      <c r="I363" s="11">
        <f t="shared" si="33"/>
        <v>1377.723917472812</v>
      </c>
      <c r="K363" t="b">
        <f t="shared" si="31"/>
        <v>1</v>
      </c>
      <c r="L363">
        <f>COUNTIF(K$4:K363,TRUE())</f>
        <v>148</v>
      </c>
      <c r="M363" t="b">
        <f t="shared" si="32"/>
        <v>0</v>
      </c>
    </row>
    <row r="364" spans="1:13" x14ac:dyDescent="0.25">
      <c r="A364" s="21">
        <v>44853.666666666664</v>
      </c>
      <c r="B364" s="22">
        <f t="shared" si="34"/>
        <v>398.875</v>
      </c>
      <c r="D364">
        <v>0.67900000000000005</v>
      </c>
      <c r="E364" s="11">
        <f t="shared" si="35"/>
        <v>1100.6717536184194</v>
      </c>
      <c r="H364" t="e">
        <f t="shared" si="36"/>
        <v>#DIV/0!</v>
      </c>
      <c r="I364" s="11">
        <f t="shared" si="33"/>
        <v>1384.6717536184194</v>
      </c>
      <c r="K364" t="b">
        <f t="shared" si="31"/>
        <v>0</v>
      </c>
      <c r="L364">
        <f>COUNTIF(K$4:K364,TRUE())</f>
        <v>148</v>
      </c>
      <c r="M364" t="b">
        <f t="shared" si="32"/>
        <v>0</v>
      </c>
    </row>
    <row r="365" spans="1:13" x14ac:dyDescent="0.25">
      <c r="A365" s="21">
        <v>44853.670138888891</v>
      </c>
      <c r="B365" s="22">
        <f t="shared" si="34"/>
        <v>398.87847222222626</v>
      </c>
      <c r="D365">
        <f>D364/200</f>
        <v>3.3950000000000004E-3</v>
      </c>
      <c r="E365" s="11">
        <f t="shared" si="35"/>
        <v>1100.6717536184194</v>
      </c>
      <c r="F365" s="24" t="s">
        <v>33</v>
      </c>
      <c r="G365" s="16" t="s">
        <v>22</v>
      </c>
      <c r="H365">
        <f t="shared" si="36"/>
        <v>6.4375335775387867</v>
      </c>
      <c r="I365" s="11">
        <f t="shared" si="33"/>
        <v>1384.6717536184194</v>
      </c>
      <c r="K365" t="b">
        <f t="shared" si="31"/>
        <v>1</v>
      </c>
      <c r="L365">
        <f>COUNTIF(K$4:K365,TRUE())</f>
        <v>149</v>
      </c>
      <c r="M365" t="b">
        <f t="shared" si="32"/>
        <v>1</v>
      </c>
    </row>
    <row r="366" spans="1:13" x14ac:dyDescent="0.25">
      <c r="A366" s="21">
        <v>44855.684027777781</v>
      </c>
      <c r="B366" s="22">
        <f t="shared" si="34"/>
        <v>400.89236111111677</v>
      </c>
      <c r="D366">
        <v>0.61799999999999999</v>
      </c>
      <c r="E366" s="11">
        <f t="shared" si="35"/>
        <v>1108.1798050718537</v>
      </c>
      <c r="H366" t="e">
        <f t="shared" si="36"/>
        <v>#DIV/0!</v>
      </c>
      <c r="I366" s="11">
        <f t="shared" si="33"/>
        <v>1392.1798050718537</v>
      </c>
      <c r="K366" t="b">
        <f t="shared" si="31"/>
        <v>0</v>
      </c>
      <c r="L366">
        <f>COUNTIF(K$4:K366,TRUE())</f>
        <v>149</v>
      </c>
      <c r="M366" t="b">
        <f t="shared" si="32"/>
        <v>1</v>
      </c>
    </row>
    <row r="367" spans="1:13" x14ac:dyDescent="0.25">
      <c r="A367" s="21">
        <v>44855.6875</v>
      </c>
      <c r="B367" s="22">
        <f t="shared" si="34"/>
        <v>400.89583333333576</v>
      </c>
      <c r="D367">
        <f>D366/500</f>
        <v>1.2359999999999999E-3</v>
      </c>
      <c r="E367" s="11">
        <f t="shared" si="35"/>
        <v>1108.1798050718537</v>
      </c>
      <c r="F367" s="24" t="s">
        <v>28</v>
      </c>
      <c r="G367" s="16" t="s">
        <v>22</v>
      </c>
      <c r="H367">
        <f t="shared" si="36"/>
        <v>7.3949688081876719</v>
      </c>
      <c r="I367" s="11">
        <f t="shared" si="33"/>
        <v>1392.1798050718537</v>
      </c>
      <c r="K367" t="b">
        <f t="shared" si="31"/>
        <v>1</v>
      </c>
      <c r="L367">
        <f>COUNTIF(K$4:K367,TRUE())</f>
        <v>150</v>
      </c>
      <c r="M367" t="b">
        <f t="shared" si="32"/>
        <v>0</v>
      </c>
    </row>
    <row r="368" spans="1:13" ht="30" x14ac:dyDescent="0.25">
      <c r="A368" s="21">
        <v>44858.666666666664</v>
      </c>
      <c r="B368" s="22">
        <f t="shared" si="34"/>
        <v>403.875</v>
      </c>
      <c r="D368">
        <v>1.006</v>
      </c>
      <c r="E368" s="11">
        <f t="shared" si="35"/>
        <v>1117.848540918417</v>
      </c>
      <c r="F368" s="24" t="s">
        <v>29</v>
      </c>
      <c r="H368" t="e">
        <f t="shared" si="36"/>
        <v>#DIV/0!</v>
      </c>
      <c r="I368" s="11">
        <f t="shared" si="33"/>
        <v>1401.848540918417</v>
      </c>
      <c r="K368" t="b">
        <f t="shared" si="31"/>
        <v>0</v>
      </c>
      <c r="L368">
        <f>COUNTIF(K$4:K368,TRUE())</f>
        <v>150</v>
      </c>
      <c r="M368" t="b">
        <f t="shared" si="32"/>
        <v>0</v>
      </c>
    </row>
    <row r="369" spans="1:13" x14ac:dyDescent="0.25">
      <c r="A369" s="21">
        <v>44858.670138888891</v>
      </c>
      <c r="B369" s="22">
        <f t="shared" si="34"/>
        <v>403.87847222222626</v>
      </c>
      <c r="D369">
        <f>D368/200</f>
        <v>5.0299999999999997E-3</v>
      </c>
      <c r="E369" s="11">
        <f t="shared" si="35"/>
        <v>1117.848540918417</v>
      </c>
      <c r="F369" s="24" t="s">
        <v>33</v>
      </c>
      <c r="G369" s="16" t="s">
        <v>22</v>
      </c>
      <c r="H369">
        <f t="shared" si="36"/>
        <v>6.9968910019097619</v>
      </c>
      <c r="I369" s="11">
        <f t="shared" si="33"/>
        <v>1401.848540918417</v>
      </c>
      <c r="K369" t="b">
        <f t="shared" si="31"/>
        <v>1</v>
      </c>
      <c r="L369">
        <f>COUNTIF(K$4:K369,TRUE())</f>
        <v>151</v>
      </c>
      <c r="M369" t="b">
        <f t="shared" si="32"/>
        <v>1</v>
      </c>
    </row>
    <row r="370" spans="1:13" x14ac:dyDescent="0.25">
      <c r="A370" s="21">
        <v>44860.6875</v>
      </c>
      <c r="B370" s="22">
        <f t="shared" si="34"/>
        <v>405.89583333333576</v>
      </c>
      <c r="D370">
        <v>0.60899999999999999</v>
      </c>
      <c r="E370" s="11">
        <f t="shared" si="35"/>
        <v>1124.7682809362925</v>
      </c>
      <c r="H370" t="e">
        <f t="shared" si="36"/>
        <v>#DIV/0!</v>
      </c>
      <c r="I370" s="11">
        <f t="shared" si="33"/>
        <v>1408.7682809362925</v>
      </c>
      <c r="K370" t="b">
        <f t="shared" si="31"/>
        <v>0</v>
      </c>
      <c r="L370">
        <f>COUNTIF(K$4:K370,TRUE())</f>
        <v>151</v>
      </c>
      <c r="M370" t="b">
        <f t="shared" si="32"/>
        <v>1</v>
      </c>
    </row>
    <row r="371" spans="1:13" x14ac:dyDescent="0.25">
      <c r="A371" s="21">
        <v>44860.690972222219</v>
      </c>
      <c r="B371" s="22">
        <f t="shared" si="34"/>
        <v>405.89930555555475</v>
      </c>
      <c r="D371">
        <f>D370/200</f>
        <v>3.045E-3</v>
      </c>
      <c r="E371" s="11">
        <f t="shared" si="35"/>
        <v>1124.7682809362925</v>
      </c>
      <c r="F371" s="24" t="s">
        <v>33</v>
      </c>
      <c r="G371" s="16" t="s">
        <v>22</v>
      </c>
      <c r="H371">
        <f t="shared" si="36"/>
        <v>6.422629939550804</v>
      </c>
      <c r="I371" s="11">
        <f t="shared" si="33"/>
        <v>1408.7682809362925</v>
      </c>
      <c r="K371" t="b">
        <f t="shared" si="31"/>
        <v>1</v>
      </c>
      <c r="L371">
        <f>COUNTIF(K$4:K371,TRUE())</f>
        <v>152</v>
      </c>
      <c r="M371" t="b">
        <f t="shared" si="32"/>
        <v>0</v>
      </c>
    </row>
    <row r="372" spans="1:13" x14ac:dyDescent="0.25">
      <c r="A372" s="21">
        <v>44862.701388888891</v>
      </c>
      <c r="B372" s="22">
        <f t="shared" si="34"/>
        <v>407.90972222222626</v>
      </c>
      <c r="D372">
        <v>0.55600000000000005</v>
      </c>
      <c r="E372" s="11">
        <f t="shared" si="35"/>
        <v>1132.2807797808844</v>
      </c>
      <c r="H372" t="e">
        <f t="shared" si="36"/>
        <v>#DIV/0!</v>
      </c>
      <c r="I372" s="11">
        <f t="shared" si="33"/>
        <v>1416.2807797808844</v>
      </c>
      <c r="K372" t="b">
        <f t="shared" si="31"/>
        <v>0</v>
      </c>
      <c r="L372">
        <f>COUNTIF(K$4:K372,TRUE())</f>
        <v>152</v>
      </c>
      <c r="M372" t="b">
        <f t="shared" si="32"/>
        <v>0</v>
      </c>
    </row>
    <row r="373" spans="1:13" x14ac:dyDescent="0.25">
      <c r="A373" s="21">
        <v>44862.704861111109</v>
      </c>
      <c r="B373" s="22">
        <f t="shared" si="34"/>
        <v>407.91319444444525</v>
      </c>
      <c r="D373">
        <f>D372/500</f>
        <v>1.1120000000000001E-3</v>
      </c>
      <c r="E373" s="11">
        <f t="shared" si="35"/>
        <v>1132.2807797808844</v>
      </c>
      <c r="F373" s="24" t="s">
        <v>28</v>
      </c>
      <c r="G373" s="16" t="s">
        <v>22</v>
      </c>
      <c r="H373">
        <f t="shared" si="36"/>
        <v>7.422217050852435</v>
      </c>
      <c r="I373" s="11">
        <f t="shared" si="33"/>
        <v>1416.2807797808844</v>
      </c>
      <c r="K373" t="b">
        <f t="shared" si="31"/>
        <v>1</v>
      </c>
      <c r="L373">
        <f>COUNTIF(K$4:K373,TRUE())</f>
        <v>153</v>
      </c>
      <c r="M373" t="b">
        <f t="shared" si="32"/>
        <v>1</v>
      </c>
    </row>
    <row r="374" spans="1:13" x14ac:dyDescent="0.25">
      <c r="A374" s="21">
        <v>44865.697916666664</v>
      </c>
      <c r="B374" s="22">
        <f t="shared" si="34"/>
        <v>410.90625</v>
      </c>
      <c r="D374">
        <v>0.91100000000000003</v>
      </c>
      <c r="E374" s="11">
        <f t="shared" si="35"/>
        <v>1141.9589302366251</v>
      </c>
      <c r="H374" t="e">
        <f t="shared" si="36"/>
        <v>#DIV/0!</v>
      </c>
      <c r="I374" s="11">
        <f t="shared" si="33"/>
        <v>1425.9589302366251</v>
      </c>
      <c r="K374" t="b">
        <f t="shared" si="31"/>
        <v>0</v>
      </c>
      <c r="L374">
        <f>COUNTIF(K$4:K374,TRUE())</f>
        <v>153</v>
      </c>
      <c r="M374" t="b">
        <f t="shared" si="32"/>
        <v>1</v>
      </c>
    </row>
    <row r="375" spans="1:13" x14ac:dyDescent="0.25">
      <c r="A375" s="21">
        <v>44865.701388888891</v>
      </c>
      <c r="B375" s="22">
        <f t="shared" si="34"/>
        <v>410.90972222222626</v>
      </c>
      <c r="D375">
        <f>D374/200</f>
        <v>4.555E-3</v>
      </c>
      <c r="E375" s="11">
        <f t="shared" si="35"/>
        <v>1141.9589302366251</v>
      </c>
      <c r="F375" s="24" t="s">
        <v>33</v>
      </c>
      <c r="G375" s="16" t="s">
        <v>22</v>
      </c>
      <c r="H375">
        <f t="shared" si="36"/>
        <v>6.8469759057269117</v>
      </c>
      <c r="I375" s="11">
        <f t="shared" si="33"/>
        <v>1425.9589302366251</v>
      </c>
      <c r="K375" t="b">
        <f t="shared" si="31"/>
        <v>1</v>
      </c>
      <c r="L375">
        <f>COUNTIF(K$4:K375,TRUE())</f>
        <v>154</v>
      </c>
      <c r="M375" t="b">
        <f t="shared" si="32"/>
        <v>0</v>
      </c>
    </row>
    <row r="376" spans="1:13" x14ac:dyDescent="0.25">
      <c r="A376" s="21">
        <v>44867.684027777781</v>
      </c>
      <c r="B376" s="22">
        <f t="shared" si="34"/>
        <v>412.89236111111677</v>
      </c>
      <c r="D376">
        <v>0.56299999999999994</v>
      </c>
      <c r="E376" s="11">
        <f t="shared" si="35"/>
        <v>1148.908470294678</v>
      </c>
      <c r="H376" t="e">
        <f t="shared" si="36"/>
        <v>#DIV/0!</v>
      </c>
      <c r="I376" s="11">
        <f t="shared" si="33"/>
        <v>1432.908470294678</v>
      </c>
      <c r="K376" t="b">
        <f t="shared" si="31"/>
        <v>0</v>
      </c>
      <c r="L376">
        <f>COUNTIF(K$4:K376,TRUE())</f>
        <v>154</v>
      </c>
      <c r="M376" t="b">
        <f t="shared" si="32"/>
        <v>0</v>
      </c>
    </row>
    <row r="377" spans="1:13" x14ac:dyDescent="0.25">
      <c r="A377" s="21">
        <v>44867.6875</v>
      </c>
      <c r="B377" s="22">
        <f t="shared" si="34"/>
        <v>412.89583333333576</v>
      </c>
      <c r="D377">
        <f>D376/200</f>
        <v>2.8149999999999998E-3</v>
      </c>
      <c r="E377" s="11">
        <f t="shared" si="35"/>
        <v>1148.908470294678</v>
      </c>
      <c r="F377" s="24" t="s">
        <v>33</v>
      </c>
      <c r="G377" s="16" t="s">
        <v>22</v>
      </c>
      <c r="H377">
        <f t="shared" si="36"/>
        <v>6.2845136663222307</v>
      </c>
      <c r="I377" s="11">
        <f t="shared" si="33"/>
        <v>1432.908470294678</v>
      </c>
      <c r="K377" t="b">
        <f t="shared" si="31"/>
        <v>1</v>
      </c>
      <c r="L377">
        <f>COUNTIF(K$4:K377,TRUE())</f>
        <v>155</v>
      </c>
      <c r="M377" t="b">
        <f t="shared" si="32"/>
        <v>1</v>
      </c>
    </row>
    <row r="378" spans="1:13" x14ac:dyDescent="0.25">
      <c r="A378" s="21">
        <v>44869.71875</v>
      </c>
      <c r="B378" s="22">
        <f t="shared" si="34"/>
        <v>414.92708333333576</v>
      </c>
      <c r="D378">
        <v>0.60899999999999999</v>
      </c>
      <c r="E378" s="11">
        <f t="shared" si="35"/>
        <v>1156.6656337902789</v>
      </c>
      <c r="H378" t="e">
        <f t="shared" si="36"/>
        <v>#DIV/0!</v>
      </c>
      <c r="I378" s="11">
        <f t="shared" si="33"/>
        <v>1440.6656337902789</v>
      </c>
      <c r="K378" t="b">
        <f t="shared" si="31"/>
        <v>0</v>
      </c>
      <c r="L378">
        <f>COUNTIF(K$4:K378,TRUE())</f>
        <v>155</v>
      </c>
      <c r="M378" t="b">
        <f t="shared" si="32"/>
        <v>1</v>
      </c>
    </row>
    <row r="379" spans="1:13" ht="30" x14ac:dyDescent="0.25">
      <c r="A379" s="21">
        <v>44869.722222222219</v>
      </c>
      <c r="B379" s="22">
        <f t="shared" si="34"/>
        <v>414.93055555555475</v>
      </c>
      <c r="D379">
        <f>D378/1000</f>
        <v>6.0899999999999995E-4</v>
      </c>
      <c r="E379" s="11">
        <f t="shared" si="35"/>
        <v>1156.6656337902789</v>
      </c>
      <c r="F379" s="24" t="s">
        <v>57</v>
      </c>
      <c r="G379" s="16" t="s">
        <v>22</v>
      </c>
      <c r="H379">
        <f t="shared" si="36"/>
        <v>9.9304277916858599</v>
      </c>
      <c r="I379" s="11">
        <f t="shared" si="33"/>
        <v>1440.6656337902789</v>
      </c>
      <c r="K379" t="b">
        <f t="shared" si="31"/>
        <v>1</v>
      </c>
      <c r="L379">
        <f>COUNTIF(K$4:K379,TRUE())</f>
        <v>156</v>
      </c>
      <c r="M379" t="b">
        <f t="shared" si="32"/>
        <v>0</v>
      </c>
    </row>
    <row r="380" spans="1:13" x14ac:dyDescent="0.25">
      <c r="A380" s="21">
        <v>44872.690972222219</v>
      </c>
      <c r="B380" s="22">
        <f t="shared" si="34"/>
        <v>417.89930555555475</v>
      </c>
      <c r="D380">
        <v>8.7999999999999995E-2</v>
      </c>
      <c r="E380" s="11">
        <f t="shared" si="35"/>
        <v>1163.8405512756719</v>
      </c>
      <c r="H380">
        <f t="shared" si="36"/>
        <v>14.667829094382958</v>
      </c>
      <c r="I380" s="11">
        <f t="shared" si="33"/>
        <v>1447.8405512756719</v>
      </c>
      <c r="K380" t="b">
        <f t="shared" si="31"/>
        <v>0</v>
      </c>
      <c r="L380">
        <f>COUNTIF(K$4:K380,TRUE())</f>
        <v>156</v>
      </c>
      <c r="M380" t="b">
        <f t="shared" si="32"/>
        <v>0</v>
      </c>
    </row>
    <row r="381" spans="1:13" x14ac:dyDescent="0.25">
      <c r="A381" s="21">
        <v>44874.6875</v>
      </c>
      <c r="B381" s="22">
        <f t="shared" si="34"/>
        <v>419.89583333333576</v>
      </c>
      <c r="D381">
        <v>0.84699999999999998</v>
      </c>
      <c r="E381" s="11">
        <f t="shared" si="35"/>
        <v>1167.1073378163669</v>
      </c>
      <c r="H381" t="e">
        <f t="shared" si="36"/>
        <v>#DIV/0!</v>
      </c>
      <c r="I381" s="11">
        <f t="shared" si="33"/>
        <v>1451.1073378163669</v>
      </c>
      <c r="K381" t="b">
        <f t="shared" si="31"/>
        <v>0</v>
      </c>
      <c r="L381">
        <f>COUNTIF(K$4:K381,TRUE())</f>
        <v>156</v>
      </c>
      <c r="M381" t="b">
        <f t="shared" si="32"/>
        <v>0</v>
      </c>
    </row>
    <row r="382" spans="1:13" x14ac:dyDescent="0.25">
      <c r="A382" s="21">
        <v>44874.690972222219</v>
      </c>
      <c r="B382" s="22">
        <f t="shared" si="34"/>
        <v>419.89930555555475</v>
      </c>
      <c r="D382">
        <f>D381/200</f>
        <v>4.235E-3</v>
      </c>
      <c r="E382" s="11">
        <f t="shared" si="35"/>
        <v>1167.1073378163669</v>
      </c>
      <c r="F382" s="24" t="s">
        <v>33</v>
      </c>
      <c r="G382" s="16" t="s">
        <v>22</v>
      </c>
      <c r="H382">
        <f t="shared" si="36"/>
        <v>7.6107668684211678</v>
      </c>
      <c r="I382" s="11">
        <f t="shared" si="33"/>
        <v>1451.1073378163669</v>
      </c>
      <c r="K382" t="b">
        <f t="shared" si="31"/>
        <v>1</v>
      </c>
      <c r="L382">
        <f>COUNTIF(K$4:K382,TRUE())</f>
        <v>157</v>
      </c>
      <c r="M382" t="b">
        <f t="shared" si="32"/>
        <v>1</v>
      </c>
    </row>
    <row r="383" spans="1:13" x14ac:dyDescent="0.25">
      <c r="A383" s="21">
        <v>44876.701388888891</v>
      </c>
      <c r="B383" s="22">
        <f t="shared" si="34"/>
        <v>421.90972222222626</v>
      </c>
      <c r="D383">
        <v>0.34300000000000003</v>
      </c>
      <c r="E383" s="11">
        <f t="shared" si="35"/>
        <v>1173.4470406129822</v>
      </c>
      <c r="H383" t="e">
        <f t="shared" si="36"/>
        <v>#DIV/0!</v>
      </c>
      <c r="I383" s="11">
        <f t="shared" si="33"/>
        <v>1457.4470406129822</v>
      </c>
      <c r="K383" t="b">
        <f t="shared" si="31"/>
        <v>0</v>
      </c>
      <c r="L383">
        <f>COUNTIF(K$4:K383,TRUE())</f>
        <v>157</v>
      </c>
      <c r="M383" t="b">
        <f t="shared" si="32"/>
        <v>1</v>
      </c>
    </row>
    <row r="384" spans="1:13" x14ac:dyDescent="0.25">
      <c r="A384" s="21">
        <v>44876.704861111109</v>
      </c>
      <c r="B384" s="22">
        <f t="shared" si="34"/>
        <v>421.91319444444525</v>
      </c>
      <c r="D384">
        <f>D383/1000</f>
        <v>3.4300000000000004E-4</v>
      </c>
      <c r="E384" s="11">
        <f t="shared" si="35"/>
        <v>1173.4470406129822</v>
      </c>
      <c r="F384" s="24" t="s">
        <v>32</v>
      </c>
      <c r="G384" s="16" t="s">
        <v>22</v>
      </c>
      <c r="H384">
        <f t="shared" si="36"/>
        <v>6.9067177013462304</v>
      </c>
      <c r="I384" s="11">
        <f t="shared" si="33"/>
        <v>1457.4470406129822</v>
      </c>
      <c r="K384" t="b">
        <f t="shared" si="31"/>
        <v>1</v>
      </c>
      <c r="L384">
        <f>COUNTIF(K$4:K384,TRUE())</f>
        <v>158</v>
      </c>
      <c r="M384" t="b">
        <f t="shared" si="32"/>
        <v>0</v>
      </c>
    </row>
    <row r="385" spans="1:13" x14ac:dyDescent="0.25">
      <c r="A385" s="21">
        <v>44879.666666666664</v>
      </c>
      <c r="B385" s="22">
        <f t="shared" si="34"/>
        <v>424.875</v>
      </c>
      <c r="D385">
        <v>0.43</v>
      </c>
      <c r="E385" s="11">
        <f t="shared" si="35"/>
        <v>1183.7389529810609</v>
      </c>
      <c r="H385" t="e">
        <f t="shared" si="36"/>
        <v>#DIV/0!</v>
      </c>
      <c r="I385" s="11">
        <f t="shared" si="33"/>
        <v>1467.7389529810609</v>
      </c>
      <c r="K385" t="b">
        <f t="shared" si="31"/>
        <v>0</v>
      </c>
      <c r="L385">
        <f>COUNTIF(K$4:K385,TRUE())</f>
        <v>158</v>
      </c>
      <c r="M385" t="b">
        <f t="shared" si="32"/>
        <v>0</v>
      </c>
    </row>
    <row r="386" spans="1:13" x14ac:dyDescent="0.25">
      <c r="A386" s="21">
        <v>44879.670138888891</v>
      </c>
      <c r="B386" s="22">
        <f t="shared" si="34"/>
        <v>424.87847222222626</v>
      </c>
      <c r="D386">
        <f>D385/200</f>
        <v>2.15E-3</v>
      </c>
      <c r="E386" s="11">
        <f t="shared" si="35"/>
        <v>1183.7389529810609</v>
      </c>
      <c r="F386" s="24" t="s">
        <v>33</v>
      </c>
      <c r="G386" s="16" t="s">
        <v>22</v>
      </c>
      <c r="H386">
        <f t="shared" si="36"/>
        <v>2.8508162521751008</v>
      </c>
      <c r="I386" s="11">
        <f t="shared" si="33"/>
        <v>1467.7389529810609</v>
      </c>
      <c r="K386" t="b">
        <f t="shared" si="31"/>
        <v>1</v>
      </c>
      <c r="L386">
        <f>COUNTIF(K$4:K386,TRUE())</f>
        <v>159</v>
      </c>
      <c r="M386" t="b">
        <f t="shared" si="32"/>
        <v>1</v>
      </c>
    </row>
    <row r="387" spans="1:13" x14ac:dyDescent="0.25">
      <c r="A387" s="21">
        <v>44880.225694444445</v>
      </c>
      <c r="B387" s="22">
        <f t="shared" si="34"/>
        <v>425.43402777778101</v>
      </c>
      <c r="D387">
        <v>5.5E-2</v>
      </c>
      <c r="E387" s="11">
        <f t="shared" si="35"/>
        <v>1188.4159760347709</v>
      </c>
      <c r="H387">
        <f t="shared" si="36"/>
        <v>9.2161378122197242</v>
      </c>
      <c r="I387" s="11">
        <f t="shared" si="33"/>
        <v>1472.4159760347709</v>
      </c>
      <c r="K387" t="b">
        <f t="shared" si="31"/>
        <v>0</v>
      </c>
      <c r="L387">
        <f>COUNTIF(K$4:K387,TRUE())</f>
        <v>159</v>
      </c>
      <c r="M387" t="b">
        <f t="shared" si="32"/>
        <v>1</v>
      </c>
    </row>
    <row r="388" spans="1:13" x14ac:dyDescent="0.25">
      <c r="A388" s="21">
        <v>44881.753472222219</v>
      </c>
      <c r="B388" s="22">
        <f t="shared" si="34"/>
        <v>426.96180555555475</v>
      </c>
      <c r="D388">
        <v>0.86699999999999999</v>
      </c>
      <c r="E388" s="11">
        <f t="shared" si="35"/>
        <v>1192.3945045044682</v>
      </c>
      <c r="H388" t="e">
        <f t="shared" si="36"/>
        <v>#DIV/0!</v>
      </c>
      <c r="I388" s="11">
        <f t="shared" si="33"/>
        <v>1476.3945045044682</v>
      </c>
      <c r="K388" t="b">
        <f t="shared" si="31"/>
        <v>0</v>
      </c>
      <c r="L388">
        <f>COUNTIF(K$4:K388,TRUE())</f>
        <v>159</v>
      </c>
      <c r="M388" t="b">
        <f t="shared" si="32"/>
        <v>1</v>
      </c>
    </row>
    <row r="389" spans="1:13" x14ac:dyDescent="0.25">
      <c r="A389" s="21">
        <v>44881.756944444445</v>
      </c>
      <c r="B389" s="22">
        <f t="shared" si="34"/>
        <v>426.96527777778101</v>
      </c>
      <c r="D389">
        <f>D388/200</f>
        <v>4.3350000000000003E-3</v>
      </c>
      <c r="E389" s="11">
        <f t="shared" si="35"/>
        <v>1192.3945045044682</v>
      </c>
      <c r="F389" s="24" t="s">
        <v>33</v>
      </c>
      <c r="G389" s="16" t="s">
        <v>43</v>
      </c>
      <c r="H389">
        <f t="shared" si="36"/>
        <v>5.6973220011498436</v>
      </c>
      <c r="I389" s="11">
        <f t="shared" si="33"/>
        <v>1476.3945045044682</v>
      </c>
      <c r="K389" t="b">
        <f t="shared" ref="K389:K396" si="37">ISNUMBER(SEARCH("dilution",F389))</f>
        <v>1</v>
      </c>
      <c r="L389">
        <f>COUNTIF(K$4:K389,TRUE())</f>
        <v>160</v>
      </c>
      <c r="M389" t="b">
        <f t="shared" ref="M389:M396" si="38">ISODD(L389)</f>
        <v>0</v>
      </c>
    </row>
    <row r="390" spans="1:13" x14ac:dyDescent="0.25">
      <c r="A390" s="21">
        <v>44882.395833333336</v>
      </c>
      <c r="B390" s="22">
        <f t="shared" si="34"/>
        <v>427.60416666667152</v>
      </c>
      <c r="D390">
        <v>2.8000000000000001E-2</v>
      </c>
      <c r="E390" s="11">
        <f t="shared" si="35"/>
        <v>1195.0858274330787</v>
      </c>
      <c r="H390">
        <f t="shared" si="36"/>
        <v>6.0098741530607738</v>
      </c>
      <c r="I390" s="11">
        <f t="shared" ref="I390:I396" si="39">$I$4+E390</f>
        <v>1479.0858274330787</v>
      </c>
      <c r="K390" t="b">
        <f t="shared" si="37"/>
        <v>0</v>
      </c>
      <c r="L390">
        <f>COUNTIF(K$4:K390,TRUE())</f>
        <v>160</v>
      </c>
      <c r="M390" t="b">
        <f t="shared" si="38"/>
        <v>0</v>
      </c>
    </row>
    <row r="391" spans="1:13" x14ac:dyDescent="0.25">
      <c r="A391" s="21">
        <v>44883.420138888891</v>
      </c>
      <c r="B391" s="22">
        <f t="shared" si="34"/>
        <v>428.62847222222626</v>
      </c>
      <c r="D391">
        <v>0.47699999999999998</v>
      </c>
      <c r="E391" s="11">
        <f t="shared" si="35"/>
        <v>1199.1763179670268</v>
      </c>
      <c r="H391">
        <f t="shared" si="36"/>
        <v>6.1346033323216336</v>
      </c>
      <c r="I391" s="11">
        <f t="shared" si="39"/>
        <v>1483.1763179670268</v>
      </c>
      <c r="K391" t="b">
        <f t="shared" si="37"/>
        <v>0</v>
      </c>
      <c r="L391">
        <f>COUNTIF(K$4:K391,TRUE())</f>
        <v>160</v>
      </c>
      <c r="M391" t="b">
        <f t="shared" si="38"/>
        <v>0</v>
      </c>
    </row>
    <row r="392" spans="1:13" x14ac:dyDescent="0.25">
      <c r="A392" s="21">
        <v>44883.784722222219</v>
      </c>
      <c r="B392" s="22">
        <f t="shared" ref="B392:B396" si="40">(A392-A391) +B391</f>
        <v>428.99305555555475</v>
      </c>
      <c r="D392">
        <v>1.282</v>
      </c>
      <c r="E392" s="11">
        <f t="shared" ref="E392:E396" si="41">IF(LOG(D392/D391)&gt;0, E391+LOG(D392/D391,2),E391)</f>
        <v>1200.6026530576401</v>
      </c>
      <c r="H392" t="e">
        <f t="shared" si="36"/>
        <v>#DIV/0!</v>
      </c>
      <c r="I392" s="11">
        <f t="shared" si="39"/>
        <v>1484.6026530576401</v>
      </c>
      <c r="K392" t="b">
        <f t="shared" si="37"/>
        <v>0</v>
      </c>
      <c r="L392">
        <f>COUNTIF(K$4:K392,TRUE())</f>
        <v>160</v>
      </c>
      <c r="M392" t="b">
        <f t="shared" si="38"/>
        <v>0</v>
      </c>
    </row>
    <row r="393" spans="1:13" x14ac:dyDescent="0.25">
      <c r="A393" s="21">
        <v>44883.788194444445</v>
      </c>
      <c r="B393" s="22">
        <f t="shared" si="40"/>
        <v>428.99652777778101</v>
      </c>
      <c r="D393">
        <f>D392/1000</f>
        <v>1.2819999999999999E-3</v>
      </c>
      <c r="E393" s="11">
        <f t="shared" si="41"/>
        <v>1200.6026530576401</v>
      </c>
      <c r="F393" s="24" t="s">
        <v>32</v>
      </c>
      <c r="G393" s="16" t="s">
        <v>43</v>
      </c>
      <c r="H393">
        <f t="shared" si="36"/>
        <v>6.5013363166641644</v>
      </c>
      <c r="I393" s="11">
        <f t="shared" si="39"/>
        <v>1484.6026530576401</v>
      </c>
      <c r="K393" t="b">
        <f t="shared" si="37"/>
        <v>1</v>
      </c>
      <c r="L393">
        <f>COUNTIF(K$4:K393,TRUE())</f>
        <v>161</v>
      </c>
      <c r="M393" t="b">
        <f t="shared" si="38"/>
        <v>1</v>
      </c>
    </row>
    <row r="394" spans="1:13" x14ac:dyDescent="0.25">
      <c r="A394" s="21">
        <v>44886.704861111109</v>
      </c>
      <c r="B394" s="22">
        <f t="shared" si="40"/>
        <v>431.91319444444525</v>
      </c>
      <c r="D394">
        <v>2.234</v>
      </c>
      <c r="E394" s="11">
        <f t="shared" si="41"/>
        <v>1211.3696702661666</v>
      </c>
      <c r="H394" t="e">
        <f t="shared" si="36"/>
        <v>#DIV/0!</v>
      </c>
      <c r="I394" s="11">
        <f t="shared" si="39"/>
        <v>1495.3696702661666</v>
      </c>
      <c r="K394" t="b">
        <f t="shared" si="37"/>
        <v>0</v>
      </c>
      <c r="L394">
        <f>COUNTIF(K$4:K394,TRUE())</f>
        <v>161</v>
      </c>
      <c r="M394" t="b">
        <f t="shared" si="38"/>
        <v>1</v>
      </c>
    </row>
    <row r="395" spans="1:13" x14ac:dyDescent="0.25">
      <c r="A395" s="21">
        <v>44886.708333333336</v>
      </c>
      <c r="B395" s="22">
        <f t="shared" si="40"/>
        <v>431.91666666667152</v>
      </c>
      <c r="D395">
        <f>D394/200</f>
        <v>1.1169999999999999E-2</v>
      </c>
      <c r="E395" s="11">
        <f t="shared" si="41"/>
        <v>1211.3696702661666</v>
      </c>
      <c r="F395" s="24" t="s">
        <v>33</v>
      </c>
      <c r="G395" s="16" t="s">
        <v>22</v>
      </c>
      <c r="H395">
        <f t="shared" si="36"/>
        <v>6.4722721485015233</v>
      </c>
      <c r="I395" s="11">
        <f t="shared" si="39"/>
        <v>1495.3696702661666</v>
      </c>
      <c r="K395" t="b">
        <f t="shared" si="37"/>
        <v>1</v>
      </c>
      <c r="L395">
        <f>COUNTIF(K$4:K395,TRUE())</f>
        <v>162</v>
      </c>
      <c r="M395" t="b">
        <f t="shared" si="38"/>
        <v>0</v>
      </c>
    </row>
    <row r="396" spans="1:13" x14ac:dyDescent="0.25">
      <c r="A396" s="21">
        <v>44888.704861111109</v>
      </c>
      <c r="B396" s="22">
        <f t="shared" si="40"/>
        <v>433.91319444444525</v>
      </c>
      <c r="D396">
        <v>1.891</v>
      </c>
      <c r="E396" s="11">
        <f t="shared" si="41"/>
        <v>1218.7730466334078</v>
      </c>
      <c r="F396" s="24" t="s">
        <v>52</v>
      </c>
      <c r="H396">
        <f t="shared" si="36"/>
        <v>883.94547257387285</v>
      </c>
      <c r="I396" s="11">
        <f t="shared" si="39"/>
        <v>1502.7730466334078</v>
      </c>
      <c r="K396" t="b">
        <f t="shared" si="37"/>
        <v>0</v>
      </c>
      <c r="L396">
        <f>COUNTIF(K$4:K396,TRUE())</f>
        <v>162</v>
      </c>
      <c r="M396" t="b">
        <f t="shared" si="38"/>
        <v>0</v>
      </c>
    </row>
    <row r="397" spans="1:13" x14ac:dyDescent="0.25">
      <c r="G397" s="16"/>
      <c r="I397" s="11"/>
    </row>
    <row r="398" spans="1:13" x14ac:dyDescent="0.25">
      <c r="I398" s="11"/>
    </row>
    <row r="399" spans="1:13" x14ac:dyDescent="0.25">
      <c r="G399" s="16"/>
      <c r="I399" s="11"/>
    </row>
    <row r="400" spans="1:13" x14ac:dyDescent="0.25">
      <c r="I400" s="11"/>
    </row>
    <row r="401" spans="7:9" x14ac:dyDescent="0.25">
      <c r="G401" s="16"/>
      <c r="I401" s="11"/>
    </row>
    <row r="402" spans="7:9" x14ac:dyDescent="0.25">
      <c r="I402" s="11"/>
    </row>
    <row r="403" spans="7:9" x14ac:dyDescent="0.25">
      <c r="I403" s="11"/>
    </row>
    <row r="404" spans="7:9" x14ac:dyDescent="0.25">
      <c r="G404" s="16"/>
      <c r="I404" s="11"/>
    </row>
    <row r="405" spans="7:9" x14ac:dyDescent="0.25">
      <c r="I405" s="11"/>
    </row>
    <row r="406" spans="7:9" x14ac:dyDescent="0.25">
      <c r="G406" s="16"/>
      <c r="I406" s="11"/>
    </row>
    <row r="407" spans="7:9" x14ac:dyDescent="0.25">
      <c r="I407" s="11"/>
    </row>
    <row r="408" spans="7:9" x14ac:dyDescent="0.25">
      <c r="G408" s="16"/>
      <c r="I408" s="11"/>
    </row>
    <row r="409" spans="7:9" x14ac:dyDescent="0.25">
      <c r="I409" s="11"/>
    </row>
    <row r="410" spans="7:9" x14ac:dyDescent="0.25">
      <c r="G410" s="16"/>
      <c r="I410" s="11"/>
    </row>
    <row r="411" spans="7:9" x14ac:dyDescent="0.25">
      <c r="I411" s="11"/>
    </row>
    <row r="412" spans="7:9" x14ac:dyDescent="0.25">
      <c r="G412" s="16"/>
      <c r="I412" s="11"/>
    </row>
    <row r="413" spans="7:9" x14ac:dyDescent="0.25">
      <c r="I413" s="11"/>
    </row>
    <row r="414" spans="7:9" x14ac:dyDescent="0.25">
      <c r="G414" s="16"/>
      <c r="I414" s="11"/>
    </row>
    <row r="415" spans="7:9" x14ac:dyDescent="0.25">
      <c r="I415" s="11"/>
    </row>
    <row r="416" spans="7:9" x14ac:dyDescent="0.25">
      <c r="G416" s="16"/>
      <c r="I416" s="11"/>
    </row>
    <row r="417" spans="7:9" x14ac:dyDescent="0.25">
      <c r="I417" s="11"/>
    </row>
    <row r="418" spans="7:9" x14ac:dyDescent="0.25">
      <c r="G418" s="16"/>
      <c r="I418" s="11"/>
    </row>
    <row r="419" spans="7:9" x14ac:dyDescent="0.25">
      <c r="I419" s="11"/>
    </row>
    <row r="420" spans="7:9" x14ac:dyDescent="0.25">
      <c r="G420" s="16"/>
      <c r="I420" s="11"/>
    </row>
    <row r="421" spans="7:9" x14ac:dyDescent="0.25">
      <c r="I421" s="11"/>
    </row>
    <row r="422" spans="7:9" x14ac:dyDescent="0.25">
      <c r="G422" s="16"/>
      <c r="I422" s="11"/>
    </row>
    <row r="423" spans="7:9" x14ac:dyDescent="0.25">
      <c r="I423" s="11"/>
    </row>
    <row r="424" spans="7:9" x14ac:dyDescent="0.25">
      <c r="G424" s="16"/>
      <c r="I424" s="11"/>
    </row>
    <row r="425" spans="7:9" x14ac:dyDescent="0.25">
      <c r="I425" s="11"/>
    </row>
    <row r="426" spans="7:9" x14ac:dyDescent="0.25">
      <c r="G426" s="16"/>
      <c r="I426" s="11"/>
    </row>
    <row r="427" spans="7:9" x14ac:dyDescent="0.25">
      <c r="I427" s="11"/>
    </row>
    <row r="428" spans="7:9" x14ac:dyDescent="0.25">
      <c r="G428" s="16"/>
      <c r="I428" s="11"/>
    </row>
    <row r="429" spans="7:9" x14ac:dyDescent="0.25">
      <c r="I429" s="11"/>
    </row>
    <row r="430" spans="7:9" x14ac:dyDescent="0.25">
      <c r="G430" s="16"/>
      <c r="I430" s="11"/>
    </row>
    <row r="431" spans="7:9" x14ac:dyDescent="0.25">
      <c r="I431" s="11"/>
    </row>
    <row r="432" spans="7:9" x14ac:dyDescent="0.25">
      <c r="G432" s="16"/>
      <c r="I432" s="11"/>
    </row>
    <row r="433" spans="7:9" x14ac:dyDescent="0.25">
      <c r="I433" s="11"/>
    </row>
    <row r="434" spans="7:9" x14ac:dyDescent="0.25">
      <c r="G434" s="16"/>
      <c r="I434" s="11"/>
    </row>
    <row r="435" spans="7:9" x14ac:dyDescent="0.25">
      <c r="I435" s="11"/>
    </row>
    <row r="436" spans="7:9" x14ac:dyDescent="0.25">
      <c r="G436" s="16"/>
      <c r="I436" s="11"/>
    </row>
    <row r="437" spans="7:9" x14ac:dyDescent="0.25">
      <c r="I437" s="11"/>
    </row>
    <row r="438" spans="7:9" x14ac:dyDescent="0.25">
      <c r="G438" s="16"/>
      <c r="I438" s="11"/>
    </row>
    <row r="439" spans="7:9" x14ac:dyDescent="0.25">
      <c r="I439" s="11"/>
    </row>
    <row r="440" spans="7:9" x14ac:dyDescent="0.25">
      <c r="G440" s="16"/>
      <c r="I440" s="11"/>
    </row>
    <row r="441" spans="7:9" x14ac:dyDescent="0.25">
      <c r="I441" s="11"/>
    </row>
    <row r="442" spans="7:9" x14ac:dyDescent="0.25">
      <c r="G442" s="16"/>
      <c r="I442" s="11"/>
    </row>
    <row r="443" spans="7:9" x14ac:dyDescent="0.25">
      <c r="I443" s="11"/>
    </row>
    <row r="444" spans="7:9" x14ac:dyDescent="0.25">
      <c r="I444" s="11"/>
    </row>
    <row r="445" spans="7:9" x14ac:dyDescent="0.25">
      <c r="G445" s="16"/>
      <c r="I445" s="11"/>
    </row>
    <row r="446" spans="7:9" x14ac:dyDescent="0.25">
      <c r="I446" s="11"/>
    </row>
    <row r="447" spans="7:9" x14ac:dyDescent="0.25">
      <c r="G447" s="16"/>
      <c r="I447" s="11"/>
    </row>
    <row r="448" spans="7:9" x14ac:dyDescent="0.25">
      <c r="I448" s="11"/>
    </row>
    <row r="449" spans="7:9" x14ac:dyDescent="0.25">
      <c r="G449" s="16"/>
      <c r="I449" s="11"/>
    </row>
    <row r="450" spans="7:9" x14ac:dyDescent="0.25">
      <c r="I450" s="11"/>
    </row>
    <row r="451" spans="7:9" x14ac:dyDescent="0.25">
      <c r="G451" s="16"/>
      <c r="I451" s="11"/>
    </row>
    <row r="452" spans="7:9" x14ac:dyDescent="0.25">
      <c r="I452" s="11"/>
    </row>
    <row r="453" spans="7:9" x14ac:dyDescent="0.25">
      <c r="G453" s="16"/>
      <c r="I453" s="11"/>
    </row>
    <row r="454" spans="7:9" x14ac:dyDescent="0.25">
      <c r="I454" s="11"/>
    </row>
    <row r="455" spans="7:9" x14ac:dyDescent="0.25">
      <c r="G455" s="16"/>
      <c r="I455" s="11"/>
    </row>
    <row r="456" spans="7:9" x14ac:dyDescent="0.25">
      <c r="I456" s="11"/>
    </row>
    <row r="457" spans="7:9" x14ac:dyDescent="0.25">
      <c r="G457" s="16"/>
      <c r="I457" s="11"/>
    </row>
    <row r="458" spans="7:9" x14ac:dyDescent="0.25">
      <c r="I458" s="11"/>
    </row>
    <row r="459" spans="7:9" x14ac:dyDescent="0.25">
      <c r="G459" s="16"/>
      <c r="I459" s="11"/>
    </row>
    <row r="460" spans="7:9" x14ac:dyDescent="0.25">
      <c r="I460" s="11"/>
    </row>
    <row r="461" spans="7:9" x14ac:dyDescent="0.25">
      <c r="G461" s="16"/>
      <c r="I461" s="11"/>
    </row>
    <row r="462" spans="7:9" x14ac:dyDescent="0.25">
      <c r="I462" s="11"/>
    </row>
    <row r="463" spans="7:9" x14ac:dyDescent="0.25">
      <c r="G463" s="16"/>
      <c r="I463" s="11"/>
    </row>
    <row r="464" spans="7:9" x14ac:dyDescent="0.25">
      <c r="I464" s="11"/>
    </row>
    <row r="465" spans="7:9" x14ac:dyDescent="0.25">
      <c r="G465" s="16"/>
      <c r="I465" s="11"/>
    </row>
    <row r="466" spans="7:9" x14ac:dyDescent="0.25">
      <c r="I466" s="11"/>
    </row>
    <row r="467" spans="7:9" x14ac:dyDescent="0.25">
      <c r="G467" s="16"/>
      <c r="I467" s="11"/>
    </row>
    <row r="468" spans="7:9" x14ac:dyDescent="0.25">
      <c r="I468" s="11"/>
    </row>
    <row r="469" spans="7:9" x14ac:dyDescent="0.25">
      <c r="G469" s="16"/>
      <c r="I469" s="11"/>
    </row>
    <row r="470" spans="7:9" x14ac:dyDescent="0.25">
      <c r="I470" s="11"/>
    </row>
    <row r="471" spans="7:9" x14ac:dyDescent="0.25">
      <c r="G471" s="16"/>
      <c r="I471" s="11"/>
    </row>
    <row r="472" spans="7:9" x14ac:dyDescent="0.25">
      <c r="I472" s="11"/>
    </row>
    <row r="473" spans="7:9" x14ac:dyDescent="0.25">
      <c r="G473" s="16"/>
      <c r="I473" s="11"/>
    </row>
    <row r="474" spans="7:9" x14ac:dyDescent="0.25">
      <c r="I474" s="11"/>
    </row>
    <row r="475" spans="7:9" x14ac:dyDescent="0.25">
      <c r="G475" s="16"/>
      <c r="I475" s="11"/>
    </row>
    <row r="476" spans="7:9" x14ac:dyDescent="0.25">
      <c r="I476" s="11"/>
    </row>
    <row r="477" spans="7:9" x14ac:dyDescent="0.25">
      <c r="G477" s="16"/>
      <c r="I477" s="11"/>
    </row>
    <row r="478" spans="7:9" x14ac:dyDescent="0.25">
      <c r="I478" s="11"/>
    </row>
    <row r="479" spans="7:9" x14ac:dyDescent="0.25">
      <c r="G479" s="16"/>
      <c r="I479" s="11"/>
    </row>
    <row r="480" spans="7:9" x14ac:dyDescent="0.25">
      <c r="I480" s="11"/>
    </row>
    <row r="481" spans="7:9" x14ac:dyDescent="0.25">
      <c r="I481" s="11"/>
    </row>
    <row r="482" spans="7:9" x14ac:dyDescent="0.25">
      <c r="G482" s="16"/>
      <c r="I482" s="11"/>
    </row>
    <row r="483" spans="7:9" x14ac:dyDescent="0.25">
      <c r="I483" s="11"/>
    </row>
    <row r="484" spans="7:9" x14ac:dyDescent="0.25">
      <c r="G484" s="16"/>
      <c r="I484" s="11"/>
    </row>
    <row r="485" spans="7:9" x14ac:dyDescent="0.25">
      <c r="I485" s="11"/>
    </row>
    <row r="486" spans="7:9" x14ac:dyDescent="0.25">
      <c r="G486" s="16"/>
      <c r="I486" s="11"/>
    </row>
    <row r="487" spans="7:9" x14ac:dyDescent="0.25">
      <c r="I487" s="11"/>
    </row>
    <row r="488" spans="7:9" x14ac:dyDescent="0.25">
      <c r="G488" s="16"/>
      <c r="I488" s="11"/>
    </row>
    <row r="489" spans="7:9" x14ac:dyDescent="0.25">
      <c r="I489" s="11"/>
    </row>
    <row r="490" spans="7:9" x14ac:dyDescent="0.25">
      <c r="G490" s="16"/>
      <c r="I490" s="11"/>
    </row>
    <row r="491" spans="7:9" x14ac:dyDescent="0.25">
      <c r="I491" s="11"/>
    </row>
    <row r="492" spans="7:9" x14ac:dyDescent="0.25">
      <c r="G492" s="16"/>
      <c r="I492" s="11"/>
    </row>
    <row r="493" spans="7:9" x14ac:dyDescent="0.25">
      <c r="I493" s="11"/>
    </row>
    <row r="494" spans="7:9" x14ac:dyDescent="0.25">
      <c r="I494" s="11"/>
    </row>
    <row r="495" spans="7:9" x14ac:dyDescent="0.25">
      <c r="I495" s="11"/>
    </row>
    <row r="496" spans="7:9" x14ac:dyDescent="0.25">
      <c r="I496" s="11"/>
    </row>
    <row r="497" spans="9:9" x14ac:dyDescent="0.25">
      <c r="I497" s="11"/>
    </row>
    <row r="498" spans="9:9" x14ac:dyDescent="0.25">
      <c r="I498" s="11"/>
    </row>
    <row r="499" spans="9:9" x14ac:dyDescent="0.25">
      <c r="I499" s="11"/>
    </row>
    <row r="500" spans="9:9" x14ac:dyDescent="0.25">
      <c r="I500" s="11"/>
    </row>
    <row r="501" spans="9:9" x14ac:dyDescent="0.25">
      <c r="I501" s="11"/>
    </row>
    <row r="502" spans="9:9" x14ac:dyDescent="0.25">
      <c r="I502" s="11"/>
    </row>
    <row r="503" spans="9:9" x14ac:dyDescent="0.25">
      <c r="I503" s="11"/>
    </row>
    <row r="504" spans="9:9" x14ac:dyDescent="0.25">
      <c r="I504" s="11"/>
    </row>
    <row r="505" spans="9:9" x14ac:dyDescent="0.25">
      <c r="I505" s="11"/>
    </row>
    <row r="506" spans="9:9" x14ac:dyDescent="0.25">
      <c r="I506" s="11"/>
    </row>
    <row r="507" spans="9:9" x14ac:dyDescent="0.25">
      <c r="I507" s="11"/>
    </row>
    <row r="508" spans="9:9" x14ac:dyDescent="0.25">
      <c r="I508" s="11"/>
    </row>
    <row r="509" spans="9:9" x14ac:dyDescent="0.25">
      <c r="I509" s="11"/>
    </row>
    <row r="510" spans="9:9" x14ac:dyDescent="0.25">
      <c r="I510" s="11"/>
    </row>
    <row r="511" spans="9:9" x14ac:dyDescent="0.25">
      <c r="I511" s="11"/>
    </row>
    <row r="512" spans="9:9" x14ac:dyDescent="0.25">
      <c r="I512" s="11"/>
    </row>
    <row r="513" spans="9:9" x14ac:dyDescent="0.25">
      <c r="I513" s="11"/>
    </row>
    <row r="514" spans="9:9" x14ac:dyDescent="0.25">
      <c r="I514" s="11"/>
    </row>
    <row r="515" spans="9:9" x14ac:dyDescent="0.25">
      <c r="I515" s="11"/>
    </row>
    <row r="516" spans="9:9" x14ac:dyDescent="0.25">
      <c r="I516" s="11"/>
    </row>
    <row r="517" spans="9:9" x14ac:dyDescent="0.25">
      <c r="I517" s="11"/>
    </row>
    <row r="518" spans="9:9" x14ac:dyDescent="0.25">
      <c r="I518" s="11"/>
    </row>
    <row r="519" spans="9:9" x14ac:dyDescent="0.25">
      <c r="I519" s="11"/>
    </row>
    <row r="520" spans="9:9" x14ac:dyDescent="0.25">
      <c r="I520" s="11"/>
    </row>
    <row r="521" spans="9:9" x14ac:dyDescent="0.25">
      <c r="I521" s="11"/>
    </row>
    <row r="522" spans="9:9" x14ac:dyDescent="0.25">
      <c r="I522" s="11"/>
    </row>
    <row r="523" spans="9:9" x14ac:dyDescent="0.25">
      <c r="I523" s="11"/>
    </row>
    <row r="524" spans="9:9" x14ac:dyDescent="0.25">
      <c r="I524" s="11"/>
    </row>
    <row r="525" spans="9:9" x14ac:dyDescent="0.25">
      <c r="I525" s="11"/>
    </row>
    <row r="526" spans="9:9" x14ac:dyDescent="0.25">
      <c r="I526" s="11"/>
    </row>
    <row r="527" spans="9:9" x14ac:dyDescent="0.25">
      <c r="I527" s="11"/>
    </row>
    <row r="528" spans="9:9" x14ac:dyDescent="0.25">
      <c r="I528" s="11"/>
    </row>
    <row r="529" spans="9:9" x14ac:dyDescent="0.25">
      <c r="I529" s="11"/>
    </row>
    <row r="530" spans="9:9" x14ac:dyDescent="0.25">
      <c r="I530" s="11"/>
    </row>
    <row r="531" spans="9:9" x14ac:dyDescent="0.25">
      <c r="I531" s="11"/>
    </row>
    <row r="532" spans="9:9" x14ac:dyDescent="0.25">
      <c r="I532" s="11"/>
    </row>
    <row r="533" spans="9:9" x14ac:dyDescent="0.25">
      <c r="I533" s="11"/>
    </row>
    <row r="534" spans="9:9" x14ac:dyDescent="0.25">
      <c r="I534" s="11"/>
    </row>
    <row r="535" spans="9:9" x14ac:dyDescent="0.25">
      <c r="I535" s="11"/>
    </row>
    <row r="536" spans="9:9" x14ac:dyDescent="0.25">
      <c r="I536" s="11"/>
    </row>
    <row r="537" spans="9:9" x14ac:dyDescent="0.25">
      <c r="I537" s="11"/>
    </row>
    <row r="538" spans="9:9" x14ac:dyDescent="0.25">
      <c r="I538" s="11"/>
    </row>
    <row r="539" spans="9:9" x14ac:dyDescent="0.25">
      <c r="I539" s="11"/>
    </row>
    <row r="540" spans="9:9" x14ac:dyDescent="0.25">
      <c r="I540" s="11"/>
    </row>
    <row r="541" spans="9:9" x14ac:dyDescent="0.25">
      <c r="I541" s="11"/>
    </row>
    <row r="542" spans="9:9" x14ac:dyDescent="0.25">
      <c r="I542" s="11"/>
    </row>
    <row r="543" spans="9:9" x14ac:dyDescent="0.25">
      <c r="I543" s="11"/>
    </row>
    <row r="544" spans="9:9" x14ac:dyDescent="0.25">
      <c r="I544" s="11"/>
    </row>
    <row r="545" spans="9:9" x14ac:dyDescent="0.25">
      <c r="I545" s="11"/>
    </row>
    <row r="546" spans="9:9" x14ac:dyDescent="0.25">
      <c r="I546" s="11"/>
    </row>
    <row r="547" spans="9:9" x14ac:dyDescent="0.25">
      <c r="I547" s="11"/>
    </row>
    <row r="548" spans="9:9" x14ac:dyDescent="0.25">
      <c r="I548" s="11"/>
    </row>
    <row r="549" spans="9:9" x14ac:dyDescent="0.25">
      <c r="I549" s="11"/>
    </row>
    <row r="550" spans="9:9" x14ac:dyDescent="0.25">
      <c r="I550" s="11"/>
    </row>
    <row r="551" spans="9:9" x14ac:dyDescent="0.25">
      <c r="I551" s="11"/>
    </row>
    <row r="552" spans="9:9" x14ac:dyDescent="0.25">
      <c r="I552" s="11"/>
    </row>
    <row r="553" spans="9:9" x14ac:dyDescent="0.25">
      <c r="I553" s="11"/>
    </row>
    <row r="554" spans="9:9" x14ac:dyDescent="0.25">
      <c r="I554" s="11"/>
    </row>
    <row r="555" spans="9:9" x14ac:dyDescent="0.25">
      <c r="I555" s="11"/>
    </row>
    <row r="556" spans="9:9" x14ac:dyDescent="0.25">
      <c r="I556" s="11"/>
    </row>
    <row r="557" spans="9:9" x14ac:dyDescent="0.25">
      <c r="I557" s="11"/>
    </row>
    <row r="558" spans="9:9" x14ac:dyDescent="0.25">
      <c r="I558" s="11"/>
    </row>
    <row r="559" spans="9:9" x14ac:dyDescent="0.25">
      <c r="I559" s="11"/>
    </row>
    <row r="560" spans="9:9" x14ac:dyDescent="0.25">
      <c r="I560" s="11"/>
    </row>
    <row r="561" spans="9:9" x14ac:dyDescent="0.25">
      <c r="I561" s="11"/>
    </row>
    <row r="562" spans="9:9" x14ac:dyDescent="0.25">
      <c r="I562" s="11"/>
    </row>
    <row r="563" spans="9:9" x14ac:dyDescent="0.25">
      <c r="I563" s="11"/>
    </row>
    <row r="564" spans="9:9" x14ac:dyDescent="0.25">
      <c r="I564" s="11"/>
    </row>
    <row r="565" spans="9:9" x14ac:dyDescent="0.25">
      <c r="I565" s="11"/>
    </row>
    <row r="566" spans="9:9" x14ac:dyDescent="0.25">
      <c r="I566" s="11"/>
    </row>
    <row r="567" spans="9:9" x14ac:dyDescent="0.25">
      <c r="I567" s="11"/>
    </row>
    <row r="568" spans="9:9" x14ac:dyDescent="0.25">
      <c r="I568" s="11"/>
    </row>
    <row r="569" spans="9:9" x14ac:dyDescent="0.25">
      <c r="I569" s="11"/>
    </row>
    <row r="570" spans="9:9" x14ac:dyDescent="0.25">
      <c r="I570" s="11"/>
    </row>
    <row r="571" spans="9:9" x14ac:dyDescent="0.25">
      <c r="I571" s="11"/>
    </row>
    <row r="572" spans="9:9" x14ac:dyDescent="0.25">
      <c r="I572" s="11"/>
    </row>
    <row r="573" spans="9:9" x14ac:dyDescent="0.25">
      <c r="I573" s="11"/>
    </row>
    <row r="574" spans="9:9" x14ac:dyDescent="0.25">
      <c r="I574" s="11"/>
    </row>
    <row r="575" spans="9:9" x14ac:dyDescent="0.25">
      <c r="I575" s="11"/>
    </row>
    <row r="576" spans="9:9" x14ac:dyDescent="0.25">
      <c r="I576" s="11"/>
    </row>
    <row r="577" spans="9:9" x14ac:dyDescent="0.25">
      <c r="I577" s="11"/>
    </row>
    <row r="578" spans="9:9" x14ac:dyDescent="0.25">
      <c r="I578" s="11"/>
    </row>
    <row r="579" spans="9:9" x14ac:dyDescent="0.25">
      <c r="I579" s="11"/>
    </row>
    <row r="580" spans="9:9" x14ac:dyDescent="0.25">
      <c r="I580" s="11"/>
    </row>
    <row r="581" spans="9:9" x14ac:dyDescent="0.25">
      <c r="I581" s="11"/>
    </row>
    <row r="582" spans="9:9" x14ac:dyDescent="0.25">
      <c r="I582" s="11"/>
    </row>
    <row r="583" spans="9:9" x14ac:dyDescent="0.25">
      <c r="I583" s="11"/>
    </row>
    <row r="584" spans="9:9" x14ac:dyDescent="0.25">
      <c r="I584" s="11"/>
    </row>
    <row r="585" spans="9:9" x14ac:dyDescent="0.25">
      <c r="I585" s="11"/>
    </row>
    <row r="586" spans="9:9" x14ac:dyDescent="0.25">
      <c r="I586" s="11"/>
    </row>
    <row r="587" spans="9:9" x14ac:dyDescent="0.25">
      <c r="I587" s="11"/>
    </row>
    <row r="588" spans="9:9" x14ac:dyDescent="0.25">
      <c r="I588" s="11"/>
    </row>
    <row r="589" spans="9:9" x14ac:dyDescent="0.25">
      <c r="I589" s="11"/>
    </row>
    <row r="590" spans="9:9" x14ac:dyDescent="0.25">
      <c r="I590" s="11"/>
    </row>
    <row r="591" spans="9:9" x14ac:dyDescent="0.25">
      <c r="I591" s="11"/>
    </row>
    <row r="592" spans="9:9" x14ac:dyDescent="0.25">
      <c r="I592" s="11"/>
    </row>
    <row r="593" spans="9:9" x14ac:dyDescent="0.25">
      <c r="I593" s="11"/>
    </row>
    <row r="594" spans="9:9" x14ac:dyDescent="0.25">
      <c r="I594" s="11"/>
    </row>
    <row r="595" spans="9:9" x14ac:dyDescent="0.25">
      <c r="I595" s="11"/>
    </row>
    <row r="596" spans="9:9" x14ac:dyDescent="0.25">
      <c r="I596" s="11"/>
    </row>
    <row r="597" spans="9:9" x14ac:dyDescent="0.25">
      <c r="I597" s="11"/>
    </row>
    <row r="598" spans="9:9" x14ac:dyDescent="0.25">
      <c r="I598" s="11"/>
    </row>
    <row r="599" spans="9:9" x14ac:dyDescent="0.25">
      <c r="I599" s="11"/>
    </row>
    <row r="600" spans="9:9" x14ac:dyDescent="0.25">
      <c r="I600" s="11"/>
    </row>
  </sheetData>
  <conditionalFormatting sqref="A74:A122">
    <cfRule type="expression" dxfId="95" priority="19">
      <formula>IF(ISEVEN($L74), TRUE)</formula>
    </cfRule>
    <cfRule type="expression" dxfId="94" priority="20">
      <formula>IF(ISODD($L74), TRUE)</formula>
    </cfRule>
  </conditionalFormatting>
  <conditionalFormatting sqref="A124">
    <cfRule type="expression" dxfId="93" priority="17">
      <formula>IF(ISEVEN($L124), TRUE)</formula>
    </cfRule>
    <cfRule type="expression" dxfId="92" priority="18">
      <formula>IF(ISODD($L124), TRUE)</formula>
    </cfRule>
  </conditionalFormatting>
  <conditionalFormatting sqref="A126:A137">
    <cfRule type="expression" dxfId="91" priority="15">
      <formula>IF(ISEVEN($L126), TRUE)</formula>
    </cfRule>
    <cfRule type="expression" dxfId="90" priority="16">
      <formula>IF(ISODD($L126), TRUE)</formula>
    </cfRule>
  </conditionalFormatting>
  <conditionalFormatting sqref="A146:A193">
    <cfRule type="expression" dxfId="89" priority="11">
      <formula>IF(ISEVEN($L146), TRUE)</formula>
    </cfRule>
    <cfRule type="expression" dxfId="88" priority="12">
      <formula>IF(ISODD($L146), TRUE)</formula>
    </cfRule>
  </conditionalFormatting>
  <conditionalFormatting sqref="A197:A346">
    <cfRule type="expression" dxfId="87" priority="7">
      <formula>IF(ISEVEN($L197), TRUE)</formula>
    </cfRule>
    <cfRule type="expression" dxfId="86" priority="8">
      <formula>IF(ISODD($L197), TRUE)</formula>
    </cfRule>
  </conditionalFormatting>
  <conditionalFormatting sqref="A348:A492">
    <cfRule type="expression" dxfId="85" priority="3">
      <formula>IF(ISEVEN($L348), TRUE)</formula>
    </cfRule>
    <cfRule type="expression" dxfId="84" priority="4">
      <formula>IF(ISODD($L348), TRUE)</formula>
    </cfRule>
  </conditionalFormatting>
  <conditionalFormatting sqref="A139:E144">
    <cfRule type="expression" dxfId="83" priority="13">
      <formula>IF(ISEVEN($L139), TRUE)</formula>
    </cfRule>
    <cfRule type="expression" dxfId="82" priority="14">
      <formula>IF(ISODD($L139), TRUE)</formula>
    </cfRule>
  </conditionalFormatting>
  <conditionalFormatting sqref="A4:M79">
    <cfRule type="expression" dxfId="81" priority="21">
      <formula>IF(ISEVEN($L4), TRUE)</formula>
    </cfRule>
    <cfRule type="expression" dxfId="80" priority="22">
      <formula>IF(ISODD($L4), TRUE)</formula>
    </cfRule>
  </conditionalFormatting>
  <conditionalFormatting sqref="A138:M138 A145:M145 A347:M347 B481:E482 A493:M600">
    <cfRule type="expression" dxfId="79" priority="24">
      <formula>IF(ISODD($L138), TRUE)</formula>
    </cfRule>
  </conditionalFormatting>
  <conditionalFormatting sqref="A145:M145 A347:M347 A138:M138 B481:E482 A493:M600">
    <cfRule type="expression" dxfId="78" priority="23">
      <formula>IF(ISEVEN($L138), TRUE)</formula>
    </cfRule>
  </conditionalFormatting>
  <conditionalFormatting sqref="A194:M196">
    <cfRule type="expression" dxfId="77" priority="9">
      <formula>IF(ISEVEN($L194), TRUE)</formula>
    </cfRule>
    <cfRule type="expression" dxfId="76" priority="10">
      <formula>IF(ISODD($L194), TRUE)</formula>
    </cfRule>
  </conditionalFormatting>
  <conditionalFormatting sqref="B80:M492">
    <cfRule type="expression" dxfId="75" priority="1">
      <formula>IF(ISEVEN($L80), TRUE)</formula>
    </cfRule>
    <cfRule type="expression" dxfId="74" priority="2">
      <formula>IF(ISODD($L80), TRUE)</formula>
    </cfRule>
  </conditionalFormatting>
  <conditionalFormatting sqref="F139:M482">
    <cfRule type="expression" dxfId="73" priority="5">
      <formula>IF(ISEVEN($L139), TRUE)</formula>
    </cfRule>
    <cfRule type="expression" dxfId="72" priority="6">
      <formula>IF(ISODD($L139), TRUE)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00"/>
  <sheetViews>
    <sheetView tabSelected="1" zoomScale="70" zoomScaleNormal="70" workbookViewId="0">
      <selection activeCell="H14" sqref="H14"/>
    </sheetView>
  </sheetViews>
  <sheetFormatPr defaultRowHeight="15" x14ac:dyDescent="0.25"/>
  <cols>
    <col min="1" max="1" width="23.7109375" style="21" customWidth="1"/>
    <col min="2" max="2" width="12.28515625" style="22" bestFit="1" customWidth="1"/>
    <col min="3" max="3" width="9.140625" style="23"/>
    <col min="5" max="5" width="11.42578125" style="11" customWidth="1"/>
    <col min="6" max="6" width="99.28515625" style="24" customWidth="1"/>
    <col min="7" max="7" width="36.42578125" style="11" customWidth="1"/>
    <col min="8" max="8" width="38.28515625" customWidth="1"/>
    <col min="15" max="15" width="12.28515625" bestFit="1" customWidth="1"/>
  </cols>
  <sheetData>
    <row r="1" spans="1:13" x14ac:dyDescent="0.25">
      <c r="A1"/>
      <c r="B1"/>
      <c r="C1"/>
      <c r="D1" t="s">
        <v>0</v>
      </c>
      <c r="E1" t="s">
        <v>1</v>
      </c>
      <c r="F1"/>
      <c r="G1" s="26"/>
    </row>
    <row r="2" spans="1:13" ht="15.75" thickBot="1" x14ac:dyDescent="0.3">
      <c r="A2" s="27"/>
      <c r="B2" s="27"/>
      <c r="C2" s="27" t="s">
        <v>46</v>
      </c>
      <c r="D2" s="27"/>
      <c r="E2" s="27"/>
      <c r="F2" s="27" t="s">
        <v>3</v>
      </c>
      <c r="G2" s="27" t="s">
        <v>4</v>
      </c>
      <c r="H2" s="3" t="s">
        <v>5</v>
      </c>
      <c r="I2" s="3" t="s">
        <v>6</v>
      </c>
    </row>
    <row r="3" spans="1:13" x14ac:dyDescent="0.25">
      <c r="A3" t="s">
        <v>7</v>
      </c>
      <c r="B3" t="s">
        <v>47</v>
      </c>
      <c r="E3"/>
      <c r="F3"/>
      <c r="G3"/>
    </row>
    <row r="4" spans="1:13" ht="60" x14ac:dyDescent="0.25">
      <c r="A4" s="5">
        <v>44454.791666666664</v>
      </c>
      <c r="B4" s="6">
        <v>0</v>
      </c>
      <c r="C4" s="7"/>
      <c r="D4" s="6">
        <f>1.53/52</f>
        <v>2.9423076923076923E-2</v>
      </c>
      <c r="E4" s="8">
        <v>0</v>
      </c>
      <c r="F4" s="9" t="s">
        <v>48</v>
      </c>
      <c r="G4" s="9" t="s">
        <v>10</v>
      </c>
      <c r="H4">
        <f t="shared" ref="H4:H30" si="0">(A5-A4)*24/(E5-E4)</f>
        <v>79.870036273977078</v>
      </c>
      <c r="I4">
        <v>284</v>
      </c>
      <c r="K4" t="b">
        <f>ISNUMBER(SEARCH("dilution",F4))</f>
        <v>1</v>
      </c>
      <c r="L4">
        <f>COUNTIF(K$4:K4,TRUE())</f>
        <v>1</v>
      </c>
      <c r="M4" t="b">
        <f>ISODD(L4)</f>
        <v>1</v>
      </c>
    </row>
    <row r="5" spans="1:13" x14ac:dyDescent="0.25">
      <c r="A5" s="5">
        <v>44455.625</v>
      </c>
      <c r="B5" s="10">
        <f t="shared" ref="B5:B6" si="1">(A5-A4)</f>
        <v>0.83333333333575865</v>
      </c>
      <c r="C5" s="7"/>
      <c r="D5" s="6">
        <v>3.5000000000000003E-2</v>
      </c>
      <c r="E5" s="8">
        <f>IF(LOG(D5/D4)&gt;0, E4+LOG(D5/D4,2),E4)</f>
        <v>0.2504067975060445</v>
      </c>
      <c r="F5" s="9"/>
      <c r="G5" s="6"/>
      <c r="H5">
        <f t="shared" si="0"/>
        <v>36.294299107398722</v>
      </c>
      <c r="I5" s="11">
        <f>$I$4+E5</f>
        <v>284.25040679750606</v>
      </c>
      <c r="K5" t="b">
        <f t="shared" ref="K5:K68" si="2">ISNUMBER(SEARCH("dilution",F5))</f>
        <v>0</v>
      </c>
      <c r="L5">
        <f>COUNTIF(K$4:K5,TRUE())</f>
        <v>1</v>
      </c>
      <c r="M5" t="b">
        <f t="shared" ref="M5:M68" si="3">ISODD(L5)</f>
        <v>1</v>
      </c>
    </row>
    <row r="6" spans="1:13" x14ac:dyDescent="0.25">
      <c r="A6" s="5">
        <v>44456.611111111109</v>
      </c>
      <c r="B6" s="10">
        <f t="shared" si="1"/>
        <v>0.98611111110949423</v>
      </c>
      <c r="C6" s="7"/>
      <c r="D6" s="6">
        <v>5.5E-2</v>
      </c>
      <c r="E6" s="8">
        <f>IF(LOG(D6/D5)&gt;0, E5+LOG(D6/D5,2),E5)</f>
        <v>0.90248349408573758</v>
      </c>
      <c r="F6" s="9"/>
      <c r="G6" s="8"/>
      <c r="H6">
        <f t="shared" si="0"/>
        <v>45.197900221621353</v>
      </c>
      <c r="I6" s="11">
        <f t="shared" ref="I6:I69" si="4">$I$4+E6</f>
        <v>284.90248349408574</v>
      </c>
      <c r="K6" t="b">
        <f t="shared" si="2"/>
        <v>0</v>
      </c>
      <c r="L6">
        <f>COUNTIF(K$4:K6,TRUE())</f>
        <v>1</v>
      </c>
      <c r="M6" t="b">
        <f t="shared" si="3"/>
        <v>1</v>
      </c>
    </row>
    <row r="7" spans="1:13" x14ac:dyDescent="0.25">
      <c r="A7" s="5">
        <v>44457.979166666664</v>
      </c>
      <c r="B7" s="10">
        <f t="shared" ref="B7:B70" si="5">(A7-A6) +B6</f>
        <v>2.3541666666642413</v>
      </c>
      <c r="C7" s="7"/>
      <c r="D7" s="6">
        <v>9.0999999999999998E-2</v>
      </c>
      <c r="E7" s="8">
        <f>IF(LOG(D7/D6)&gt;0, E6+LOG(D7/D6,2),E6)</f>
        <v>1.6289184207597742</v>
      </c>
      <c r="F7" s="9"/>
      <c r="G7" s="8"/>
      <c r="H7">
        <f t="shared" si="0"/>
        <v>25.206755487968131</v>
      </c>
      <c r="I7" s="11">
        <f t="shared" si="4"/>
        <v>285.62891842075976</v>
      </c>
      <c r="K7" t="b">
        <f t="shared" si="2"/>
        <v>0</v>
      </c>
      <c r="L7">
        <f>COUNTIF(K$4:K7,TRUE())</f>
        <v>1</v>
      </c>
      <c r="M7" t="b">
        <f t="shared" si="3"/>
        <v>1</v>
      </c>
    </row>
    <row r="8" spans="1:13" x14ac:dyDescent="0.25">
      <c r="A8" s="5">
        <v>44458.805555555555</v>
      </c>
      <c r="B8" s="10">
        <f t="shared" si="5"/>
        <v>3.1805555555547471</v>
      </c>
      <c r="C8" s="7"/>
      <c r="D8" s="6">
        <v>0.157</v>
      </c>
      <c r="E8" s="8">
        <f t="shared" ref="E8:E71" si="6">IF(LOG(D8/D7)&gt;0, E7+LOG(D8/D7,2),E7)</f>
        <v>2.4157445294527049</v>
      </c>
      <c r="F8" s="9"/>
      <c r="G8" s="8"/>
      <c r="H8">
        <f t="shared" si="0"/>
        <v>22.775017315645922</v>
      </c>
      <c r="I8" s="11">
        <f t="shared" si="4"/>
        <v>286.4157445294527</v>
      </c>
      <c r="K8" t="b">
        <f t="shared" si="2"/>
        <v>0</v>
      </c>
      <c r="L8">
        <f>COUNTIF(K$4:K8,TRUE())</f>
        <v>1</v>
      </c>
      <c r="M8" t="b">
        <f t="shared" si="3"/>
        <v>1</v>
      </c>
    </row>
    <row r="9" spans="1:13" x14ac:dyDescent="0.25">
      <c r="A9" s="5">
        <v>44459.6875</v>
      </c>
      <c r="B9" s="10">
        <f t="shared" si="5"/>
        <v>4.0625</v>
      </c>
      <c r="C9" s="7"/>
      <c r="D9" s="6">
        <v>0.29899999999999999</v>
      </c>
      <c r="E9" s="8">
        <f t="shared" si="6"/>
        <v>3.3451254547591831</v>
      </c>
      <c r="F9" s="9"/>
      <c r="G9" s="8"/>
      <c r="H9">
        <f t="shared" si="0"/>
        <v>27.714639891685692</v>
      </c>
      <c r="I9" s="11">
        <f t="shared" si="4"/>
        <v>287.34512545475917</v>
      </c>
      <c r="K9" t="b">
        <f t="shared" si="2"/>
        <v>0</v>
      </c>
      <c r="L9">
        <f>COUNTIF(K$4:K9,TRUE())</f>
        <v>1</v>
      </c>
      <c r="M9" t="b">
        <f t="shared" si="3"/>
        <v>1</v>
      </c>
    </row>
    <row r="10" spans="1:13" x14ac:dyDescent="0.25">
      <c r="A10" s="5">
        <v>44461.583333333336</v>
      </c>
      <c r="B10" s="10">
        <f t="shared" si="5"/>
        <v>5.9583333333357587</v>
      </c>
      <c r="C10" s="7"/>
      <c r="D10" s="6">
        <v>0.93300000000000005</v>
      </c>
      <c r="E10" s="8">
        <f t="shared" si="6"/>
        <v>4.9868570514128372</v>
      </c>
      <c r="F10" s="9"/>
      <c r="G10" s="8"/>
      <c r="H10">
        <f t="shared" si="0"/>
        <v>73.034552448573805</v>
      </c>
      <c r="I10" s="11">
        <f t="shared" si="4"/>
        <v>288.98685705141281</v>
      </c>
      <c r="K10" t="b">
        <f t="shared" si="2"/>
        <v>0</v>
      </c>
      <c r="L10">
        <f>COUNTIF(K$4:K10,TRUE())</f>
        <v>1</v>
      </c>
      <c r="M10" t="b">
        <f t="shared" si="3"/>
        <v>1</v>
      </c>
    </row>
    <row r="11" spans="1:13" x14ac:dyDescent="0.25">
      <c r="A11" s="5">
        <v>44462.75</v>
      </c>
      <c r="B11" s="10">
        <f t="shared" si="5"/>
        <v>7.125</v>
      </c>
      <c r="C11" s="7"/>
      <c r="D11" s="10">
        <v>1.2170000000000001</v>
      </c>
      <c r="E11" s="8">
        <f t="shared" si="6"/>
        <v>5.370237233274807</v>
      </c>
      <c r="F11" s="9"/>
      <c r="G11" s="9"/>
      <c r="H11" t="e">
        <f>(A12-A11)*24/(E12-E11)</f>
        <v>#DIV/0!</v>
      </c>
      <c r="I11" s="11">
        <f t="shared" si="4"/>
        <v>289.37023723327479</v>
      </c>
      <c r="K11" t="b">
        <f t="shared" si="2"/>
        <v>0</v>
      </c>
      <c r="L11">
        <f>COUNTIF(K$4:K11,TRUE())</f>
        <v>1</v>
      </c>
      <c r="M11" t="b">
        <f t="shared" si="3"/>
        <v>1</v>
      </c>
    </row>
    <row r="12" spans="1:13" x14ac:dyDescent="0.25">
      <c r="A12" s="12">
        <v>44462.753472222219</v>
      </c>
      <c r="B12" s="13">
        <f t="shared" si="5"/>
        <v>7.1284722222189885</v>
      </c>
      <c r="C12" s="14"/>
      <c r="D12" s="15">
        <f>D11/100</f>
        <v>1.217E-2</v>
      </c>
      <c r="E12" s="16">
        <f t="shared" si="6"/>
        <v>5.370237233274807</v>
      </c>
      <c r="F12" s="17" t="s">
        <v>11</v>
      </c>
      <c r="G12" s="16" t="s">
        <v>10</v>
      </c>
      <c r="H12">
        <f t="shared" si="0"/>
        <v>19.09533315373892</v>
      </c>
      <c r="I12" s="11">
        <f t="shared" si="4"/>
        <v>289.37023723327479</v>
      </c>
      <c r="K12" t="b">
        <f t="shared" si="2"/>
        <v>1</v>
      </c>
      <c r="L12">
        <f>COUNTIF(K$4:K12,TRUE())</f>
        <v>2</v>
      </c>
      <c r="M12" t="b">
        <f t="shared" si="3"/>
        <v>0</v>
      </c>
    </row>
    <row r="13" spans="1:13" x14ac:dyDescent="0.25">
      <c r="A13" s="12">
        <v>44466.666666666664</v>
      </c>
      <c r="B13" s="13">
        <f t="shared" si="5"/>
        <v>11.041666666664241</v>
      </c>
      <c r="C13" s="14"/>
      <c r="D13" s="15">
        <v>0.36799999999999999</v>
      </c>
      <c r="E13" s="16">
        <f t="shared" si="6"/>
        <v>10.288541926392817</v>
      </c>
      <c r="F13" s="17"/>
      <c r="G13" s="16"/>
      <c r="H13">
        <f t="shared" si="0"/>
        <v>16.198810022530466</v>
      </c>
      <c r="I13" s="11">
        <f t="shared" si="4"/>
        <v>294.28854192639284</v>
      </c>
      <c r="K13" t="b">
        <f t="shared" si="2"/>
        <v>0</v>
      </c>
      <c r="L13">
        <f>COUNTIF(K$4:K13,TRUE())</f>
        <v>2</v>
      </c>
      <c r="M13" t="b">
        <f t="shared" si="3"/>
        <v>0</v>
      </c>
    </row>
    <row r="14" spans="1:13" x14ac:dyDescent="0.25">
      <c r="A14" s="12">
        <v>44467.722222222219</v>
      </c>
      <c r="B14" s="13">
        <f t="shared" si="5"/>
        <v>12.097222222218988</v>
      </c>
      <c r="C14" s="14"/>
      <c r="D14" s="15">
        <v>1.0880000000000001</v>
      </c>
      <c r="E14" s="16">
        <f t="shared" si="6"/>
        <v>11.852442811586144</v>
      </c>
      <c r="F14" s="17"/>
      <c r="G14" s="16"/>
      <c r="H14" t="e">
        <f>(A15-A14)*24/(E15-E14)</f>
        <v>#DIV/0!</v>
      </c>
      <c r="I14" s="11">
        <f t="shared" si="4"/>
        <v>295.85244281158612</v>
      </c>
      <c r="K14" t="b">
        <f t="shared" si="2"/>
        <v>0</v>
      </c>
      <c r="L14">
        <f>COUNTIF(K$4:K14,TRUE())</f>
        <v>2</v>
      </c>
      <c r="M14" t="b">
        <f t="shared" si="3"/>
        <v>0</v>
      </c>
    </row>
    <row r="15" spans="1:13" x14ac:dyDescent="0.25">
      <c r="A15" s="5">
        <v>44467.725694444445</v>
      </c>
      <c r="B15" s="10">
        <f t="shared" si="5"/>
        <v>12.100694444445253</v>
      </c>
      <c r="C15" s="7"/>
      <c r="D15" s="6">
        <f>D14/100</f>
        <v>1.0880000000000001E-2</v>
      </c>
      <c r="E15" s="8">
        <f t="shared" si="6"/>
        <v>11.852442811586144</v>
      </c>
      <c r="F15" s="9" t="s">
        <v>11</v>
      </c>
      <c r="G15" s="8" t="s">
        <v>10</v>
      </c>
      <c r="H15">
        <f t="shared" si="0"/>
        <v>13.352800463401792</v>
      </c>
      <c r="I15" s="11">
        <f t="shared" si="4"/>
        <v>295.85244281158612</v>
      </c>
      <c r="K15" t="b">
        <f t="shared" si="2"/>
        <v>1</v>
      </c>
      <c r="L15">
        <f>COUNTIF(K$4:K15,TRUE())</f>
        <v>3</v>
      </c>
      <c r="M15" t="b">
        <f t="shared" si="3"/>
        <v>1</v>
      </c>
    </row>
    <row r="16" spans="1:13" x14ac:dyDescent="0.25">
      <c r="A16" s="5">
        <v>44469.645833333336</v>
      </c>
      <c r="B16" s="10">
        <f t="shared" si="5"/>
        <v>14.020833333335759</v>
      </c>
      <c r="C16" s="7"/>
      <c r="D16" s="6">
        <v>0.11899999999999999</v>
      </c>
      <c r="E16" s="8">
        <f t="shared" si="6"/>
        <v>15.303653923418473</v>
      </c>
      <c r="F16" s="9"/>
      <c r="G16" s="8"/>
      <c r="H16">
        <f t="shared" si="0"/>
        <v>14.105332684793476</v>
      </c>
      <c r="I16" s="11">
        <f t="shared" si="4"/>
        <v>299.30365392341849</v>
      </c>
      <c r="K16" t="b">
        <f t="shared" si="2"/>
        <v>0</v>
      </c>
      <c r="L16">
        <f>COUNTIF(K$4:K16,TRUE())</f>
        <v>3</v>
      </c>
      <c r="M16" t="b">
        <f t="shared" si="3"/>
        <v>1</v>
      </c>
    </row>
    <row r="17" spans="1:13" x14ac:dyDescent="0.25">
      <c r="A17" s="5">
        <v>44470.729166666664</v>
      </c>
      <c r="B17" s="10">
        <f t="shared" si="5"/>
        <v>15.104166666664241</v>
      </c>
      <c r="C17" s="7"/>
      <c r="D17" s="6">
        <v>0.42699999999999999</v>
      </c>
      <c r="E17" s="8">
        <f t="shared" si="6"/>
        <v>17.146928419731019</v>
      </c>
      <c r="F17" s="9"/>
      <c r="G17" s="8"/>
      <c r="H17" t="e">
        <f t="shared" si="0"/>
        <v>#DIV/0!</v>
      </c>
      <c r="I17" s="11">
        <f t="shared" si="4"/>
        <v>301.14692841973101</v>
      </c>
      <c r="K17" t="b">
        <f t="shared" si="2"/>
        <v>0</v>
      </c>
      <c r="L17">
        <f>COUNTIF(K$4:K17,TRUE())</f>
        <v>3</v>
      </c>
      <c r="M17" t="b">
        <f t="shared" si="3"/>
        <v>1</v>
      </c>
    </row>
    <row r="18" spans="1:13" x14ac:dyDescent="0.25">
      <c r="A18" s="12">
        <v>44470.732638888891</v>
      </c>
      <c r="B18" s="13">
        <f t="shared" si="5"/>
        <v>15.107638888890506</v>
      </c>
      <c r="C18" s="14"/>
      <c r="D18" s="15">
        <f>D17/100</f>
        <v>4.2699999999999995E-3</v>
      </c>
      <c r="E18" s="16">
        <f t="shared" si="6"/>
        <v>17.146928419731019</v>
      </c>
      <c r="F18" s="17" t="s">
        <v>11</v>
      </c>
      <c r="G18" s="16" t="s">
        <v>10</v>
      </c>
      <c r="H18">
        <f t="shared" si="0"/>
        <v>13.485245603781028</v>
      </c>
      <c r="I18" s="11">
        <f t="shared" si="4"/>
        <v>301.14692841973101</v>
      </c>
      <c r="K18" t="b">
        <f t="shared" si="2"/>
        <v>1</v>
      </c>
      <c r="L18">
        <f>COUNTIF(K$4:K18,TRUE())</f>
        <v>4</v>
      </c>
      <c r="M18" t="b">
        <f t="shared" si="3"/>
        <v>0</v>
      </c>
    </row>
    <row r="19" spans="1:13" x14ac:dyDescent="0.25">
      <c r="A19" s="12">
        <v>44472.833333333336</v>
      </c>
      <c r="B19" s="13">
        <f t="shared" si="5"/>
        <v>17.208333333335759</v>
      </c>
      <c r="C19" s="14"/>
      <c r="D19" s="15">
        <v>5.7000000000000002E-2</v>
      </c>
      <c r="E19" s="16">
        <f t="shared" si="6"/>
        <v>20.885582364049995</v>
      </c>
      <c r="F19" s="17"/>
      <c r="G19" s="16"/>
      <c r="H19">
        <f t="shared" si="0"/>
        <v>14.397528997412298</v>
      </c>
      <c r="I19" s="11">
        <f t="shared" si="4"/>
        <v>304.88558236404998</v>
      </c>
      <c r="K19" t="b">
        <f t="shared" si="2"/>
        <v>0</v>
      </c>
      <c r="L19">
        <f>COUNTIF(K$4:K19,TRUE())</f>
        <v>4</v>
      </c>
      <c r="M19" t="b">
        <f t="shared" si="3"/>
        <v>0</v>
      </c>
    </row>
    <row r="20" spans="1:13" x14ac:dyDescent="0.25">
      <c r="A20" s="12">
        <v>44473.635416666664</v>
      </c>
      <c r="B20" s="13">
        <f t="shared" si="5"/>
        <v>18.010416666664241</v>
      </c>
      <c r="C20" s="14"/>
      <c r="D20" s="15">
        <v>0.14399999999999999</v>
      </c>
      <c r="E20" s="16">
        <f t="shared" si="6"/>
        <v>22.222617351327564</v>
      </c>
      <c r="F20" s="17"/>
      <c r="G20" s="16"/>
      <c r="H20">
        <f t="shared" si="0"/>
        <v>16.552029914198656</v>
      </c>
      <c r="I20" s="11">
        <f t="shared" si="4"/>
        <v>306.22261735132759</v>
      </c>
      <c r="K20" t="b">
        <f t="shared" si="2"/>
        <v>0</v>
      </c>
      <c r="L20">
        <f>COUNTIF(K$4:K20,TRUE())</f>
        <v>4</v>
      </c>
      <c r="M20" t="b">
        <f t="shared" si="3"/>
        <v>0</v>
      </c>
    </row>
    <row r="21" spans="1:13" x14ac:dyDescent="0.25">
      <c r="A21" s="12">
        <v>44475.75</v>
      </c>
      <c r="B21" s="13">
        <f t="shared" si="5"/>
        <v>20.125</v>
      </c>
      <c r="C21" s="14"/>
      <c r="D21" s="15">
        <v>1.206</v>
      </c>
      <c r="E21" s="16">
        <f t="shared" si="6"/>
        <v>25.288706541785338</v>
      </c>
      <c r="F21" s="17"/>
      <c r="G21" s="16"/>
      <c r="H21" t="e">
        <f t="shared" si="0"/>
        <v>#DIV/0!</v>
      </c>
      <c r="I21" s="11">
        <f t="shared" si="4"/>
        <v>309.28870654178536</v>
      </c>
      <c r="K21" t="b">
        <f t="shared" si="2"/>
        <v>0</v>
      </c>
      <c r="L21">
        <f>COUNTIF(K$4:K21,TRUE())</f>
        <v>4</v>
      </c>
      <c r="M21" t="b">
        <f t="shared" si="3"/>
        <v>0</v>
      </c>
    </row>
    <row r="22" spans="1:13" ht="45" x14ac:dyDescent="0.25">
      <c r="A22" s="5">
        <v>44475.753472222219</v>
      </c>
      <c r="B22" s="10">
        <f t="shared" si="5"/>
        <v>20.128472222218988</v>
      </c>
      <c r="C22" s="7"/>
      <c r="D22" s="6">
        <f>D21/100</f>
        <v>1.206E-2</v>
      </c>
      <c r="E22" s="8">
        <f t="shared" si="6"/>
        <v>25.288706541785338</v>
      </c>
      <c r="F22" s="9" t="s">
        <v>53</v>
      </c>
      <c r="G22" s="8" t="s">
        <v>10</v>
      </c>
      <c r="H22">
        <f t="shared" si="0"/>
        <v>12.030855113911221</v>
      </c>
      <c r="I22" s="11">
        <f t="shared" si="4"/>
        <v>309.28870654178536</v>
      </c>
      <c r="K22" t="b">
        <f t="shared" si="2"/>
        <v>1</v>
      </c>
      <c r="L22">
        <f>COUNTIF(K$4:K22,TRUE())</f>
        <v>5</v>
      </c>
      <c r="M22" t="b">
        <f t="shared" si="3"/>
        <v>1</v>
      </c>
    </row>
    <row r="23" spans="1:13" x14ac:dyDescent="0.25">
      <c r="A23" s="5">
        <v>44477.708333333336</v>
      </c>
      <c r="B23" s="10">
        <f t="shared" si="5"/>
        <v>22.083333333335759</v>
      </c>
      <c r="C23" s="7"/>
      <c r="D23" s="6">
        <v>0.18</v>
      </c>
      <c r="E23" s="8">
        <f t="shared" si="6"/>
        <v>29.188401635989653</v>
      </c>
      <c r="F23" s="9"/>
      <c r="G23" s="8"/>
      <c r="H23" t="e">
        <f t="shared" si="0"/>
        <v>#DIV/0!</v>
      </c>
      <c r="I23" s="11">
        <f t="shared" si="4"/>
        <v>313.18840163598963</v>
      </c>
      <c r="K23" t="b">
        <f t="shared" si="2"/>
        <v>0</v>
      </c>
      <c r="L23">
        <f>COUNTIF(K$4:K23,TRUE())</f>
        <v>5</v>
      </c>
      <c r="M23" t="b">
        <f t="shared" si="3"/>
        <v>1</v>
      </c>
    </row>
    <row r="24" spans="1:13" x14ac:dyDescent="0.25">
      <c r="A24" s="12">
        <v>44477.711805555555</v>
      </c>
      <c r="B24" s="13">
        <f t="shared" si="5"/>
        <v>22.086805555554747</v>
      </c>
      <c r="C24" s="14"/>
      <c r="D24" s="15">
        <f>D23/100</f>
        <v>1.8E-3</v>
      </c>
      <c r="E24" s="16">
        <f t="shared" si="6"/>
        <v>29.188401635989653</v>
      </c>
      <c r="F24" s="17" t="s">
        <v>11</v>
      </c>
      <c r="G24" s="16" t="s">
        <v>10</v>
      </c>
      <c r="H24">
        <f t="shared" si="0"/>
        <v>11.349112875849956</v>
      </c>
      <c r="I24" s="11">
        <f t="shared" si="4"/>
        <v>313.18840163598963</v>
      </c>
      <c r="K24" t="b">
        <f t="shared" si="2"/>
        <v>1</v>
      </c>
      <c r="L24">
        <f>COUNTIF(K$4:K24,TRUE())</f>
        <v>6</v>
      </c>
      <c r="M24" t="b">
        <f t="shared" si="3"/>
        <v>0</v>
      </c>
    </row>
    <row r="25" spans="1:13" x14ac:dyDescent="0.25">
      <c r="A25" s="12">
        <v>44480.729166666664</v>
      </c>
      <c r="B25" s="13">
        <f t="shared" si="5"/>
        <v>25.104166666664241</v>
      </c>
      <c r="C25" s="14"/>
      <c r="D25" s="15">
        <v>0.15</v>
      </c>
      <c r="E25" s="16">
        <f t="shared" si="6"/>
        <v>35.56922341993058</v>
      </c>
      <c r="F25" s="17"/>
      <c r="G25" s="16"/>
      <c r="H25" t="e">
        <f t="shared" si="0"/>
        <v>#DIV/0!</v>
      </c>
      <c r="I25" s="11">
        <f t="shared" si="4"/>
        <v>319.56922341993061</v>
      </c>
      <c r="K25" t="b">
        <f t="shared" si="2"/>
        <v>0</v>
      </c>
      <c r="L25">
        <f>COUNTIF(K$4:K25,TRUE())</f>
        <v>6</v>
      </c>
      <c r="M25" t="b">
        <f t="shared" si="3"/>
        <v>0</v>
      </c>
    </row>
    <row r="26" spans="1:13" x14ac:dyDescent="0.25">
      <c r="A26" s="5">
        <v>44480.732638888891</v>
      </c>
      <c r="B26" s="10">
        <f t="shared" si="5"/>
        <v>25.107638888890506</v>
      </c>
      <c r="C26" s="7"/>
      <c r="D26" s="6">
        <f>D25/49.5</f>
        <v>3.0303030303030303E-3</v>
      </c>
      <c r="E26" s="8">
        <f t="shared" si="6"/>
        <v>35.56922341993058</v>
      </c>
      <c r="F26" s="9" t="s">
        <v>13</v>
      </c>
      <c r="G26" s="8" t="s">
        <v>10</v>
      </c>
      <c r="H26">
        <f t="shared" si="0"/>
        <v>12.754968794447604</v>
      </c>
      <c r="I26" s="11">
        <f t="shared" si="4"/>
        <v>319.56922341993061</v>
      </c>
      <c r="K26" t="b">
        <f t="shared" si="2"/>
        <v>1</v>
      </c>
      <c r="L26">
        <f>COUNTIF(K$4:K26,TRUE())</f>
        <v>7</v>
      </c>
      <c r="M26" t="b">
        <f t="shared" si="3"/>
        <v>1</v>
      </c>
    </row>
    <row r="27" spans="1:13" x14ac:dyDescent="0.25">
      <c r="A27" s="5">
        <v>44483.739583333336</v>
      </c>
      <c r="B27" s="10">
        <f t="shared" si="5"/>
        <v>28.114583333335759</v>
      </c>
      <c r="C27" s="7"/>
      <c r="D27" s="6">
        <v>0.153</v>
      </c>
      <c r="E27" s="8">
        <f t="shared" si="6"/>
        <v>41.227149192206959</v>
      </c>
      <c r="F27" s="9"/>
      <c r="G27" s="8"/>
      <c r="H27" t="e">
        <f t="shared" si="0"/>
        <v>#DIV/0!</v>
      </c>
      <c r="I27" s="11">
        <f t="shared" si="4"/>
        <v>325.22714919220698</v>
      </c>
      <c r="K27" t="b">
        <f t="shared" si="2"/>
        <v>0</v>
      </c>
      <c r="L27">
        <f>COUNTIF(K$4:K27,TRUE())</f>
        <v>7</v>
      </c>
      <c r="M27" t="b">
        <f t="shared" si="3"/>
        <v>1</v>
      </c>
    </row>
    <row r="28" spans="1:13" x14ac:dyDescent="0.25">
      <c r="A28" s="12">
        <v>44483.743055555555</v>
      </c>
      <c r="B28" s="13">
        <f t="shared" si="5"/>
        <v>28.118055555554747</v>
      </c>
      <c r="C28" s="14"/>
      <c r="D28" s="15">
        <f>D27/100</f>
        <v>1.5299999999999999E-3</v>
      </c>
      <c r="E28" s="16">
        <f t="shared" si="6"/>
        <v>41.227149192206959</v>
      </c>
      <c r="F28" s="17" t="s">
        <v>11</v>
      </c>
      <c r="G28" s="16" t="s">
        <v>10</v>
      </c>
      <c r="H28">
        <f t="shared" si="0"/>
        <v>13.865428957944712</v>
      </c>
      <c r="I28" s="11">
        <f t="shared" si="4"/>
        <v>325.22714919220698</v>
      </c>
      <c r="K28" t="b">
        <f t="shared" si="2"/>
        <v>1</v>
      </c>
      <c r="L28">
        <f>COUNTIF(K$4:K28,TRUE())</f>
        <v>8</v>
      </c>
      <c r="M28" t="b">
        <f t="shared" si="3"/>
        <v>0</v>
      </c>
    </row>
    <row r="29" spans="1:13" x14ac:dyDescent="0.25">
      <c r="A29" s="12">
        <v>44487.458333333336</v>
      </c>
      <c r="B29" s="13">
        <f t="shared" si="5"/>
        <v>31.833333333335759</v>
      </c>
      <c r="C29" s="14"/>
      <c r="D29" s="15">
        <v>0.13200000000000001</v>
      </c>
      <c r="E29" s="16">
        <f t="shared" si="6"/>
        <v>47.658011658647489</v>
      </c>
      <c r="F29" s="17"/>
      <c r="G29" s="16"/>
      <c r="H29" t="e">
        <f t="shared" si="0"/>
        <v>#DIV/0!</v>
      </c>
      <c r="I29" s="11">
        <f t="shared" si="4"/>
        <v>331.65801165864747</v>
      </c>
      <c r="K29" t="b">
        <f t="shared" si="2"/>
        <v>0</v>
      </c>
      <c r="L29">
        <f>COUNTIF(K$4:K29,TRUE())</f>
        <v>8</v>
      </c>
      <c r="M29" t="b">
        <f t="shared" si="3"/>
        <v>0</v>
      </c>
    </row>
    <row r="30" spans="1:13" x14ac:dyDescent="0.25">
      <c r="A30" s="5">
        <v>44487.461805555555</v>
      </c>
      <c r="B30" s="10">
        <f t="shared" si="5"/>
        <v>31.836805555554747</v>
      </c>
      <c r="C30" s="7"/>
      <c r="D30" s="6">
        <f>D29/100</f>
        <v>1.32E-3</v>
      </c>
      <c r="E30" s="8">
        <f t="shared" si="6"/>
        <v>47.658011658647489</v>
      </c>
      <c r="F30" s="9" t="s">
        <v>14</v>
      </c>
      <c r="G30" s="8" t="s">
        <v>15</v>
      </c>
      <c r="H30">
        <f t="shared" si="0"/>
        <v>12.539046080127696</v>
      </c>
      <c r="I30" s="11">
        <f t="shared" si="4"/>
        <v>331.65801165864747</v>
      </c>
      <c r="K30" t="b">
        <f t="shared" si="2"/>
        <v>1</v>
      </c>
      <c r="L30">
        <f>COUNTIF(K$4:K30,TRUE())</f>
        <v>9</v>
      </c>
      <c r="M30" t="b">
        <f t="shared" si="3"/>
        <v>1</v>
      </c>
    </row>
    <row r="31" spans="1:13" x14ac:dyDescent="0.25">
      <c r="A31" s="5">
        <v>44489.708333333336</v>
      </c>
      <c r="B31" s="10">
        <f t="shared" si="5"/>
        <v>34.083333333335759</v>
      </c>
      <c r="C31" s="7"/>
      <c r="D31" s="6">
        <v>2.5999999999999999E-2</v>
      </c>
      <c r="E31" s="8">
        <f t="shared" si="6"/>
        <v>51.957913447204852</v>
      </c>
      <c r="F31" s="9"/>
      <c r="G31" s="8"/>
      <c r="H31">
        <v>22.660826266512593</v>
      </c>
      <c r="I31" s="11">
        <f t="shared" si="4"/>
        <v>335.95791344720487</v>
      </c>
      <c r="K31" t="b">
        <f t="shared" si="2"/>
        <v>0</v>
      </c>
      <c r="L31">
        <f>COUNTIF(K$4:K31,TRUE())</f>
        <v>9</v>
      </c>
      <c r="M31" t="b">
        <f t="shared" si="3"/>
        <v>1</v>
      </c>
    </row>
    <row r="32" spans="1:13" x14ac:dyDescent="0.25">
      <c r="A32" s="5">
        <v>44491.791666666664</v>
      </c>
      <c r="B32" s="10">
        <f t="shared" si="5"/>
        <v>36.166666666664241</v>
      </c>
      <c r="C32" s="7"/>
      <c r="D32" s="6">
        <v>0.12</v>
      </c>
      <c r="E32" s="8">
        <f t="shared" si="6"/>
        <v>54.164364324672277</v>
      </c>
      <c r="F32" s="9"/>
      <c r="G32" s="8"/>
      <c r="H32">
        <v>17.856898135728741</v>
      </c>
      <c r="I32" s="11">
        <f t="shared" si="4"/>
        <v>338.16436432467231</v>
      </c>
      <c r="K32" t="b">
        <f t="shared" si="2"/>
        <v>0</v>
      </c>
      <c r="L32">
        <f>COUNTIF(K$4:K32,TRUE())</f>
        <v>9</v>
      </c>
      <c r="M32" t="b">
        <f t="shared" si="3"/>
        <v>1</v>
      </c>
    </row>
    <row r="33" spans="1:13" x14ac:dyDescent="0.25">
      <c r="A33" s="5">
        <v>44494.666666666664</v>
      </c>
      <c r="B33" s="10">
        <f t="shared" si="5"/>
        <v>39.041666666664241</v>
      </c>
      <c r="C33" s="7"/>
      <c r="D33" s="6">
        <v>1.7529999999999999</v>
      </c>
      <c r="E33" s="8">
        <f t="shared" si="6"/>
        <v>58.033084009823298</v>
      </c>
      <c r="F33" s="9"/>
      <c r="G33" s="8"/>
      <c r="H33" t="e">
        <v>#DIV/0!</v>
      </c>
      <c r="I33" s="11">
        <f t="shared" si="4"/>
        <v>342.03308400982331</v>
      </c>
      <c r="K33" t="b">
        <f t="shared" si="2"/>
        <v>0</v>
      </c>
      <c r="L33">
        <f>COUNTIF(K$4:K33,TRUE())</f>
        <v>9</v>
      </c>
      <c r="M33" t="b">
        <f t="shared" si="3"/>
        <v>1</v>
      </c>
    </row>
    <row r="34" spans="1:13" x14ac:dyDescent="0.25">
      <c r="A34" s="12">
        <v>44494.670138888891</v>
      </c>
      <c r="B34" s="13">
        <f t="shared" si="5"/>
        <v>39.045138888890506</v>
      </c>
      <c r="C34" s="14"/>
      <c r="D34" s="15">
        <f>D33/100</f>
        <v>1.753E-2</v>
      </c>
      <c r="E34" s="16">
        <f t="shared" si="6"/>
        <v>58.033084009823298</v>
      </c>
      <c r="F34" s="17" t="s">
        <v>11</v>
      </c>
      <c r="G34" s="16" t="s">
        <v>10</v>
      </c>
      <c r="H34">
        <v>9.9740300258044066</v>
      </c>
      <c r="I34" s="11">
        <f t="shared" si="4"/>
        <v>342.03308400982331</v>
      </c>
      <c r="K34" t="b">
        <f t="shared" si="2"/>
        <v>1</v>
      </c>
      <c r="L34">
        <f>COUNTIF(K$4:K34,TRUE())</f>
        <v>10</v>
      </c>
      <c r="M34" t="b">
        <f t="shared" si="3"/>
        <v>0</v>
      </c>
    </row>
    <row r="35" spans="1:13" x14ac:dyDescent="0.25">
      <c r="A35" s="12">
        <v>44496.625</v>
      </c>
      <c r="B35" s="13">
        <f t="shared" si="5"/>
        <v>41</v>
      </c>
      <c r="C35" s="14"/>
      <c r="D35" s="15">
        <v>0.44900000000000001</v>
      </c>
      <c r="E35" s="16">
        <f t="shared" si="6"/>
        <v>62.711901553579629</v>
      </c>
      <c r="F35" s="17"/>
      <c r="G35" s="16"/>
      <c r="H35">
        <v>15.757377608430932</v>
      </c>
      <c r="I35" s="11">
        <f t="shared" si="4"/>
        <v>346.71190155357965</v>
      </c>
      <c r="K35" t="b">
        <f t="shared" si="2"/>
        <v>0</v>
      </c>
      <c r="L35">
        <f>COUNTIF(K$4:K35,TRUE())</f>
        <v>10</v>
      </c>
      <c r="M35" t="b">
        <f t="shared" si="3"/>
        <v>0</v>
      </c>
    </row>
    <row r="36" spans="1:13" x14ac:dyDescent="0.25">
      <c r="A36" s="12">
        <v>44497.645833333336</v>
      </c>
      <c r="B36" s="13">
        <f t="shared" si="5"/>
        <v>42.020833333335759</v>
      </c>
      <c r="C36" s="14"/>
      <c r="D36" s="15">
        <v>1.3240000000000001</v>
      </c>
      <c r="E36" s="16">
        <f t="shared" si="6"/>
        <v>64.272017325645706</v>
      </c>
      <c r="F36" s="17"/>
      <c r="G36" s="16"/>
      <c r="H36" t="e">
        <v>#DIV/0!</v>
      </c>
      <c r="I36" s="11">
        <f t="shared" si="4"/>
        <v>348.27201732564572</v>
      </c>
      <c r="K36" t="b">
        <f t="shared" si="2"/>
        <v>0</v>
      </c>
      <c r="L36">
        <f>COUNTIF(K$4:K36,TRUE())</f>
        <v>10</v>
      </c>
      <c r="M36" t="b">
        <f t="shared" si="3"/>
        <v>0</v>
      </c>
    </row>
    <row r="37" spans="1:13" x14ac:dyDescent="0.25">
      <c r="A37" s="5">
        <v>44497.649305555555</v>
      </c>
      <c r="B37" s="10">
        <f t="shared" si="5"/>
        <v>42.024305555554747</v>
      </c>
      <c r="C37" s="7"/>
      <c r="D37" s="6">
        <f>D36/100</f>
        <v>1.324E-2</v>
      </c>
      <c r="E37" s="8">
        <f t="shared" si="6"/>
        <v>64.272017325645706</v>
      </c>
      <c r="F37" s="9" t="s">
        <v>11</v>
      </c>
      <c r="G37" s="8" t="s">
        <v>10</v>
      </c>
      <c r="H37">
        <v>10.851723364909995</v>
      </c>
      <c r="I37" s="11">
        <f t="shared" si="4"/>
        <v>348.27201732564572</v>
      </c>
      <c r="K37" t="b">
        <f t="shared" si="2"/>
        <v>1</v>
      </c>
      <c r="L37">
        <f>COUNTIF(K$4:K37,TRUE())</f>
        <v>11</v>
      </c>
      <c r="M37" t="b">
        <f t="shared" si="3"/>
        <v>1</v>
      </c>
    </row>
    <row r="38" spans="1:13" x14ac:dyDescent="0.25">
      <c r="A38" s="5">
        <v>44500.5625</v>
      </c>
      <c r="B38" s="10">
        <f t="shared" si="5"/>
        <v>44.9375</v>
      </c>
      <c r="C38" s="7"/>
      <c r="D38" s="6">
        <v>1.1579999999999999</v>
      </c>
      <c r="E38" s="8">
        <f t="shared" si="6"/>
        <v>70.722605646602446</v>
      </c>
      <c r="F38" s="9"/>
      <c r="G38" s="8"/>
      <c r="H38" t="e">
        <v>#DIV/0!</v>
      </c>
      <c r="I38" s="11">
        <f t="shared" si="4"/>
        <v>354.72260564660246</v>
      </c>
      <c r="K38" t="b">
        <f t="shared" si="2"/>
        <v>0</v>
      </c>
      <c r="L38">
        <f>COUNTIF(K$4:K38,TRUE())</f>
        <v>11</v>
      </c>
      <c r="M38" t="b">
        <f t="shared" si="3"/>
        <v>1</v>
      </c>
    </row>
    <row r="39" spans="1:13" x14ac:dyDescent="0.25">
      <c r="A39" s="12">
        <v>44500.565972222219</v>
      </c>
      <c r="B39" s="13">
        <f t="shared" si="5"/>
        <v>44.940972222218988</v>
      </c>
      <c r="C39" s="14"/>
      <c r="D39" s="15">
        <f>D38/100</f>
        <v>1.158E-2</v>
      </c>
      <c r="E39" s="16">
        <f t="shared" si="6"/>
        <v>70.722605646602446</v>
      </c>
      <c r="F39" s="17" t="s">
        <v>11</v>
      </c>
      <c r="G39" s="16" t="s">
        <v>10</v>
      </c>
      <c r="H39">
        <v>11.567392184518463</v>
      </c>
      <c r="I39" s="11">
        <f t="shared" si="4"/>
        <v>354.72260564660246</v>
      </c>
      <c r="K39" t="b">
        <f t="shared" si="2"/>
        <v>1</v>
      </c>
      <c r="L39">
        <f>COUNTIF(K$4:K39,TRUE())</f>
        <v>12</v>
      </c>
      <c r="M39" t="b">
        <f t="shared" si="3"/>
        <v>0</v>
      </c>
    </row>
    <row r="40" spans="1:13" x14ac:dyDescent="0.25">
      <c r="A40" s="12">
        <v>44503.697916666664</v>
      </c>
      <c r="B40" s="18">
        <f t="shared" si="5"/>
        <v>48.072916666664241</v>
      </c>
      <c r="C40" s="14"/>
      <c r="D40" s="15">
        <v>1.052</v>
      </c>
      <c r="E40" s="16">
        <f t="shared" si="6"/>
        <v>77.227961287680245</v>
      </c>
      <c r="F40" s="17"/>
      <c r="G40" s="16"/>
      <c r="H40" t="e">
        <v>#DIV/0!</v>
      </c>
      <c r="I40" s="11">
        <f t="shared" si="4"/>
        <v>361.22796128768027</v>
      </c>
      <c r="K40" t="b">
        <f t="shared" si="2"/>
        <v>0</v>
      </c>
      <c r="L40">
        <f>COUNTIF(K$4:K40,TRUE())</f>
        <v>12</v>
      </c>
      <c r="M40" t="b">
        <f t="shared" si="3"/>
        <v>0</v>
      </c>
    </row>
    <row r="41" spans="1:13" x14ac:dyDescent="0.25">
      <c r="A41" s="5">
        <v>44503.701388888891</v>
      </c>
      <c r="B41" s="19">
        <f t="shared" si="5"/>
        <v>48.076388888890506</v>
      </c>
      <c r="C41" s="7"/>
      <c r="D41" s="6">
        <f>D40/100</f>
        <v>1.052E-2</v>
      </c>
      <c r="E41" s="8">
        <f t="shared" si="6"/>
        <v>77.227961287680245</v>
      </c>
      <c r="F41" s="9" t="s">
        <v>11</v>
      </c>
      <c r="G41" s="8" t="s">
        <v>10</v>
      </c>
      <c r="H41">
        <v>14.182049843868747</v>
      </c>
      <c r="I41" s="11">
        <f t="shared" si="4"/>
        <v>361.22796128768027</v>
      </c>
      <c r="K41" t="b">
        <f t="shared" si="2"/>
        <v>1</v>
      </c>
      <c r="L41">
        <f>COUNTIF(K$4:K41,TRUE())</f>
        <v>13</v>
      </c>
      <c r="M41" t="b">
        <f t="shared" si="3"/>
        <v>1</v>
      </c>
    </row>
    <row r="42" spans="1:13" x14ac:dyDescent="0.25">
      <c r="A42" s="5">
        <v>44507.725694444445</v>
      </c>
      <c r="B42" s="19">
        <f t="shared" si="5"/>
        <v>52.100694444445253</v>
      </c>
      <c r="C42" s="7"/>
      <c r="D42" s="6">
        <v>1.2</v>
      </c>
      <c r="E42" s="8">
        <f t="shared" si="6"/>
        <v>84.061717178658554</v>
      </c>
      <c r="F42" s="9"/>
      <c r="G42" s="8"/>
      <c r="H42" t="e">
        <v>#DIV/0!</v>
      </c>
      <c r="I42" s="11">
        <f t="shared" si="4"/>
        <v>368.06171717865857</v>
      </c>
      <c r="K42" t="b">
        <f t="shared" si="2"/>
        <v>0</v>
      </c>
      <c r="L42">
        <f>COUNTIF(K$4:K42,TRUE())</f>
        <v>13</v>
      </c>
      <c r="M42" t="b">
        <f t="shared" si="3"/>
        <v>1</v>
      </c>
    </row>
    <row r="43" spans="1:13" x14ac:dyDescent="0.25">
      <c r="A43" s="12">
        <v>44507.739583333336</v>
      </c>
      <c r="B43" s="18">
        <f t="shared" si="5"/>
        <v>52.114583333335759</v>
      </c>
      <c r="C43" s="14"/>
      <c r="D43" s="15">
        <f>D42/100</f>
        <v>1.2E-2</v>
      </c>
      <c r="E43" s="16">
        <f t="shared" si="6"/>
        <v>84.061717178658554</v>
      </c>
      <c r="F43" s="17" t="s">
        <v>11</v>
      </c>
      <c r="G43" s="16" t="s">
        <v>10</v>
      </c>
      <c r="H43">
        <f t="shared" ref="H43:H106" si="7">(A44-A43)*24/(E44-E43)</f>
        <v>14.906974721935853</v>
      </c>
      <c r="I43" s="11">
        <f t="shared" si="4"/>
        <v>368.06171717865857</v>
      </c>
      <c r="K43" t="b">
        <f t="shared" si="2"/>
        <v>1</v>
      </c>
      <c r="L43">
        <f>COUNTIF(K$4:K43,TRUE())</f>
        <v>14</v>
      </c>
      <c r="M43" t="b">
        <f t="shared" si="3"/>
        <v>0</v>
      </c>
    </row>
    <row r="44" spans="1:13" x14ac:dyDescent="0.25">
      <c r="A44" s="12">
        <v>44511.6875</v>
      </c>
      <c r="B44" s="18">
        <f t="shared" si="5"/>
        <v>56.0625</v>
      </c>
      <c r="C44" s="14"/>
      <c r="D44" s="15">
        <v>0.98299999999999998</v>
      </c>
      <c r="E44" s="16">
        <f t="shared" si="6"/>
        <v>90.417802284277982</v>
      </c>
      <c r="F44" s="17"/>
      <c r="G44" s="16"/>
      <c r="H44" t="e">
        <f t="shared" si="7"/>
        <v>#DIV/0!</v>
      </c>
      <c r="I44" s="11">
        <f t="shared" si="4"/>
        <v>374.41780228427797</v>
      </c>
      <c r="K44" t="b">
        <f t="shared" si="2"/>
        <v>0</v>
      </c>
      <c r="L44">
        <f>COUNTIF(K$4:K44,TRUE())</f>
        <v>14</v>
      </c>
      <c r="M44" t="b">
        <f t="shared" si="3"/>
        <v>0</v>
      </c>
    </row>
    <row r="45" spans="1:13" x14ac:dyDescent="0.25">
      <c r="A45" s="5">
        <v>44511.690972222219</v>
      </c>
      <c r="B45" s="19">
        <f t="shared" si="5"/>
        <v>56.065972222218988</v>
      </c>
      <c r="C45" s="7"/>
      <c r="D45" s="6">
        <f>D44/100</f>
        <v>9.8300000000000002E-3</v>
      </c>
      <c r="E45" s="8">
        <f t="shared" si="6"/>
        <v>90.417802284277982</v>
      </c>
      <c r="F45" s="9" t="s">
        <v>11</v>
      </c>
      <c r="G45" s="8" t="s">
        <v>10</v>
      </c>
      <c r="H45">
        <f t="shared" si="7"/>
        <v>14.245936125010624</v>
      </c>
      <c r="I45" s="11">
        <f t="shared" si="4"/>
        <v>374.41780228427797</v>
      </c>
      <c r="K45" t="b">
        <f t="shared" si="2"/>
        <v>1</v>
      </c>
      <c r="L45">
        <f>COUNTIF(K$4:K45,TRUE())</f>
        <v>15</v>
      </c>
      <c r="M45" t="b">
        <f t="shared" si="3"/>
        <v>1</v>
      </c>
    </row>
    <row r="46" spans="1:13" x14ac:dyDescent="0.25">
      <c r="A46" s="5">
        <v>44515.625</v>
      </c>
      <c r="B46" s="19">
        <f t="shared" si="5"/>
        <v>60</v>
      </c>
      <c r="C46" s="7"/>
      <c r="D46" s="6">
        <v>0.97199999999999998</v>
      </c>
      <c r="E46" s="8">
        <f t="shared" si="6"/>
        <v>97.045423371317909</v>
      </c>
      <c r="F46" s="9"/>
      <c r="G46" s="8"/>
      <c r="H46" t="e">
        <f t="shared" si="7"/>
        <v>#DIV/0!</v>
      </c>
      <c r="I46" s="11">
        <f t="shared" si="4"/>
        <v>381.0454233713179</v>
      </c>
      <c r="K46" t="b">
        <f t="shared" si="2"/>
        <v>0</v>
      </c>
      <c r="L46">
        <f>COUNTIF(K$4:K46,TRUE())</f>
        <v>15</v>
      </c>
      <c r="M46" t="b">
        <f t="shared" si="3"/>
        <v>1</v>
      </c>
    </row>
    <row r="47" spans="1:13" x14ac:dyDescent="0.25">
      <c r="A47" s="12">
        <v>44515.628472222219</v>
      </c>
      <c r="B47" s="18">
        <f t="shared" si="5"/>
        <v>60.003472222218988</v>
      </c>
      <c r="C47" s="14"/>
      <c r="D47" s="15">
        <f>D46/100</f>
        <v>9.7199999999999995E-3</v>
      </c>
      <c r="E47" s="16">
        <f t="shared" si="6"/>
        <v>97.045423371317909</v>
      </c>
      <c r="F47" s="17" t="s">
        <v>11</v>
      </c>
      <c r="G47" s="16" t="s">
        <v>10</v>
      </c>
      <c r="H47">
        <f t="shared" si="7"/>
        <v>12.37780762568253</v>
      </c>
      <c r="I47" s="11">
        <f t="shared" si="4"/>
        <v>381.0454233713179</v>
      </c>
      <c r="K47" t="b">
        <f t="shared" si="2"/>
        <v>1</v>
      </c>
      <c r="L47">
        <f>COUNTIF(K$4:K47,TRUE())</f>
        <v>16</v>
      </c>
      <c r="M47" t="b">
        <f t="shared" si="3"/>
        <v>0</v>
      </c>
    </row>
    <row r="48" spans="1:13" ht="30" x14ac:dyDescent="0.25">
      <c r="A48" s="12">
        <v>44518.708333333336</v>
      </c>
      <c r="B48" s="18">
        <f t="shared" si="5"/>
        <v>63.083333333335759</v>
      </c>
      <c r="C48" s="14"/>
      <c r="D48" s="15">
        <v>0.61</v>
      </c>
      <c r="E48" s="16">
        <f t="shared" si="6"/>
        <v>103.0171324899371</v>
      </c>
      <c r="F48" s="17" t="s">
        <v>18</v>
      </c>
      <c r="G48" s="16"/>
      <c r="H48" t="e">
        <f t="shared" si="7"/>
        <v>#DIV/0!</v>
      </c>
      <c r="I48" s="11">
        <f t="shared" si="4"/>
        <v>387.01713248993713</v>
      </c>
      <c r="K48" t="b">
        <f t="shared" si="2"/>
        <v>0</v>
      </c>
      <c r="L48">
        <f>COUNTIF(K$4:K48,TRUE())</f>
        <v>16</v>
      </c>
      <c r="M48" t="b">
        <f t="shared" si="3"/>
        <v>0</v>
      </c>
    </row>
    <row r="49" spans="1:13" x14ac:dyDescent="0.25">
      <c r="A49" s="5">
        <v>44518.711805555555</v>
      </c>
      <c r="B49" s="19">
        <f t="shared" si="5"/>
        <v>63.086805555554747</v>
      </c>
      <c r="C49" s="7"/>
      <c r="D49" s="6">
        <f>D48/100</f>
        <v>6.0999999999999995E-3</v>
      </c>
      <c r="E49" s="8">
        <f t="shared" si="6"/>
        <v>103.0171324899371</v>
      </c>
      <c r="F49" s="9" t="s">
        <v>11</v>
      </c>
      <c r="G49" s="8" t="s">
        <v>10</v>
      </c>
      <c r="H49">
        <f t="shared" si="7"/>
        <v>13.715265389814057</v>
      </c>
      <c r="I49" s="11">
        <f t="shared" si="4"/>
        <v>387.01713248993713</v>
      </c>
      <c r="K49" t="b">
        <f t="shared" si="2"/>
        <v>1</v>
      </c>
      <c r="L49">
        <f>COUNTIF(K$4:K49,TRUE())</f>
        <v>17</v>
      </c>
      <c r="M49" t="b">
        <f t="shared" si="3"/>
        <v>1</v>
      </c>
    </row>
    <row r="50" spans="1:13" x14ac:dyDescent="0.25">
      <c r="A50" s="5">
        <v>44522.774305555555</v>
      </c>
      <c r="B50" s="19">
        <f t="shared" si="5"/>
        <v>67.149305555554747</v>
      </c>
      <c r="C50" s="7"/>
      <c r="D50" s="6">
        <v>0.84199999999999997</v>
      </c>
      <c r="E50" s="8">
        <f t="shared" si="6"/>
        <v>110.12599967032797</v>
      </c>
      <c r="F50" s="9"/>
      <c r="G50" s="8"/>
      <c r="H50" t="e">
        <f t="shared" si="7"/>
        <v>#DIV/0!</v>
      </c>
      <c r="I50" s="11">
        <f t="shared" si="4"/>
        <v>394.12599967032799</v>
      </c>
      <c r="K50" t="b">
        <f t="shared" si="2"/>
        <v>0</v>
      </c>
      <c r="L50">
        <f>COUNTIF(K$4:K50,TRUE())</f>
        <v>17</v>
      </c>
      <c r="M50" t="b">
        <f t="shared" si="3"/>
        <v>1</v>
      </c>
    </row>
    <row r="51" spans="1:13" ht="30" x14ac:dyDescent="0.25">
      <c r="A51" s="12">
        <v>44522.777777777781</v>
      </c>
      <c r="B51" s="18">
        <f t="shared" si="5"/>
        <v>67.152777777781012</v>
      </c>
      <c r="C51" s="14"/>
      <c r="D51" s="15">
        <f>D50/100</f>
        <v>8.4200000000000004E-3</v>
      </c>
      <c r="E51" s="16">
        <f t="shared" si="6"/>
        <v>110.12599967032797</v>
      </c>
      <c r="F51" s="17" t="s">
        <v>19</v>
      </c>
      <c r="G51" s="16" t="s">
        <v>20</v>
      </c>
      <c r="H51">
        <f t="shared" si="7"/>
        <v>11.23013515122758</v>
      </c>
      <c r="I51" s="11">
        <f t="shared" si="4"/>
        <v>394.12599967032799</v>
      </c>
      <c r="K51" t="b">
        <f t="shared" si="2"/>
        <v>1</v>
      </c>
      <c r="L51">
        <f>COUNTIF(K$4:K51,TRUE())</f>
        <v>18</v>
      </c>
      <c r="M51" t="b">
        <f t="shared" si="3"/>
        <v>0</v>
      </c>
    </row>
    <row r="52" spans="1:13" x14ac:dyDescent="0.25">
      <c r="A52" s="12">
        <v>44525.395833333336</v>
      </c>
      <c r="B52" s="18">
        <f t="shared" si="5"/>
        <v>69.770833333335759</v>
      </c>
      <c r="C52" s="14"/>
      <c r="D52" s="15">
        <v>0.40699999999999997</v>
      </c>
      <c r="E52" s="16">
        <f t="shared" si="6"/>
        <v>115.72106442130254</v>
      </c>
      <c r="F52" s="17"/>
      <c r="G52" s="16"/>
      <c r="H52" t="e">
        <f t="shared" si="7"/>
        <v>#DIV/0!</v>
      </c>
      <c r="I52" s="11">
        <f t="shared" si="4"/>
        <v>399.72106442130257</v>
      </c>
      <c r="K52" t="b">
        <f t="shared" si="2"/>
        <v>0</v>
      </c>
      <c r="L52">
        <f>COUNTIF(K$4:K52,TRUE())</f>
        <v>18</v>
      </c>
      <c r="M52" t="b">
        <f t="shared" si="3"/>
        <v>0</v>
      </c>
    </row>
    <row r="53" spans="1:13" ht="30" x14ac:dyDescent="0.25">
      <c r="A53" s="5">
        <v>44525.399305555555</v>
      </c>
      <c r="B53" s="19">
        <f t="shared" si="5"/>
        <v>69.774305555554747</v>
      </c>
      <c r="C53" s="7"/>
      <c r="D53" s="6">
        <f>D52/100</f>
        <v>4.0699999999999998E-3</v>
      </c>
      <c r="E53" s="8">
        <f t="shared" si="6"/>
        <v>115.72106442130254</v>
      </c>
      <c r="F53" s="9" t="s">
        <v>19</v>
      </c>
      <c r="G53" s="8" t="s">
        <v>20</v>
      </c>
      <c r="H53">
        <f t="shared" si="7"/>
        <v>10.864727298554785</v>
      </c>
      <c r="I53" s="11">
        <f t="shared" si="4"/>
        <v>399.72106442130257</v>
      </c>
      <c r="K53" t="b">
        <f t="shared" si="2"/>
        <v>1</v>
      </c>
      <c r="L53">
        <f>COUNTIF(K$4:K53,TRUE())</f>
        <v>19</v>
      </c>
      <c r="M53" t="b">
        <f t="shared" si="3"/>
        <v>1</v>
      </c>
    </row>
    <row r="54" spans="1:13" ht="30" x14ac:dyDescent="0.25">
      <c r="A54" s="5">
        <v>44529.614583333336</v>
      </c>
      <c r="B54" s="19">
        <f t="shared" si="5"/>
        <v>73.989583333335759</v>
      </c>
      <c r="C54" s="7"/>
      <c r="D54" s="6">
        <v>2.5859999999999999</v>
      </c>
      <c r="E54" s="8">
        <f t="shared" si="6"/>
        <v>125.03254218662127</v>
      </c>
      <c r="F54" s="9" t="s">
        <v>21</v>
      </c>
      <c r="G54" s="8"/>
      <c r="H54" t="e">
        <f t="shared" si="7"/>
        <v>#DIV/0!</v>
      </c>
      <c r="I54" s="11">
        <f t="shared" si="4"/>
        <v>409.0325421866213</v>
      </c>
      <c r="K54" t="b">
        <f t="shared" si="2"/>
        <v>0</v>
      </c>
      <c r="L54">
        <f>COUNTIF(K$4:K54,TRUE())</f>
        <v>19</v>
      </c>
      <c r="M54" t="b">
        <f t="shared" si="3"/>
        <v>1</v>
      </c>
    </row>
    <row r="55" spans="1:13" x14ac:dyDescent="0.25">
      <c r="A55" s="12">
        <v>44529.618055555555</v>
      </c>
      <c r="B55" s="18">
        <f t="shared" si="5"/>
        <v>73.993055555554747</v>
      </c>
      <c r="C55" s="14"/>
      <c r="D55" s="15">
        <f>D54/100</f>
        <v>2.5859999999999998E-2</v>
      </c>
      <c r="E55" s="16">
        <f t="shared" si="6"/>
        <v>125.03254218662127</v>
      </c>
      <c r="F55" s="17" t="s">
        <v>11</v>
      </c>
      <c r="G55" s="16" t="s">
        <v>10</v>
      </c>
      <c r="H55">
        <f t="shared" si="7"/>
        <v>10.633555448780928</v>
      </c>
      <c r="I55" s="11">
        <f t="shared" si="4"/>
        <v>409.0325421866213</v>
      </c>
      <c r="K55" t="b">
        <f t="shared" si="2"/>
        <v>1</v>
      </c>
      <c r="L55">
        <f>COUNTIF(K$4:K55,TRUE())</f>
        <v>20</v>
      </c>
      <c r="M55" t="b">
        <f t="shared" si="3"/>
        <v>0</v>
      </c>
    </row>
    <row r="56" spans="1:13" x14ac:dyDescent="0.25">
      <c r="A56" s="12">
        <v>44532.5</v>
      </c>
      <c r="B56" s="18">
        <f t="shared" si="5"/>
        <v>76.875</v>
      </c>
      <c r="C56" s="14"/>
      <c r="D56" s="15">
        <v>2.3479999999999999</v>
      </c>
      <c r="E56" s="16">
        <f t="shared" si="6"/>
        <v>131.5371085096958</v>
      </c>
      <c r="F56" s="17"/>
      <c r="G56" s="16"/>
      <c r="H56" t="e">
        <f t="shared" si="7"/>
        <v>#DIV/0!</v>
      </c>
      <c r="I56" s="11">
        <f t="shared" si="4"/>
        <v>415.53710850969583</v>
      </c>
      <c r="K56" t="b">
        <f t="shared" si="2"/>
        <v>0</v>
      </c>
      <c r="L56">
        <f>COUNTIF(K$4:K56,TRUE())</f>
        <v>20</v>
      </c>
      <c r="M56" t="b">
        <f t="shared" si="3"/>
        <v>0</v>
      </c>
    </row>
    <row r="57" spans="1:13" x14ac:dyDescent="0.25">
      <c r="A57" s="5">
        <v>44532.503472222219</v>
      </c>
      <c r="B57" s="19">
        <f t="shared" si="5"/>
        <v>76.878472222218988</v>
      </c>
      <c r="C57" s="7"/>
      <c r="D57" s="6">
        <f>D56/100</f>
        <v>2.3479999999999997E-2</v>
      </c>
      <c r="E57" s="8">
        <f t="shared" si="6"/>
        <v>131.5371085096958</v>
      </c>
      <c r="F57" s="9" t="s">
        <v>11</v>
      </c>
      <c r="G57" s="8" t="s">
        <v>10</v>
      </c>
      <c r="H57">
        <f t="shared" si="7"/>
        <v>17.940497074106517</v>
      </c>
      <c r="I57" s="11">
        <f t="shared" si="4"/>
        <v>415.53710850969583</v>
      </c>
      <c r="K57" t="b">
        <f t="shared" si="2"/>
        <v>1</v>
      </c>
      <c r="L57">
        <f>COUNTIF(K$4:K57,TRUE())</f>
        <v>21</v>
      </c>
      <c r="M57" t="b">
        <f t="shared" si="3"/>
        <v>1</v>
      </c>
    </row>
    <row r="58" spans="1:13" x14ac:dyDescent="0.25">
      <c r="A58" s="5">
        <v>44537.708333333336</v>
      </c>
      <c r="B58" s="19">
        <f t="shared" si="5"/>
        <v>82.083333333335759</v>
      </c>
      <c r="C58" s="7"/>
      <c r="D58" s="6">
        <v>2.9289999999999998</v>
      </c>
      <c r="E58" s="8">
        <f t="shared" si="6"/>
        <v>138.49994048423983</v>
      </c>
      <c r="F58" s="9"/>
      <c r="G58" s="8"/>
      <c r="H58" t="e">
        <f t="shared" si="7"/>
        <v>#DIV/0!</v>
      </c>
      <c r="I58" s="11">
        <f t="shared" si="4"/>
        <v>422.4999404842398</v>
      </c>
      <c r="K58" t="b">
        <f t="shared" si="2"/>
        <v>0</v>
      </c>
      <c r="L58">
        <f>COUNTIF(K$4:K58,TRUE())</f>
        <v>21</v>
      </c>
      <c r="M58" t="b">
        <f t="shared" si="3"/>
        <v>1</v>
      </c>
    </row>
    <row r="59" spans="1:13" x14ac:dyDescent="0.25">
      <c r="A59" s="12">
        <v>44537.711805555555</v>
      </c>
      <c r="B59" s="18">
        <f t="shared" si="5"/>
        <v>82.086805555554747</v>
      </c>
      <c r="C59" s="14"/>
      <c r="D59" s="15">
        <f>D58/100</f>
        <v>2.9289999999999997E-2</v>
      </c>
      <c r="E59" s="16">
        <f t="shared" si="6"/>
        <v>138.49994048423983</v>
      </c>
      <c r="F59" s="17" t="s">
        <v>11</v>
      </c>
      <c r="G59" s="16" t="s">
        <v>10</v>
      </c>
      <c r="H59">
        <f t="shared" si="7"/>
        <v>15.172756068063002</v>
      </c>
      <c r="I59" s="11">
        <f t="shared" si="4"/>
        <v>422.4999404842398</v>
      </c>
      <c r="K59" t="b">
        <f t="shared" si="2"/>
        <v>1</v>
      </c>
      <c r="L59">
        <f>COUNTIF(K$4:K59,TRUE())</f>
        <v>22</v>
      </c>
      <c r="M59" t="b">
        <f t="shared" si="3"/>
        <v>0</v>
      </c>
    </row>
    <row r="60" spans="1:13" x14ac:dyDescent="0.25">
      <c r="A60" s="12">
        <v>44540.458333333336</v>
      </c>
      <c r="B60" s="18">
        <f t="shared" si="5"/>
        <v>84.833333333335759</v>
      </c>
      <c r="C60" s="14"/>
      <c r="D60" s="15">
        <v>0.59499999999999997</v>
      </c>
      <c r="E60" s="16">
        <f t="shared" si="6"/>
        <v>142.8443500543305</v>
      </c>
      <c r="F60" s="17"/>
      <c r="G60" s="16"/>
      <c r="H60" t="e">
        <f t="shared" si="7"/>
        <v>#DIV/0!</v>
      </c>
      <c r="I60" s="11">
        <f t="shared" si="4"/>
        <v>426.8443500543305</v>
      </c>
      <c r="K60" t="b">
        <f t="shared" si="2"/>
        <v>0</v>
      </c>
      <c r="L60">
        <f>COUNTIF(K$4:K60,TRUE())</f>
        <v>22</v>
      </c>
      <c r="M60" t="b">
        <f t="shared" si="3"/>
        <v>0</v>
      </c>
    </row>
    <row r="61" spans="1:13" x14ac:dyDescent="0.25">
      <c r="A61" s="5">
        <v>44540.461805555555</v>
      </c>
      <c r="B61" s="19">
        <f t="shared" si="5"/>
        <v>84.836805555554747</v>
      </c>
      <c r="C61" s="7"/>
      <c r="D61" s="6">
        <f>D60/100</f>
        <v>5.9499999999999996E-3</v>
      </c>
      <c r="E61" s="8">
        <f t="shared" si="6"/>
        <v>142.8443500543305</v>
      </c>
      <c r="F61" s="9" t="s">
        <v>11</v>
      </c>
      <c r="G61" s="8" t="s">
        <v>22</v>
      </c>
      <c r="H61">
        <f t="shared" si="7"/>
        <v>9.1341461652023703</v>
      </c>
      <c r="I61" s="11">
        <f t="shared" si="4"/>
        <v>426.8443500543305</v>
      </c>
      <c r="K61" t="b">
        <f t="shared" si="2"/>
        <v>1</v>
      </c>
      <c r="L61">
        <f>COUNTIF(K$4:K61,TRUE())</f>
        <v>23</v>
      </c>
      <c r="M61" t="b">
        <f t="shared" si="3"/>
        <v>1</v>
      </c>
    </row>
    <row r="62" spans="1:13" x14ac:dyDescent="0.25">
      <c r="A62" s="5">
        <v>44543.447916666664</v>
      </c>
      <c r="B62" s="19">
        <f t="shared" si="5"/>
        <v>87.822916666664241</v>
      </c>
      <c r="C62" s="7"/>
      <c r="D62" s="6">
        <v>1.369</v>
      </c>
      <c r="E62" s="8">
        <f t="shared" si="6"/>
        <v>150.69036711716782</v>
      </c>
      <c r="F62" s="9"/>
      <c r="G62" s="8"/>
      <c r="H62" t="e">
        <f t="shared" si="7"/>
        <v>#DIV/0!</v>
      </c>
      <c r="I62" s="11">
        <f t="shared" si="4"/>
        <v>434.69036711716785</v>
      </c>
      <c r="K62" t="b">
        <f t="shared" si="2"/>
        <v>0</v>
      </c>
      <c r="L62">
        <f>COUNTIF(K$4:K62,TRUE())</f>
        <v>23</v>
      </c>
      <c r="M62" t="b">
        <f t="shared" si="3"/>
        <v>1</v>
      </c>
    </row>
    <row r="63" spans="1:13" x14ac:dyDescent="0.25">
      <c r="A63" s="12">
        <v>44543.451388888891</v>
      </c>
      <c r="B63" s="18">
        <f t="shared" si="5"/>
        <v>87.826388888890506</v>
      </c>
      <c r="C63" s="14"/>
      <c r="D63" s="15">
        <f>D62/100</f>
        <v>1.3690000000000001E-2</v>
      </c>
      <c r="E63" s="16">
        <f t="shared" si="6"/>
        <v>150.69036711716782</v>
      </c>
      <c r="F63" s="17" t="s">
        <v>11</v>
      </c>
      <c r="G63" s="16" t="s">
        <v>22</v>
      </c>
      <c r="H63">
        <f t="shared" si="7"/>
        <v>10.568333535913162</v>
      </c>
      <c r="I63" s="11">
        <f t="shared" si="4"/>
        <v>434.69036711716785</v>
      </c>
      <c r="K63" t="b">
        <f t="shared" si="2"/>
        <v>1</v>
      </c>
      <c r="L63">
        <f>COUNTIF(K$4:K63,TRUE())</f>
        <v>24</v>
      </c>
      <c r="M63" t="b">
        <f t="shared" si="3"/>
        <v>0</v>
      </c>
    </row>
    <row r="64" spans="1:13" ht="30" x14ac:dyDescent="0.25">
      <c r="A64" s="12">
        <v>44546.458333333336</v>
      </c>
      <c r="B64" s="18">
        <f t="shared" si="5"/>
        <v>90.833333333335759</v>
      </c>
      <c r="C64" s="14"/>
      <c r="D64" s="15">
        <v>1.556</v>
      </c>
      <c r="E64" s="16">
        <f t="shared" si="6"/>
        <v>157.51894292067084</v>
      </c>
      <c r="F64" s="17" t="s">
        <v>23</v>
      </c>
      <c r="G64" s="16"/>
      <c r="H64" t="e">
        <f t="shared" si="7"/>
        <v>#DIV/0!</v>
      </c>
      <c r="I64" s="11">
        <f t="shared" si="4"/>
        <v>441.51894292067084</v>
      </c>
      <c r="K64" t="b">
        <f t="shared" si="2"/>
        <v>0</v>
      </c>
      <c r="L64">
        <f>COUNTIF(K$4:K64,TRUE())</f>
        <v>24</v>
      </c>
      <c r="M64" t="b">
        <f t="shared" si="3"/>
        <v>0</v>
      </c>
    </row>
    <row r="65" spans="1:13" x14ac:dyDescent="0.25">
      <c r="A65" s="5">
        <v>44546.461805555555</v>
      </c>
      <c r="B65" s="19">
        <f t="shared" si="5"/>
        <v>90.836805555554747</v>
      </c>
      <c r="C65" s="7"/>
      <c r="D65" s="6">
        <f>D64/100</f>
        <v>1.5560000000000001E-2</v>
      </c>
      <c r="E65" s="8">
        <f t="shared" si="6"/>
        <v>157.51894292067084</v>
      </c>
      <c r="F65" s="9" t="s">
        <v>11</v>
      </c>
      <c r="G65" s="8" t="s">
        <v>22</v>
      </c>
      <c r="H65">
        <f t="shared" si="7"/>
        <v>17.626979085673419</v>
      </c>
      <c r="I65" s="11">
        <f t="shared" si="4"/>
        <v>441.51894292067084</v>
      </c>
      <c r="K65" t="b">
        <f t="shared" si="2"/>
        <v>1</v>
      </c>
      <c r="L65">
        <f>COUNTIF(K$4:K65,TRUE())</f>
        <v>25</v>
      </c>
      <c r="M65" t="b">
        <f t="shared" si="3"/>
        <v>1</v>
      </c>
    </row>
    <row r="66" spans="1:13" x14ac:dyDescent="0.25">
      <c r="A66" s="5">
        <v>44551.6875</v>
      </c>
      <c r="B66" s="19">
        <f t="shared" si="5"/>
        <v>96.0625</v>
      </c>
      <c r="C66" s="7"/>
      <c r="D66" s="6">
        <v>2.157</v>
      </c>
      <c r="E66" s="8">
        <f t="shared" si="6"/>
        <v>164.63398322661982</v>
      </c>
      <c r="F66" s="9"/>
      <c r="G66" s="8"/>
      <c r="H66" t="e">
        <f t="shared" si="7"/>
        <v>#DIV/0!</v>
      </c>
      <c r="I66" s="11">
        <f t="shared" si="4"/>
        <v>448.63398322661982</v>
      </c>
      <c r="K66" t="b">
        <f t="shared" si="2"/>
        <v>0</v>
      </c>
      <c r="L66">
        <f>COUNTIF(K$4:K66,TRUE())</f>
        <v>25</v>
      </c>
      <c r="M66" t="b">
        <f t="shared" si="3"/>
        <v>1</v>
      </c>
    </row>
    <row r="67" spans="1:13" x14ac:dyDescent="0.25">
      <c r="A67" s="12">
        <v>44551.690972222219</v>
      </c>
      <c r="B67" s="18">
        <f t="shared" si="5"/>
        <v>96.065972222218988</v>
      </c>
      <c r="C67" s="14"/>
      <c r="D67" s="15">
        <f>D66/100</f>
        <v>2.1569999999999999E-2</v>
      </c>
      <c r="E67" s="16">
        <f t="shared" si="6"/>
        <v>164.63398322661982</v>
      </c>
      <c r="F67" s="17" t="s">
        <v>11</v>
      </c>
      <c r="G67" s="16" t="s">
        <v>22</v>
      </c>
      <c r="H67">
        <f t="shared" si="7"/>
        <v>15.936348252350845</v>
      </c>
      <c r="I67" s="11">
        <f t="shared" si="4"/>
        <v>448.63398322661982</v>
      </c>
      <c r="K67" t="b">
        <f t="shared" si="2"/>
        <v>1</v>
      </c>
      <c r="L67">
        <f>COUNTIF(K$4:K67,TRUE())</f>
        <v>26</v>
      </c>
      <c r="M67" t="b">
        <f t="shared" si="3"/>
        <v>0</v>
      </c>
    </row>
    <row r="68" spans="1:13" x14ac:dyDescent="0.25">
      <c r="A68" s="12">
        <v>44555.645833333336</v>
      </c>
      <c r="B68" s="18">
        <f t="shared" si="5"/>
        <v>100.02083333333576</v>
      </c>
      <c r="C68" s="14"/>
      <c r="D68" s="15">
        <v>1.339</v>
      </c>
      <c r="E68" s="16">
        <f t="shared" si="6"/>
        <v>170.58996920055841</v>
      </c>
      <c r="F68" s="17"/>
      <c r="G68" s="16"/>
      <c r="H68" t="e">
        <f t="shared" si="7"/>
        <v>#DIV/0!</v>
      </c>
      <c r="I68" s="11">
        <f t="shared" si="4"/>
        <v>454.58996920055841</v>
      </c>
      <c r="K68" t="b">
        <f t="shared" si="2"/>
        <v>0</v>
      </c>
      <c r="L68">
        <f>COUNTIF(K$4:K68,TRUE())</f>
        <v>26</v>
      </c>
      <c r="M68" t="b">
        <f t="shared" si="3"/>
        <v>0</v>
      </c>
    </row>
    <row r="69" spans="1:13" x14ac:dyDescent="0.25">
      <c r="A69" s="5">
        <v>44555.649305555555</v>
      </c>
      <c r="B69" s="19">
        <f t="shared" si="5"/>
        <v>100.02430555555475</v>
      </c>
      <c r="C69" s="7"/>
      <c r="D69" s="6">
        <f>D68/100</f>
        <v>1.3389999999999999E-2</v>
      </c>
      <c r="E69" s="8">
        <f t="shared" si="6"/>
        <v>170.58996920055841</v>
      </c>
      <c r="F69" s="9" t="s">
        <v>11</v>
      </c>
      <c r="G69" s="8" t="s">
        <v>22</v>
      </c>
      <c r="H69">
        <f t="shared" si="7"/>
        <v>12.021512011023857</v>
      </c>
      <c r="I69" s="11">
        <f t="shared" si="4"/>
        <v>454.58996920055841</v>
      </c>
      <c r="K69" t="b">
        <f t="shared" ref="K69:K132" si="8">ISNUMBER(SEARCH("dilution",F69))</f>
        <v>1</v>
      </c>
      <c r="L69">
        <f>COUNTIF(K$4:K69,TRUE())</f>
        <v>27</v>
      </c>
      <c r="M69" t="b">
        <f t="shared" ref="M69:M132" si="9">ISODD(L69)</f>
        <v>1</v>
      </c>
    </row>
    <row r="70" spans="1:13" x14ac:dyDescent="0.25">
      <c r="A70" s="5">
        <v>44558.729166666664</v>
      </c>
      <c r="B70" s="19">
        <f t="shared" si="5"/>
        <v>103.10416666666424</v>
      </c>
      <c r="C70" s="7"/>
      <c r="D70" s="6">
        <v>0.95</v>
      </c>
      <c r="E70" s="8">
        <f t="shared" si="6"/>
        <v>176.73866884822715</v>
      </c>
      <c r="F70" s="9"/>
      <c r="G70" s="8"/>
      <c r="H70" t="e">
        <f t="shared" si="7"/>
        <v>#DIV/0!</v>
      </c>
      <c r="I70" s="11">
        <f t="shared" ref="I70:I133" si="10">$I$4+E70</f>
        <v>460.73866884822712</v>
      </c>
      <c r="K70" t="b">
        <f t="shared" si="8"/>
        <v>0</v>
      </c>
      <c r="L70">
        <f>COUNTIF(K$4:K70,TRUE())</f>
        <v>27</v>
      </c>
      <c r="M70" t="b">
        <f t="shared" si="9"/>
        <v>1</v>
      </c>
    </row>
    <row r="71" spans="1:13" ht="45" x14ac:dyDescent="0.25">
      <c r="A71" s="12">
        <v>44558.732638888891</v>
      </c>
      <c r="B71" s="18">
        <f t="shared" ref="B71:B134" si="11">(A71-A70) +B70</f>
        <v>103.10763888889051</v>
      </c>
      <c r="C71" s="14"/>
      <c r="D71" s="15">
        <f>D70/100</f>
        <v>9.4999999999999998E-3</v>
      </c>
      <c r="E71" s="16">
        <f t="shared" si="6"/>
        <v>176.73866884822715</v>
      </c>
      <c r="F71" s="17" t="s">
        <v>24</v>
      </c>
      <c r="G71" s="16" t="s">
        <v>25</v>
      </c>
      <c r="H71">
        <f t="shared" si="7"/>
        <v>10.594614835713903</v>
      </c>
      <c r="I71" s="11">
        <f t="shared" si="10"/>
        <v>460.73866884822712</v>
      </c>
      <c r="K71" t="b">
        <f t="shared" si="8"/>
        <v>1</v>
      </c>
      <c r="L71">
        <f>COUNTIF(K$4:K71,TRUE())</f>
        <v>28</v>
      </c>
      <c r="M71" t="b">
        <f t="shared" si="9"/>
        <v>0</v>
      </c>
    </row>
    <row r="72" spans="1:13" x14ac:dyDescent="0.25">
      <c r="A72" s="12">
        <v>44561.479166666664</v>
      </c>
      <c r="B72" s="18">
        <f t="shared" si="11"/>
        <v>105.85416666666424</v>
      </c>
      <c r="C72" s="14"/>
      <c r="D72" s="15">
        <v>0.70899999999999996</v>
      </c>
      <c r="E72" s="16">
        <f t="shared" ref="E72:E135" si="12">IF(LOG(D72/D71)&gt;0, E71+LOG(D72/D71,2),E71)</f>
        <v>182.96038315202307</v>
      </c>
      <c r="F72" s="17"/>
      <c r="G72" s="16"/>
      <c r="H72" t="e">
        <f t="shared" si="7"/>
        <v>#DIV/0!</v>
      </c>
      <c r="I72" s="11">
        <f t="shared" si="10"/>
        <v>466.96038315202304</v>
      </c>
      <c r="K72" t="b">
        <f t="shared" si="8"/>
        <v>0</v>
      </c>
      <c r="L72">
        <f>COUNTIF(K$4:K72,TRUE())</f>
        <v>28</v>
      </c>
      <c r="M72" t="b">
        <f t="shared" si="9"/>
        <v>0</v>
      </c>
    </row>
    <row r="73" spans="1:13" x14ac:dyDescent="0.25">
      <c r="A73" s="5">
        <v>44561.482638888891</v>
      </c>
      <c r="B73" s="19">
        <f t="shared" si="11"/>
        <v>105.85763888889051</v>
      </c>
      <c r="C73" s="7"/>
      <c r="D73" s="6">
        <f>D72/100</f>
        <v>7.0899999999999999E-3</v>
      </c>
      <c r="E73" s="8">
        <f t="shared" si="12"/>
        <v>182.96038315202307</v>
      </c>
      <c r="F73" s="9" t="s">
        <v>11</v>
      </c>
      <c r="G73" s="8" t="s">
        <v>22</v>
      </c>
      <c r="H73">
        <f t="shared" si="7"/>
        <v>10.77753298811561</v>
      </c>
      <c r="I73" s="11">
        <f t="shared" si="10"/>
        <v>466.96038315202304</v>
      </c>
      <c r="K73" t="b">
        <f t="shared" si="8"/>
        <v>1</v>
      </c>
      <c r="L73">
        <f>COUNTIF(K$4:K73,TRUE())</f>
        <v>29</v>
      </c>
      <c r="M73" t="b">
        <f t="shared" si="9"/>
        <v>1</v>
      </c>
    </row>
    <row r="74" spans="1:13" x14ac:dyDescent="0.25">
      <c r="A74" s="5">
        <v>44564.625</v>
      </c>
      <c r="B74" s="19">
        <f t="shared" si="11"/>
        <v>109</v>
      </c>
      <c r="C74" s="7"/>
      <c r="D74" s="6">
        <v>0.90600000000000003</v>
      </c>
      <c r="E74" s="8">
        <f t="shared" si="12"/>
        <v>189.95796476460453</v>
      </c>
      <c r="F74" s="9"/>
      <c r="G74" s="8"/>
      <c r="H74" t="e">
        <f t="shared" si="7"/>
        <v>#DIV/0!</v>
      </c>
      <c r="I74" s="11">
        <f t="shared" si="10"/>
        <v>473.95796476460453</v>
      </c>
      <c r="K74" t="b">
        <f t="shared" si="8"/>
        <v>0</v>
      </c>
      <c r="L74">
        <f>COUNTIF(K$4:K74,TRUE())</f>
        <v>29</v>
      </c>
      <c r="M74" t="b">
        <f t="shared" si="9"/>
        <v>1</v>
      </c>
    </row>
    <row r="75" spans="1:13" x14ac:dyDescent="0.25">
      <c r="A75" s="12">
        <v>44564.628472222219</v>
      </c>
      <c r="B75" s="18">
        <f t="shared" si="11"/>
        <v>109.00347222221899</v>
      </c>
      <c r="C75" s="14"/>
      <c r="D75" s="15">
        <f>D74/100</f>
        <v>9.0600000000000003E-3</v>
      </c>
      <c r="E75" s="16">
        <f t="shared" si="12"/>
        <v>189.95796476460453</v>
      </c>
      <c r="F75" s="9" t="s">
        <v>11</v>
      </c>
      <c r="G75" s="8" t="s">
        <v>22</v>
      </c>
      <c r="H75">
        <f t="shared" si="7"/>
        <v>10.96360620361572</v>
      </c>
      <c r="I75" s="11">
        <f t="shared" si="10"/>
        <v>473.95796476460453</v>
      </c>
      <c r="K75" t="b">
        <f t="shared" si="8"/>
        <v>1</v>
      </c>
      <c r="L75">
        <f>COUNTIF(K$4:K75,TRUE())</f>
        <v>30</v>
      </c>
      <c r="M75" t="b">
        <f t="shared" si="9"/>
        <v>0</v>
      </c>
    </row>
    <row r="76" spans="1:13" x14ac:dyDescent="0.25">
      <c r="A76" s="12">
        <v>44567.604166666664</v>
      </c>
      <c r="B76" s="19">
        <f t="shared" si="11"/>
        <v>111.97916666666424</v>
      </c>
      <c r="C76" s="7"/>
      <c r="D76" s="6">
        <v>0.82799999999999996</v>
      </c>
      <c r="E76" s="8">
        <f t="shared" si="12"/>
        <v>196.47194067183233</v>
      </c>
      <c r="F76" s="9"/>
      <c r="G76" s="8"/>
      <c r="H76" t="e">
        <f t="shared" si="7"/>
        <v>#DIV/0!</v>
      </c>
      <c r="I76" s="11">
        <f t="shared" si="10"/>
        <v>480.47194067183233</v>
      </c>
      <c r="K76" t="b">
        <f t="shared" si="8"/>
        <v>0</v>
      </c>
      <c r="L76">
        <f>COUNTIF(K$4:K76,TRUE())</f>
        <v>30</v>
      </c>
      <c r="M76" t="b">
        <f t="shared" si="9"/>
        <v>0</v>
      </c>
    </row>
    <row r="77" spans="1:13" x14ac:dyDescent="0.25">
      <c r="A77" s="5">
        <v>44567.607638888891</v>
      </c>
      <c r="B77" s="19">
        <f t="shared" si="11"/>
        <v>111.98263888889051</v>
      </c>
      <c r="C77" s="7"/>
      <c r="D77" s="6">
        <f>D76/100</f>
        <v>8.2799999999999992E-3</v>
      </c>
      <c r="E77" s="8">
        <f t="shared" si="12"/>
        <v>196.47194067183233</v>
      </c>
      <c r="F77" s="9" t="s">
        <v>11</v>
      </c>
      <c r="G77" s="8" t="s">
        <v>22</v>
      </c>
      <c r="H77">
        <f t="shared" si="7"/>
        <v>14.099658894491188</v>
      </c>
      <c r="I77" s="11">
        <f t="shared" si="10"/>
        <v>480.47194067183233</v>
      </c>
      <c r="K77" t="b">
        <f t="shared" si="8"/>
        <v>1</v>
      </c>
      <c r="L77">
        <f>COUNTIF(K$4:K77,TRUE())</f>
        <v>31</v>
      </c>
      <c r="M77" t="b">
        <f t="shared" si="9"/>
        <v>1</v>
      </c>
    </row>
    <row r="78" spans="1:13" x14ac:dyDescent="0.25">
      <c r="A78" s="5">
        <v>44571.8125</v>
      </c>
      <c r="B78" s="18">
        <f t="shared" si="11"/>
        <v>116.1875</v>
      </c>
      <c r="C78" s="14"/>
      <c r="D78" s="15">
        <v>1.1819999999999999</v>
      </c>
      <c r="E78" s="16">
        <f t="shared" si="12"/>
        <v>203.62932422428526</v>
      </c>
      <c r="F78" s="9"/>
      <c r="G78" s="16"/>
      <c r="H78" t="e">
        <f t="shared" si="7"/>
        <v>#DIV/0!</v>
      </c>
      <c r="I78" s="11">
        <f t="shared" si="10"/>
        <v>487.62932422428526</v>
      </c>
      <c r="K78" t="b">
        <f t="shared" si="8"/>
        <v>0</v>
      </c>
      <c r="L78">
        <f>COUNTIF(K$4:K78,TRUE())</f>
        <v>31</v>
      </c>
      <c r="M78" t="b">
        <f t="shared" si="9"/>
        <v>1</v>
      </c>
    </row>
    <row r="79" spans="1:13" x14ac:dyDescent="0.25">
      <c r="A79" s="12">
        <v>44571.815972222219</v>
      </c>
      <c r="B79" s="18">
        <f t="shared" si="11"/>
        <v>116.19097222221899</v>
      </c>
      <c r="C79" s="14"/>
      <c r="D79" s="15">
        <f>D78/100</f>
        <v>1.1819999999999999E-2</v>
      </c>
      <c r="E79" s="16">
        <f t="shared" si="12"/>
        <v>203.62932422428526</v>
      </c>
      <c r="F79" s="9" t="s">
        <v>11</v>
      </c>
      <c r="G79" s="8" t="s">
        <v>22</v>
      </c>
      <c r="H79">
        <f t="shared" si="7"/>
        <v>9.9255445591479106</v>
      </c>
      <c r="I79" s="11">
        <f t="shared" si="10"/>
        <v>487.62932422428526</v>
      </c>
      <c r="K79" t="b">
        <f t="shared" si="8"/>
        <v>1</v>
      </c>
      <c r="L79">
        <f>COUNTIF(K$4:K79,TRUE())</f>
        <v>32</v>
      </c>
      <c r="M79" t="b">
        <f t="shared" si="9"/>
        <v>0</v>
      </c>
    </row>
    <row r="80" spans="1:13" x14ac:dyDescent="0.25">
      <c r="A80" s="12">
        <v>44573.770833333336</v>
      </c>
      <c r="B80" s="18">
        <f t="shared" si="11"/>
        <v>118.14583333333576</v>
      </c>
      <c r="C80" s="14"/>
      <c r="D80" s="15">
        <v>0.313</v>
      </c>
      <c r="E80" s="16">
        <f t="shared" si="12"/>
        <v>208.35618494081507</v>
      </c>
      <c r="F80" s="17"/>
      <c r="G80" s="16"/>
      <c r="H80" t="e">
        <f t="shared" si="7"/>
        <v>#DIV/0!</v>
      </c>
      <c r="I80" s="11">
        <f t="shared" si="10"/>
        <v>492.35618494081507</v>
      </c>
      <c r="K80" t="b">
        <f t="shared" si="8"/>
        <v>0</v>
      </c>
      <c r="L80">
        <f>COUNTIF(K$4:K80,TRUE())</f>
        <v>32</v>
      </c>
      <c r="M80" t="b">
        <f t="shared" si="9"/>
        <v>0</v>
      </c>
    </row>
    <row r="81" spans="1:13" x14ac:dyDescent="0.25">
      <c r="A81" s="12">
        <v>44573.774305555555</v>
      </c>
      <c r="B81" s="19">
        <f t="shared" si="11"/>
        <v>118.14930555555475</v>
      </c>
      <c r="C81" s="7"/>
      <c r="D81" s="6">
        <f>D80/100</f>
        <v>3.13E-3</v>
      </c>
      <c r="E81" s="8">
        <f t="shared" si="12"/>
        <v>208.35618494081507</v>
      </c>
      <c r="F81" s="9" t="s">
        <v>11</v>
      </c>
      <c r="G81" s="8" t="s">
        <v>22</v>
      </c>
      <c r="H81">
        <f t="shared" si="7"/>
        <v>8.0171592626196091</v>
      </c>
      <c r="I81" s="11">
        <f t="shared" si="10"/>
        <v>492.35618494081507</v>
      </c>
      <c r="K81" t="b">
        <f t="shared" si="8"/>
        <v>1</v>
      </c>
      <c r="L81">
        <f>COUNTIF(K$4:K81,TRUE())</f>
        <v>33</v>
      </c>
      <c r="M81" t="b">
        <f t="shared" si="9"/>
        <v>1</v>
      </c>
    </row>
    <row r="82" spans="1:13" x14ac:dyDescent="0.25">
      <c r="A82" s="5">
        <v>44576.708333333336</v>
      </c>
      <c r="B82" s="19">
        <f t="shared" si="11"/>
        <v>121.08333333333576</v>
      </c>
      <c r="C82" s="7"/>
      <c r="D82" s="6">
        <v>1.379</v>
      </c>
      <c r="E82" s="8">
        <f t="shared" si="12"/>
        <v>217.13942902517115</v>
      </c>
      <c r="F82" s="9"/>
      <c r="G82" s="8"/>
      <c r="H82" t="e">
        <f t="shared" si="7"/>
        <v>#DIV/0!</v>
      </c>
      <c r="I82" s="11">
        <f t="shared" si="10"/>
        <v>501.13942902517113</v>
      </c>
      <c r="K82" t="b">
        <f t="shared" si="8"/>
        <v>0</v>
      </c>
      <c r="L82">
        <f>COUNTIF(K$4:K82,TRUE())</f>
        <v>33</v>
      </c>
      <c r="M82" t="b">
        <f t="shared" si="9"/>
        <v>1</v>
      </c>
    </row>
    <row r="83" spans="1:13" x14ac:dyDescent="0.25">
      <c r="A83" s="5">
        <v>44576.711805555555</v>
      </c>
      <c r="B83" s="19">
        <f t="shared" si="11"/>
        <v>121.08680555555475</v>
      </c>
      <c r="C83" s="7"/>
      <c r="D83" s="6">
        <f>D82/100</f>
        <v>1.379E-2</v>
      </c>
      <c r="E83" s="8">
        <f t="shared" si="12"/>
        <v>217.13942902517115</v>
      </c>
      <c r="F83" s="9" t="s">
        <v>11</v>
      </c>
      <c r="G83" s="8" t="s">
        <v>22</v>
      </c>
      <c r="H83">
        <f t="shared" si="7"/>
        <v>12.329944098303089</v>
      </c>
      <c r="I83" s="11">
        <f t="shared" si="10"/>
        <v>501.13942902517113</v>
      </c>
      <c r="K83" t="b">
        <f t="shared" si="8"/>
        <v>1</v>
      </c>
      <c r="L83">
        <f>COUNTIF(K$4:K83,TRUE())</f>
        <v>34</v>
      </c>
      <c r="M83" t="b">
        <f t="shared" si="9"/>
        <v>0</v>
      </c>
    </row>
    <row r="84" spans="1:13" x14ac:dyDescent="0.25">
      <c r="A84" s="12">
        <v>44579.527777777781</v>
      </c>
      <c r="B84" s="18">
        <f t="shared" si="11"/>
        <v>123.90277777778101</v>
      </c>
      <c r="C84" s="14"/>
      <c r="D84" s="15">
        <v>0.61599999999999999</v>
      </c>
      <c r="E84" s="16">
        <f t="shared" si="12"/>
        <v>222.62066501412681</v>
      </c>
      <c r="F84" s="17"/>
      <c r="G84" s="16"/>
      <c r="H84" t="e">
        <f t="shared" si="7"/>
        <v>#DIV/0!</v>
      </c>
      <c r="I84" s="11">
        <f t="shared" si="10"/>
        <v>506.62066501412681</v>
      </c>
      <c r="K84" t="b">
        <f t="shared" si="8"/>
        <v>0</v>
      </c>
      <c r="L84">
        <f>COUNTIF(K$4:K84,TRUE())</f>
        <v>34</v>
      </c>
      <c r="M84" t="b">
        <f t="shared" si="9"/>
        <v>0</v>
      </c>
    </row>
    <row r="85" spans="1:13" x14ac:dyDescent="0.25">
      <c r="A85" s="12">
        <v>44579.53125</v>
      </c>
      <c r="B85" s="18">
        <f t="shared" si="11"/>
        <v>123.90625</v>
      </c>
      <c r="C85" s="14"/>
      <c r="D85" s="15">
        <f>D84/100</f>
        <v>6.1599999999999997E-3</v>
      </c>
      <c r="E85" s="16">
        <f t="shared" si="12"/>
        <v>222.62066501412681</v>
      </c>
      <c r="F85" s="9" t="s">
        <v>11</v>
      </c>
      <c r="G85" s="8" t="s">
        <v>22</v>
      </c>
      <c r="H85">
        <f t="shared" si="7"/>
        <v>11.918262412111787</v>
      </c>
      <c r="I85" s="11">
        <f t="shared" si="10"/>
        <v>506.62066501412681</v>
      </c>
      <c r="K85" t="b">
        <f t="shared" si="8"/>
        <v>1</v>
      </c>
      <c r="L85">
        <f>COUNTIF(K$4:K85,TRUE())</f>
        <v>35</v>
      </c>
      <c r="M85" t="b">
        <f t="shared" si="9"/>
        <v>1</v>
      </c>
    </row>
    <row r="86" spans="1:13" x14ac:dyDescent="0.25">
      <c r="A86" s="5">
        <v>44582.645833333336</v>
      </c>
      <c r="B86" s="19">
        <f t="shared" si="11"/>
        <v>127.02083333333576</v>
      </c>
      <c r="C86" s="7"/>
      <c r="D86" s="6">
        <v>0.47599999999999998</v>
      </c>
      <c r="E86" s="8">
        <f t="shared" si="12"/>
        <v>228.89255242651458</v>
      </c>
      <c r="F86" s="9"/>
      <c r="G86" s="8"/>
      <c r="H86" t="e">
        <f t="shared" si="7"/>
        <v>#DIV/0!</v>
      </c>
      <c r="I86" s="11">
        <f t="shared" si="10"/>
        <v>512.89255242651461</v>
      </c>
      <c r="K86" t="b">
        <f t="shared" si="8"/>
        <v>0</v>
      </c>
      <c r="L86">
        <f>COUNTIF(K$4:K86,TRUE())</f>
        <v>35</v>
      </c>
      <c r="M86" t="b">
        <f t="shared" si="9"/>
        <v>1</v>
      </c>
    </row>
    <row r="87" spans="1:13" x14ac:dyDescent="0.25">
      <c r="A87" s="5">
        <v>44582.649305555555</v>
      </c>
      <c r="B87" s="19">
        <f t="shared" si="11"/>
        <v>127.02430555555475</v>
      </c>
      <c r="C87" s="7"/>
      <c r="D87" s="6">
        <f>D86/100</f>
        <v>4.7599999999999995E-3</v>
      </c>
      <c r="E87" s="8">
        <f t="shared" si="12"/>
        <v>228.89255242651458</v>
      </c>
      <c r="F87" s="9" t="s">
        <v>11</v>
      </c>
      <c r="G87" s="8" t="s">
        <v>22</v>
      </c>
      <c r="H87">
        <f t="shared" si="7"/>
        <v>8.5270782593658669</v>
      </c>
      <c r="I87" s="11">
        <f t="shared" si="10"/>
        <v>512.89255242651461</v>
      </c>
      <c r="K87" t="b">
        <f t="shared" si="8"/>
        <v>1</v>
      </c>
      <c r="L87">
        <f>COUNTIF(K$4:K87,TRUE())</f>
        <v>36</v>
      </c>
      <c r="M87" t="b">
        <f t="shared" si="9"/>
        <v>0</v>
      </c>
    </row>
    <row r="88" spans="1:13" x14ac:dyDescent="0.25">
      <c r="A88" s="5">
        <v>44585.552083333336</v>
      </c>
      <c r="B88" s="18">
        <f t="shared" si="11"/>
        <v>129.92708333333576</v>
      </c>
      <c r="C88" s="14"/>
      <c r="D88" s="15">
        <v>1.371</v>
      </c>
      <c r="E88" s="16">
        <f t="shared" si="12"/>
        <v>237.06260370876061</v>
      </c>
      <c r="F88" s="17"/>
      <c r="G88" s="16"/>
      <c r="H88" t="e">
        <f t="shared" si="7"/>
        <v>#DIV/0!</v>
      </c>
      <c r="I88" s="11">
        <f t="shared" si="10"/>
        <v>521.06260370876066</v>
      </c>
      <c r="K88" t="b">
        <f t="shared" si="8"/>
        <v>0</v>
      </c>
      <c r="L88">
        <f>COUNTIF(K$4:K88,TRUE())</f>
        <v>36</v>
      </c>
      <c r="M88" t="b">
        <f t="shared" si="9"/>
        <v>0</v>
      </c>
    </row>
    <row r="89" spans="1:13" x14ac:dyDescent="0.25">
      <c r="A89" s="5">
        <v>44585.555555555555</v>
      </c>
      <c r="B89" s="18">
        <f t="shared" si="11"/>
        <v>129.93055555555475</v>
      </c>
      <c r="C89" s="14"/>
      <c r="D89" s="15">
        <f>D88/100</f>
        <v>1.371E-2</v>
      </c>
      <c r="E89" s="16">
        <f t="shared" si="12"/>
        <v>237.06260370876061</v>
      </c>
      <c r="F89" s="9" t="s">
        <v>11</v>
      </c>
      <c r="G89" s="8" t="s">
        <v>22</v>
      </c>
      <c r="H89">
        <f t="shared" si="7"/>
        <v>7.2914601863088766</v>
      </c>
      <c r="I89" s="11">
        <f t="shared" si="10"/>
        <v>521.06260370876066</v>
      </c>
      <c r="K89" t="b">
        <f t="shared" si="8"/>
        <v>1</v>
      </c>
      <c r="L89">
        <f>COUNTIF(K$4:K89,TRUE())</f>
        <v>37</v>
      </c>
      <c r="M89" t="b">
        <f t="shared" si="9"/>
        <v>1</v>
      </c>
    </row>
    <row r="90" spans="1:13" x14ac:dyDescent="0.25">
      <c r="A90" s="12">
        <v>44587.395833333336</v>
      </c>
      <c r="B90" s="19">
        <f t="shared" si="11"/>
        <v>131.77083333333576</v>
      </c>
      <c r="C90" s="7"/>
      <c r="D90" s="6">
        <v>0.91300000000000003</v>
      </c>
      <c r="E90" s="8">
        <f t="shared" si="12"/>
        <v>243.11991809274033</v>
      </c>
      <c r="F90" s="9" t="s">
        <v>26</v>
      </c>
      <c r="G90" s="8"/>
      <c r="H90" t="e">
        <f t="shared" si="7"/>
        <v>#DIV/0!</v>
      </c>
      <c r="I90" s="11">
        <f t="shared" si="10"/>
        <v>527.11991809274036</v>
      </c>
      <c r="K90" t="b">
        <f t="shared" si="8"/>
        <v>0</v>
      </c>
      <c r="L90">
        <f>COUNTIF(K$4:K90,TRUE())</f>
        <v>37</v>
      </c>
      <c r="M90" t="b">
        <f t="shared" si="9"/>
        <v>1</v>
      </c>
    </row>
    <row r="91" spans="1:13" x14ac:dyDescent="0.25">
      <c r="A91" s="12">
        <v>44587.399305555555</v>
      </c>
      <c r="B91" s="19">
        <f t="shared" si="11"/>
        <v>131.77430555555475</v>
      </c>
      <c r="C91" s="7"/>
      <c r="D91" s="6">
        <f>D90/100</f>
        <v>9.130000000000001E-3</v>
      </c>
      <c r="E91" s="8">
        <f t="shared" si="12"/>
        <v>243.11991809274033</v>
      </c>
      <c r="F91" s="9" t="s">
        <v>11</v>
      </c>
      <c r="G91" s="8" t="s">
        <v>22</v>
      </c>
      <c r="H91">
        <f t="shared" si="7"/>
        <v>10.576324485930275</v>
      </c>
      <c r="I91" s="11">
        <f t="shared" si="10"/>
        <v>527.11991809274036</v>
      </c>
      <c r="K91" t="b">
        <f t="shared" si="8"/>
        <v>1</v>
      </c>
      <c r="L91">
        <f>COUNTIF(K$4:K91,TRUE())</f>
        <v>38</v>
      </c>
      <c r="M91" t="b">
        <f t="shared" si="9"/>
        <v>0</v>
      </c>
    </row>
    <row r="92" spans="1:13" x14ac:dyDescent="0.25">
      <c r="A92" s="12">
        <v>44590.8125</v>
      </c>
      <c r="B92" s="18">
        <f t="shared" si="11"/>
        <v>135.1875</v>
      </c>
      <c r="C92" s="14"/>
      <c r="D92" s="15">
        <v>1.9590000000000001</v>
      </c>
      <c r="E92" s="16">
        <f t="shared" si="12"/>
        <v>250.86520491479843</v>
      </c>
      <c r="F92" s="17"/>
      <c r="G92" s="16"/>
      <c r="H92" t="e">
        <f t="shared" si="7"/>
        <v>#DIV/0!</v>
      </c>
      <c r="I92" s="11">
        <f t="shared" si="10"/>
        <v>534.86520491479837</v>
      </c>
      <c r="K92" t="b">
        <f t="shared" si="8"/>
        <v>0</v>
      </c>
      <c r="L92">
        <f>COUNTIF(K$4:K92,TRUE())</f>
        <v>38</v>
      </c>
      <c r="M92" t="b">
        <f t="shared" si="9"/>
        <v>0</v>
      </c>
    </row>
    <row r="93" spans="1:13" x14ac:dyDescent="0.25">
      <c r="A93" s="12">
        <v>44590.815972222219</v>
      </c>
      <c r="B93" s="18">
        <f t="shared" si="11"/>
        <v>135.19097222221899</v>
      </c>
      <c r="C93" s="14"/>
      <c r="D93" s="15">
        <f>D92/100</f>
        <v>1.959E-2</v>
      </c>
      <c r="E93" s="16">
        <f t="shared" si="12"/>
        <v>250.86520491479843</v>
      </c>
      <c r="F93" s="9" t="s">
        <v>11</v>
      </c>
      <c r="G93" s="8" t="s">
        <v>22</v>
      </c>
      <c r="H93">
        <f t="shared" si="7"/>
        <v>8.6036125584390657</v>
      </c>
      <c r="I93" s="11">
        <f t="shared" si="10"/>
        <v>534.86520491479837</v>
      </c>
      <c r="K93" t="b">
        <f t="shared" si="8"/>
        <v>1</v>
      </c>
      <c r="L93">
        <f>COUNTIF(K$4:K93,TRUE())</f>
        <v>39</v>
      </c>
      <c r="M93" t="b">
        <f t="shared" si="9"/>
        <v>1</v>
      </c>
    </row>
    <row r="94" spans="1:13" x14ac:dyDescent="0.25">
      <c r="A94" s="5">
        <v>44592.555555555555</v>
      </c>
      <c r="B94" s="19">
        <f t="shared" si="11"/>
        <v>136.93055555555475</v>
      </c>
      <c r="C94" s="7"/>
      <c r="D94" s="6">
        <v>0.56599999999999995</v>
      </c>
      <c r="E94" s="8">
        <f t="shared" si="12"/>
        <v>255.71781766513743</v>
      </c>
      <c r="F94" s="9"/>
      <c r="G94" s="8"/>
      <c r="H94" t="e">
        <f t="shared" si="7"/>
        <v>#DIV/0!</v>
      </c>
      <c r="I94" s="11">
        <f t="shared" si="10"/>
        <v>539.71781766513743</v>
      </c>
      <c r="K94" t="b">
        <f t="shared" si="8"/>
        <v>0</v>
      </c>
      <c r="L94">
        <f>COUNTIF(K$4:K94,TRUE())</f>
        <v>39</v>
      </c>
      <c r="M94" t="b">
        <f t="shared" si="9"/>
        <v>1</v>
      </c>
    </row>
    <row r="95" spans="1:13" x14ac:dyDescent="0.25">
      <c r="A95" s="5">
        <v>44592.559027777781</v>
      </c>
      <c r="B95" s="19">
        <f t="shared" si="11"/>
        <v>136.93402777778101</v>
      </c>
      <c r="C95" s="7"/>
      <c r="D95" s="6">
        <f>D94/100</f>
        <v>5.6599999999999992E-3</v>
      </c>
      <c r="E95" s="8">
        <f t="shared" si="12"/>
        <v>255.71781766513743</v>
      </c>
      <c r="F95" s="9" t="s">
        <v>11</v>
      </c>
      <c r="G95" s="8" t="s">
        <v>25</v>
      </c>
      <c r="H95">
        <f t="shared" si="7"/>
        <v>7.6070917075942495</v>
      </c>
      <c r="I95" s="11">
        <f t="shared" si="10"/>
        <v>539.71781766513743</v>
      </c>
      <c r="K95" t="b">
        <f t="shared" si="8"/>
        <v>1</v>
      </c>
      <c r="L95">
        <f>COUNTIF(K$4:K95,TRUE())</f>
        <v>40</v>
      </c>
      <c r="M95" t="b">
        <f t="shared" si="9"/>
        <v>0</v>
      </c>
    </row>
    <row r="96" spans="1:13" x14ac:dyDescent="0.25">
      <c r="A96" s="12">
        <v>44594.753472222219</v>
      </c>
      <c r="B96" s="18">
        <f t="shared" si="11"/>
        <v>139.12847222221899</v>
      </c>
      <c r="C96" s="14"/>
      <c r="D96" s="15">
        <v>0.68700000000000006</v>
      </c>
      <c r="E96" s="16">
        <f t="shared" si="12"/>
        <v>262.64118190089835</v>
      </c>
      <c r="F96" s="17"/>
      <c r="G96" s="16"/>
      <c r="H96" t="e">
        <f t="shared" si="7"/>
        <v>#DIV/0!</v>
      </c>
      <c r="I96" s="11">
        <f t="shared" si="10"/>
        <v>546.64118190089835</v>
      </c>
      <c r="K96" t="b">
        <f t="shared" si="8"/>
        <v>0</v>
      </c>
      <c r="L96">
        <f>COUNTIF(K$4:K96,TRUE())</f>
        <v>40</v>
      </c>
      <c r="M96" t="b">
        <f t="shared" si="9"/>
        <v>0</v>
      </c>
    </row>
    <row r="97" spans="1:13" x14ac:dyDescent="0.25">
      <c r="A97" s="12">
        <v>44594.756944444445</v>
      </c>
      <c r="B97" s="18">
        <f t="shared" si="11"/>
        <v>139.13194444444525</v>
      </c>
      <c r="C97" s="14"/>
      <c r="D97" s="15">
        <f>D96/100</f>
        <v>6.8700000000000002E-3</v>
      </c>
      <c r="E97" s="16">
        <f t="shared" si="12"/>
        <v>262.64118190089835</v>
      </c>
      <c r="F97" s="9" t="s">
        <v>11</v>
      </c>
      <c r="G97" s="8" t="s">
        <v>22</v>
      </c>
      <c r="H97">
        <f t="shared" si="7"/>
        <v>6.8866461355728541</v>
      </c>
      <c r="I97" s="11">
        <f t="shared" si="10"/>
        <v>546.64118190089835</v>
      </c>
      <c r="K97" t="b">
        <f t="shared" si="8"/>
        <v>1</v>
      </c>
      <c r="L97">
        <f>COUNTIF(K$4:K97,TRUE())</f>
        <v>41</v>
      </c>
      <c r="M97" t="b">
        <f t="shared" si="9"/>
        <v>1</v>
      </c>
    </row>
    <row r="98" spans="1:13" x14ac:dyDescent="0.25">
      <c r="A98" s="12">
        <v>44596.5</v>
      </c>
      <c r="B98" s="18">
        <f t="shared" si="11"/>
        <v>140.875</v>
      </c>
      <c r="C98" s="14"/>
      <c r="D98" s="15">
        <v>0.46300000000000002</v>
      </c>
      <c r="E98" s="16">
        <f t="shared" si="12"/>
        <v>268.71574018511518</v>
      </c>
      <c r="F98" s="17"/>
      <c r="G98" s="16"/>
      <c r="H98" t="e">
        <f t="shared" si="7"/>
        <v>#DIV/0!</v>
      </c>
      <c r="I98" s="11">
        <f t="shared" si="10"/>
        <v>552.71574018511524</v>
      </c>
      <c r="K98" t="b">
        <f t="shared" si="8"/>
        <v>0</v>
      </c>
      <c r="L98">
        <f>COUNTIF(K$4:K98,TRUE())</f>
        <v>41</v>
      </c>
      <c r="M98" t="b">
        <f t="shared" si="9"/>
        <v>1</v>
      </c>
    </row>
    <row r="99" spans="1:13" x14ac:dyDescent="0.25">
      <c r="A99" s="12">
        <v>44596.503472222219</v>
      </c>
      <c r="B99" s="18">
        <f t="shared" si="11"/>
        <v>140.87847222221899</v>
      </c>
      <c r="C99" s="14"/>
      <c r="D99" s="15">
        <f>D98/100</f>
        <v>4.6300000000000004E-3</v>
      </c>
      <c r="E99" s="16">
        <f t="shared" si="12"/>
        <v>268.71574018511518</v>
      </c>
      <c r="F99" s="9" t="s">
        <v>11</v>
      </c>
      <c r="G99" s="8" t="s">
        <v>22</v>
      </c>
      <c r="H99">
        <f t="shared" si="7"/>
        <v>9.1823003102012635</v>
      </c>
      <c r="I99" s="11">
        <f t="shared" si="10"/>
        <v>552.71574018511524</v>
      </c>
      <c r="K99" t="b">
        <f t="shared" si="8"/>
        <v>1</v>
      </c>
      <c r="L99">
        <f>COUNTIF(K$4:K99,TRUE())</f>
        <v>42</v>
      </c>
      <c r="M99" t="b">
        <f t="shared" si="9"/>
        <v>0</v>
      </c>
    </row>
    <row r="100" spans="1:13" x14ac:dyDescent="0.25">
      <c r="A100" s="12">
        <v>44599.583333333336</v>
      </c>
      <c r="B100" s="18">
        <f t="shared" si="11"/>
        <v>143.95833333333576</v>
      </c>
      <c r="C100" s="14"/>
      <c r="D100" s="15">
        <v>1.2270000000000001</v>
      </c>
      <c r="E100" s="16">
        <f t="shared" si="12"/>
        <v>276.76564752529259</v>
      </c>
      <c r="F100" s="17"/>
      <c r="G100" s="16"/>
      <c r="H100" t="e">
        <f t="shared" si="7"/>
        <v>#DIV/0!</v>
      </c>
      <c r="I100" s="11">
        <f t="shared" si="10"/>
        <v>560.76564752529259</v>
      </c>
      <c r="K100" t="b">
        <f t="shared" si="8"/>
        <v>0</v>
      </c>
      <c r="L100">
        <f>COUNTIF(K$4:K100,TRUE())</f>
        <v>42</v>
      </c>
      <c r="M100" t="b">
        <f t="shared" si="9"/>
        <v>0</v>
      </c>
    </row>
    <row r="101" spans="1:13" x14ac:dyDescent="0.25">
      <c r="A101" s="12">
        <v>44599.586805555555</v>
      </c>
      <c r="B101" s="18">
        <f t="shared" si="11"/>
        <v>143.96180555555475</v>
      </c>
      <c r="C101" s="14"/>
      <c r="D101" s="15">
        <f>D100/100</f>
        <v>1.2270000000000001E-2</v>
      </c>
      <c r="E101" s="16">
        <f t="shared" si="12"/>
        <v>276.76564752529259</v>
      </c>
      <c r="F101" s="9" t="s">
        <v>11</v>
      </c>
      <c r="G101" s="8" t="s">
        <v>22</v>
      </c>
      <c r="H101">
        <f t="shared" si="7"/>
        <v>8.887516687038298</v>
      </c>
      <c r="I101" s="11">
        <f t="shared" si="10"/>
        <v>560.76564752529259</v>
      </c>
      <c r="K101" t="b">
        <f t="shared" si="8"/>
        <v>1</v>
      </c>
      <c r="L101">
        <f>COUNTIF(K$4:K101,TRUE())</f>
        <v>43</v>
      </c>
      <c r="M101" t="b">
        <f t="shared" si="9"/>
        <v>1</v>
      </c>
    </row>
    <row r="102" spans="1:13" x14ac:dyDescent="0.25">
      <c r="A102" s="21">
        <v>44601.4375</v>
      </c>
      <c r="B102" s="22">
        <f t="shared" si="11"/>
        <v>145.8125</v>
      </c>
      <c r="D102">
        <v>0.39200000000000002</v>
      </c>
      <c r="E102" s="11">
        <f t="shared" si="12"/>
        <v>281.7632940255196</v>
      </c>
      <c r="H102" t="e">
        <f t="shared" si="7"/>
        <v>#DIV/0!</v>
      </c>
      <c r="I102" s="11">
        <f t="shared" si="10"/>
        <v>565.7632940255196</v>
      </c>
      <c r="K102" t="b">
        <f t="shared" si="8"/>
        <v>0</v>
      </c>
      <c r="L102">
        <f>COUNTIF(K$4:K102,TRUE())</f>
        <v>43</v>
      </c>
      <c r="M102" t="b">
        <f t="shared" si="9"/>
        <v>1</v>
      </c>
    </row>
    <row r="103" spans="1:13" x14ac:dyDescent="0.25">
      <c r="A103" s="21">
        <v>44601.440972222219</v>
      </c>
      <c r="B103" s="22">
        <f t="shared" si="11"/>
        <v>145.81597222221899</v>
      </c>
      <c r="D103">
        <f>D102/100</f>
        <v>3.9199999999999999E-3</v>
      </c>
      <c r="E103" s="11">
        <f t="shared" si="12"/>
        <v>281.7632940255196</v>
      </c>
      <c r="F103" s="9" t="s">
        <v>11</v>
      </c>
      <c r="G103" s="8" t="s">
        <v>22</v>
      </c>
      <c r="H103">
        <f t="shared" si="7"/>
        <v>7.3072810797660628</v>
      </c>
      <c r="I103" s="11">
        <f t="shared" si="10"/>
        <v>565.7632940255196</v>
      </c>
      <c r="K103" t="b">
        <f t="shared" si="8"/>
        <v>1</v>
      </c>
      <c r="L103">
        <f>COUNTIF(K$4:K103,TRUE())</f>
        <v>44</v>
      </c>
      <c r="M103" t="b">
        <f t="shared" si="9"/>
        <v>0</v>
      </c>
    </row>
    <row r="104" spans="1:13" x14ac:dyDescent="0.25">
      <c r="A104" s="21">
        <v>44603.541666666664</v>
      </c>
      <c r="B104" s="22">
        <f t="shared" si="11"/>
        <v>147.91666666666424</v>
      </c>
      <c r="D104">
        <v>0.46800000000000003</v>
      </c>
      <c r="E104" s="11">
        <f t="shared" si="12"/>
        <v>288.6628050907625</v>
      </c>
      <c r="H104" t="e">
        <f t="shared" si="7"/>
        <v>#DIV/0!</v>
      </c>
      <c r="I104" s="11">
        <f t="shared" si="10"/>
        <v>572.6628050907625</v>
      </c>
      <c r="K104" t="b">
        <f t="shared" si="8"/>
        <v>0</v>
      </c>
      <c r="L104">
        <f>COUNTIF(K$4:K104,TRUE())</f>
        <v>44</v>
      </c>
      <c r="M104" t="b">
        <f t="shared" si="9"/>
        <v>0</v>
      </c>
    </row>
    <row r="105" spans="1:13" x14ac:dyDescent="0.25">
      <c r="A105" s="21">
        <v>44603.545138888891</v>
      </c>
      <c r="B105" s="22">
        <f t="shared" si="11"/>
        <v>147.92013888889051</v>
      </c>
      <c r="D105">
        <f>D104/100</f>
        <v>4.6800000000000001E-3</v>
      </c>
      <c r="E105" s="11">
        <f t="shared" si="12"/>
        <v>288.6628050907625</v>
      </c>
      <c r="F105" s="9" t="s">
        <v>11</v>
      </c>
      <c r="G105" s="8" t="s">
        <v>22</v>
      </c>
      <c r="H105">
        <f t="shared" si="7"/>
        <v>9.8268589086768774</v>
      </c>
      <c r="I105" s="11">
        <f t="shared" si="10"/>
        <v>572.6628050907625</v>
      </c>
      <c r="K105" t="b">
        <f t="shared" si="8"/>
        <v>1</v>
      </c>
      <c r="L105">
        <f>COUNTIF(K$4:K105,TRUE())</f>
        <v>45</v>
      </c>
      <c r="M105" t="b">
        <f t="shared" si="9"/>
        <v>1</v>
      </c>
    </row>
    <row r="106" spans="1:13" x14ac:dyDescent="0.25">
      <c r="A106" s="21">
        <v>44606.729166666664</v>
      </c>
      <c r="B106" s="22">
        <f t="shared" si="11"/>
        <v>151.10416666666424</v>
      </c>
      <c r="D106">
        <v>1.026</v>
      </c>
      <c r="E106" s="11">
        <f t="shared" si="12"/>
        <v>296.43911157656089</v>
      </c>
      <c r="H106" t="e">
        <f t="shared" si="7"/>
        <v>#DIV/0!</v>
      </c>
      <c r="I106" s="11">
        <f t="shared" si="10"/>
        <v>580.43911157656089</v>
      </c>
      <c r="K106" t="b">
        <f t="shared" si="8"/>
        <v>0</v>
      </c>
      <c r="L106">
        <f>COUNTIF(K$4:K106,TRUE())</f>
        <v>45</v>
      </c>
      <c r="M106" t="b">
        <f t="shared" si="9"/>
        <v>1</v>
      </c>
    </row>
    <row r="107" spans="1:13" x14ac:dyDescent="0.25">
      <c r="A107" s="21">
        <v>44606.732638888891</v>
      </c>
      <c r="B107" s="22">
        <f t="shared" si="11"/>
        <v>151.10763888889051</v>
      </c>
      <c r="D107">
        <f>D106/100</f>
        <v>1.026E-2</v>
      </c>
      <c r="E107" s="11">
        <f t="shared" si="12"/>
        <v>296.43911157656089</v>
      </c>
      <c r="F107" s="9" t="s">
        <v>11</v>
      </c>
      <c r="G107" s="8" t="s">
        <v>22</v>
      </c>
      <c r="H107">
        <f t="shared" ref="H107:H170" si="13">(A108-A107)*24/(E108-E107)</f>
        <v>8.3136308373625667</v>
      </c>
      <c r="I107" s="11">
        <f t="shared" si="10"/>
        <v>580.43911157656089</v>
      </c>
      <c r="K107" t="b">
        <f t="shared" si="8"/>
        <v>1</v>
      </c>
      <c r="L107">
        <f>COUNTIF(K$4:K107,TRUE())</f>
        <v>46</v>
      </c>
      <c r="M107" t="b">
        <f t="shared" si="9"/>
        <v>0</v>
      </c>
    </row>
    <row r="108" spans="1:13" x14ac:dyDescent="0.25">
      <c r="A108" s="21">
        <v>44608.479166666664</v>
      </c>
      <c r="B108" s="22">
        <f t="shared" si="11"/>
        <v>152.85416666666424</v>
      </c>
      <c r="D108">
        <v>0.33800000000000002</v>
      </c>
      <c r="E108" s="11">
        <f t="shared" si="12"/>
        <v>301.48103218701073</v>
      </c>
      <c r="H108" t="e">
        <f t="shared" si="13"/>
        <v>#DIV/0!</v>
      </c>
      <c r="I108" s="11">
        <f t="shared" si="10"/>
        <v>585.48103218701067</v>
      </c>
      <c r="K108" t="b">
        <f t="shared" si="8"/>
        <v>0</v>
      </c>
      <c r="L108">
        <f>COUNTIF(K$4:K108,TRUE())</f>
        <v>46</v>
      </c>
      <c r="M108" t="b">
        <f t="shared" si="9"/>
        <v>0</v>
      </c>
    </row>
    <row r="109" spans="1:13" x14ac:dyDescent="0.25">
      <c r="A109" s="21">
        <v>44608.482638888891</v>
      </c>
      <c r="B109" s="22">
        <f t="shared" si="11"/>
        <v>152.85763888889051</v>
      </c>
      <c r="D109">
        <f>D108/100</f>
        <v>3.3800000000000002E-3</v>
      </c>
      <c r="E109" s="11">
        <f t="shared" si="12"/>
        <v>301.48103218701073</v>
      </c>
      <c r="F109" s="9" t="s">
        <v>11</v>
      </c>
      <c r="G109" s="8" t="s">
        <v>22</v>
      </c>
      <c r="H109">
        <f t="shared" si="13"/>
        <v>7.6107937478964365</v>
      </c>
      <c r="I109" s="11">
        <f t="shared" si="10"/>
        <v>585.48103218701067</v>
      </c>
      <c r="K109" t="b">
        <f t="shared" si="8"/>
        <v>1</v>
      </c>
      <c r="L109">
        <f>COUNTIF(K$4:K109,TRUE())</f>
        <v>47</v>
      </c>
      <c r="M109" t="b">
        <f t="shared" si="9"/>
        <v>1</v>
      </c>
    </row>
    <row r="110" spans="1:13" x14ac:dyDescent="0.25">
      <c r="A110" s="21">
        <v>44610.604166666664</v>
      </c>
      <c r="B110" s="22">
        <f t="shared" si="11"/>
        <v>154.97916666666424</v>
      </c>
      <c r="D110">
        <v>0.34899999999999998</v>
      </c>
      <c r="E110" s="11">
        <f t="shared" si="12"/>
        <v>308.17109216671292</v>
      </c>
      <c r="H110" t="e">
        <f t="shared" si="13"/>
        <v>#DIV/0!</v>
      </c>
      <c r="I110" s="11">
        <f t="shared" si="10"/>
        <v>592.17109216671292</v>
      </c>
      <c r="K110" t="b">
        <f t="shared" si="8"/>
        <v>0</v>
      </c>
      <c r="L110">
        <f>COUNTIF(K$4:K110,TRUE())</f>
        <v>47</v>
      </c>
      <c r="M110" t="b">
        <f t="shared" si="9"/>
        <v>1</v>
      </c>
    </row>
    <row r="111" spans="1:13" x14ac:dyDescent="0.25">
      <c r="A111" s="21">
        <v>44610.607638888891</v>
      </c>
      <c r="B111" s="22">
        <f t="shared" si="11"/>
        <v>154.98263888889051</v>
      </c>
      <c r="D111">
        <f>D110/500</f>
        <v>6.9799999999999994E-4</v>
      </c>
      <c r="E111" s="11">
        <f t="shared" si="12"/>
        <v>308.17109216671292</v>
      </c>
      <c r="F111" s="24" t="s">
        <v>28</v>
      </c>
      <c r="G111" s="8" t="s">
        <v>22</v>
      </c>
      <c r="H111">
        <f t="shared" si="13"/>
        <v>7.7865974035089804</v>
      </c>
      <c r="I111" s="11">
        <f t="shared" si="10"/>
        <v>592.17109216671292</v>
      </c>
      <c r="K111" t="b">
        <f t="shared" si="8"/>
        <v>1</v>
      </c>
      <c r="L111">
        <f>COUNTIF(K$4:K111,TRUE())</f>
        <v>48</v>
      </c>
      <c r="M111" t="b">
        <f t="shared" si="9"/>
        <v>0</v>
      </c>
    </row>
    <row r="112" spans="1:13" x14ac:dyDescent="0.25">
      <c r="A112" s="21">
        <v>44613.666666666664</v>
      </c>
      <c r="B112" s="22">
        <f t="shared" si="11"/>
        <v>158.04166666666424</v>
      </c>
      <c r="D112">
        <v>0.48099999999999998</v>
      </c>
      <c r="E112" s="11">
        <f t="shared" si="12"/>
        <v>317.59968630893542</v>
      </c>
      <c r="F112" s="17"/>
      <c r="H112" t="e">
        <f t="shared" si="13"/>
        <v>#DIV/0!</v>
      </c>
      <c r="I112" s="11">
        <f t="shared" si="10"/>
        <v>601.59968630893536</v>
      </c>
      <c r="K112" t="b">
        <f t="shared" si="8"/>
        <v>0</v>
      </c>
      <c r="L112">
        <f>COUNTIF(K$4:K112,TRUE())</f>
        <v>48</v>
      </c>
      <c r="M112" t="b">
        <f t="shared" si="9"/>
        <v>0</v>
      </c>
    </row>
    <row r="113" spans="1:13" x14ac:dyDescent="0.25">
      <c r="A113" s="21">
        <v>44613.670138888891</v>
      </c>
      <c r="B113" s="22">
        <f t="shared" si="11"/>
        <v>158.04513888889051</v>
      </c>
      <c r="D113">
        <f>D112/100</f>
        <v>4.81E-3</v>
      </c>
      <c r="E113" s="11">
        <f t="shared" si="12"/>
        <v>317.59968630893542</v>
      </c>
      <c r="F113" s="9" t="s">
        <v>11</v>
      </c>
      <c r="G113" s="8" t="s">
        <v>22</v>
      </c>
      <c r="H113">
        <f t="shared" si="13"/>
        <v>7.8214940438068306</v>
      </c>
      <c r="I113" s="11">
        <f t="shared" si="10"/>
        <v>601.59968630893536</v>
      </c>
      <c r="K113" t="b">
        <f t="shared" si="8"/>
        <v>1</v>
      </c>
      <c r="L113">
        <f>COUNTIF(K$4:K113,TRUE())</f>
        <v>49</v>
      </c>
      <c r="M113" t="b">
        <f t="shared" si="9"/>
        <v>1</v>
      </c>
    </row>
    <row r="114" spans="1:13" x14ac:dyDescent="0.25">
      <c r="A114" s="12">
        <v>44615.666666666664</v>
      </c>
      <c r="B114" s="22">
        <f t="shared" si="11"/>
        <v>160.04166666666424</v>
      </c>
      <c r="D114">
        <v>0.33600000000000002</v>
      </c>
      <c r="E114" s="11">
        <f t="shared" si="12"/>
        <v>323.72596683771889</v>
      </c>
      <c r="H114" t="e">
        <f t="shared" si="13"/>
        <v>#DIV/0!</v>
      </c>
      <c r="I114" s="11">
        <f t="shared" si="10"/>
        <v>607.72596683771894</v>
      </c>
      <c r="K114" t="b">
        <f t="shared" si="8"/>
        <v>0</v>
      </c>
      <c r="L114">
        <f>COUNTIF(K$4:K114,TRUE())</f>
        <v>49</v>
      </c>
      <c r="M114" t="b">
        <f t="shared" si="9"/>
        <v>1</v>
      </c>
    </row>
    <row r="115" spans="1:13" x14ac:dyDescent="0.25">
      <c r="A115" s="5">
        <v>44615.670138888891</v>
      </c>
      <c r="B115" s="22">
        <f t="shared" si="11"/>
        <v>160.04513888889051</v>
      </c>
      <c r="D115">
        <f>D114/100</f>
        <v>3.3600000000000001E-3</v>
      </c>
      <c r="E115" s="11">
        <f t="shared" si="12"/>
        <v>323.72596683771889</v>
      </c>
      <c r="F115" s="9" t="s">
        <v>11</v>
      </c>
      <c r="G115" s="8" t="s">
        <v>22</v>
      </c>
      <c r="H115">
        <f t="shared" si="13"/>
        <v>7.3595786591386139</v>
      </c>
      <c r="I115" s="11">
        <f t="shared" si="10"/>
        <v>607.72596683771894</v>
      </c>
      <c r="K115" t="b">
        <f t="shared" si="8"/>
        <v>1</v>
      </c>
      <c r="L115">
        <f>COUNTIF(K$4:K115,TRUE())</f>
        <v>50</v>
      </c>
      <c r="M115" t="b">
        <f t="shared" si="9"/>
        <v>0</v>
      </c>
    </row>
    <row r="116" spans="1:13" x14ac:dyDescent="0.25">
      <c r="A116" s="12">
        <v>44617.663194444445</v>
      </c>
      <c r="B116" s="22">
        <f t="shared" si="11"/>
        <v>162.03819444444525</v>
      </c>
      <c r="D116">
        <v>0.30399999999999999</v>
      </c>
      <c r="E116" s="11">
        <f t="shared" si="12"/>
        <v>330.22543311815843</v>
      </c>
      <c r="H116" t="e">
        <f t="shared" si="13"/>
        <v>#DIV/0!</v>
      </c>
      <c r="I116" s="11">
        <f t="shared" si="10"/>
        <v>614.22543311815843</v>
      </c>
      <c r="K116" t="b">
        <f t="shared" si="8"/>
        <v>0</v>
      </c>
      <c r="L116">
        <f>COUNTIF(K$4:K116,TRUE())</f>
        <v>50</v>
      </c>
      <c r="M116" t="b">
        <f t="shared" si="9"/>
        <v>0</v>
      </c>
    </row>
    <row r="117" spans="1:13" x14ac:dyDescent="0.25">
      <c r="A117" s="12">
        <v>44617.666666666664</v>
      </c>
      <c r="B117" s="22">
        <f t="shared" si="11"/>
        <v>162.04166666666424</v>
      </c>
      <c r="D117">
        <f>D116/500</f>
        <v>6.0800000000000003E-4</v>
      </c>
      <c r="E117" s="11">
        <f t="shared" si="12"/>
        <v>330.22543311815843</v>
      </c>
      <c r="F117" s="24" t="s">
        <v>28</v>
      </c>
      <c r="G117" s="8" t="s">
        <v>22</v>
      </c>
      <c r="H117">
        <f t="shared" si="13"/>
        <v>7.6121642526197499</v>
      </c>
      <c r="I117" s="11">
        <f t="shared" si="10"/>
        <v>614.22543311815843</v>
      </c>
      <c r="K117" t="b">
        <f t="shared" si="8"/>
        <v>1</v>
      </c>
      <c r="L117">
        <f>COUNTIF(K$4:K117,TRUE())</f>
        <v>51</v>
      </c>
      <c r="M117" t="b">
        <f t="shared" si="9"/>
        <v>1</v>
      </c>
    </row>
    <row r="118" spans="1:13" x14ac:dyDescent="0.25">
      <c r="A118" s="21">
        <v>44620.590277777781</v>
      </c>
      <c r="B118" s="22">
        <f t="shared" si="11"/>
        <v>164.96527777778101</v>
      </c>
      <c r="D118">
        <v>0.36199999999999999</v>
      </c>
      <c r="E118" s="11">
        <f t="shared" si="12"/>
        <v>339.44313577646017</v>
      </c>
      <c r="H118" t="e">
        <f t="shared" si="13"/>
        <v>#DIV/0!</v>
      </c>
      <c r="I118" s="11">
        <f t="shared" si="10"/>
        <v>623.44313577646017</v>
      </c>
      <c r="K118" t="b">
        <f t="shared" si="8"/>
        <v>0</v>
      </c>
      <c r="L118">
        <f>COUNTIF(K$4:K118,TRUE())</f>
        <v>51</v>
      </c>
      <c r="M118" t="b">
        <f t="shared" si="9"/>
        <v>1</v>
      </c>
    </row>
    <row r="119" spans="1:13" x14ac:dyDescent="0.25">
      <c r="A119" s="21">
        <v>44620.59375</v>
      </c>
      <c r="B119" s="22">
        <f t="shared" si="11"/>
        <v>164.96875</v>
      </c>
      <c r="D119">
        <f>D118/100</f>
        <v>3.62E-3</v>
      </c>
      <c r="E119" s="11">
        <f t="shared" si="12"/>
        <v>339.44313577646017</v>
      </c>
      <c r="F119" s="9" t="s">
        <v>11</v>
      </c>
      <c r="G119" s="8" t="s">
        <v>22</v>
      </c>
      <c r="H119">
        <f t="shared" si="13"/>
        <v>6.9462709761603145</v>
      </c>
      <c r="I119" s="11">
        <f t="shared" si="10"/>
        <v>623.44313577646017</v>
      </c>
      <c r="K119" t="b">
        <f t="shared" si="8"/>
        <v>1</v>
      </c>
      <c r="L119">
        <f>COUNTIF(K$4:K119,TRUE())</f>
        <v>52</v>
      </c>
      <c r="M119" t="b">
        <f t="shared" si="9"/>
        <v>0</v>
      </c>
    </row>
    <row r="120" spans="1:13" x14ac:dyDescent="0.25">
      <c r="A120" s="21">
        <v>44622.378472222219</v>
      </c>
      <c r="B120" s="22">
        <f t="shared" si="11"/>
        <v>166.75347222221899</v>
      </c>
      <c r="D120">
        <v>0.26</v>
      </c>
      <c r="E120" s="11">
        <f t="shared" si="12"/>
        <v>345.60951389218013</v>
      </c>
      <c r="H120" t="e">
        <f t="shared" si="13"/>
        <v>#DIV/0!</v>
      </c>
      <c r="I120" s="11">
        <f t="shared" si="10"/>
        <v>629.60951389218008</v>
      </c>
      <c r="K120" t="b">
        <f t="shared" si="8"/>
        <v>0</v>
      </c>
      <c r="L120">
        <f>COUNTIF(K$4:K120,TRUE())</f>
        <v>52</v>
      </c>
      <c r="M120" t="b">
        <f t="shared" si="9"/>
        <v>0</v>
      </c>
    </row>
    <row r="121" spans="1:13" x14ac:dyDescent="0.25">
      <c r="A121" s="21">
        <v>44622.381944444445</v>
      </c>
      <c r="B121" s="22">
        <f t="shared" si="11"/>
        <v>166.75694444444525</v>
      </c>
      <c r="D121">
        <f>D120/100</f>
        <v>2.5999999999999999E-3</v>
      </c>
      <c r="E121" s="11">
        <f t="shared" si="12"/>
        <v>345.60951389218013</v>
      </c>
      <c r="F121" s="24" t="s">
        <v>11</v>
      </c>
      <c r="G121" s="16" t="s">
        <v>22</v>
      </c>
      <c r="H121">
        <f t="shared" si="13"/>
        <v>7.6685701379485929</v>
      </c>
      <c r="I121" s="11">
        <f t="shared" si="10"/>
        <v>629.60951389218008</v>
      </c>
      <c r="K121" t="b">
        <f t="shared" si="8"/>
        <v>1</v>
      </c>
      <c r="L121">
        <f>COUNTIF(K$4:K121,TRUE())</f>
        <v>53</v>
      </c>
      <c r="M121" t="b">
        <f t="shared" si="9"/>
        <v>1</v>
      </c>
    </row>
    <row r="122" spans="1:13" x14ac:dyDescent="0.25">
      <c r="A122" s="5">
        <v>44624.729166666664</v>
      </c>
      <c r="B122" s="22">
        <f t="shared" si="11"/>
        <v>169.10416666666424</v>
      </c>
      <c r="D122">
        <v>0.42299999999999999</v>
      </c>
      <c r="E122" s="11">
        <f t="shared" si="12"/>
        <v>352.95551612204633</v>
      </c>
      <c r="H122" t="e">
        <f t="shared" si="13"/>
        <v>#DIV/0!</v>
      </c>
      <c r="I122" s="11">
        <f t="shared" si="10"/>
        <v>636.95551612204633</v>
      </c>
      <c r="K122" t="b">
        <f t="shared" si="8"/>
        <v>0</v>
      </c>
      <c r="L122">
        <f>COUNTIF(K$4:K122,TRUE())</f>
        <v>53</v>
      </c>
      <c r="M122" t="b">
        <f t="shared" si="9"/>
        <v>1</v>
      </c>
    </row>
    <row r="123" spans="1:13" x14ac:dyDescent="0.25">
      <c r="A123" s="25">
        <v>44624.732638888891</v>
      </c>
      <c r="B123" s="22">
        <f t="shared" si="11"/>
        <v>169.10763888889051</v>
      </c>
      <c r="D123">
        <f>D122/500</f>
        <v>8.4599999999999996E-4</v>
      </c>
      <c r="E123" s="11">
        <f t="shared" si="12"/>
        <v>352.95551612204633</v>
      </c>
      <c r="F123" s="9" t="s">
        <v>28</v>
      </c>
      <c r="G123" s="8" t="s">
        <v>31</v>
      </c>
      <c r="H123">
        <f t="shared" si="13"/>
        <v>8.0619879991740948</v>
      </c>
      <c r="I123" s="11">
        <f t="shared" si="10"/>
        <v>636.95551612204633</v>
      </c>
      <c r="K123" t="b">
        <f t="shared" si="8"/>
        <v>1</v>
      </c>
      <c r="L123">
        <f>COUNTIF(K$4:K123,TRUE())</f>
        <v>54</v>
      </c>
      <c r="M123" t="b">
        <f t="shared" si="9"/>
        <v>0</v>
      </c>
    </row>
    <row r="124" spans="1:13" x14ac:dyDescent="0.25">
      <c r="A124" s="21">
        <v>44627.607638888891</v>
      </c>
      <c r="B124" s="22">
        <f t="shared" si="11"/>
        <v>171.98263888889051</v>
      </c>
      <c r="D124">
        <v>0.31900000000000001</v>
      </c>
      <c r="E124" s="11">
        <f t="shared" si="12"/>
        <v>361.51419916735335</v>
      </c>
      <c r="F124" s="17"/>
      <c r="H124" t="e">
        <f t="shared" si="13"/>
        <v>#DIV/0!</v>
      </c>
      <c r="I124" s="11">
        <f t="shared" si="10"/>
        <v>645.51419916735335</v>
      </c>
      <c r="K124" t="b">
        <f t="shared" si="8"/>
        <v>0</v>
      </c>
      <c r="L124">
        <f>COUNTIF(K$4:K124,TRUE())</f>
        <v>54</v>
      </c>
      <c r="M124" t="b">
        <f t="shared" si="9"/>
        <v>0</v>
      </c>
    </row>
    <row r="125" spans="1:13" x14ac:dyDescent="0.25">
      <c r="A125" s="25">
        <v>44627.611111111109</v>
      </c>
      <c r="B125" s="22">
        <f t="shared" si="11"/>
        <v>171.98611111110949</v>
      </c>
      <c r="D125">
        <f>D124/100</f>
        <v>3.1900000000000001E-3</v>
      </c>
      <c r="E125" s="11">
        <f t="shared" si="12"/>
        <v>361.51419916735335</v>
      </c>
      <c r="H125">
        <f t="shared" si="13"/>
        <v>7.1367367627370166</v>
      </c>
      <c r="I125" s="11">
        <f t="shared" si="10"/>
        <v>645.51419916735335</v>
      </c>
      <c r="K125" t="b">
        <f t="shared" si="8"/>
        <v>0</v>
      </c>
      <c r="L125">
        <f>COUNTIF(K$4:K125,TRUE())</f>
        <v>54</v>
      </c>
      <c r="M125" t="b">
        <f t="shared" si="9"/>
        <v>0</v>
      </c>
    </row>
    <row r="126" spans="1:13" x14ac:dyDescent="0.25">
      <c r="A126" s="12">
        <v>44629.510416666664</v>
      </c>
      <c r="B126" s="22">
        <f t="shared" si="11"/>
        <v>173.88541666666424</v>
      </c>
      <c r="D126">
        <v>0.26700000000000002</v>
      </c>
      <c r="E126" s="11">
        <f t="shared" si="12"/>
        <v>367.90133867505074</v>
      </c>
      <c r="H126" t="e">
        <f t="shared" si="13"/>
        <v>#DIV/0!</v>
      </c>
      <c r="I126" s="11">
        <f t="shared" si="10"/>
        <v>651.90133867505074</v>
      </c>
      <c r="K126" t="b">
        <f t="shared" si="8"/>
        <v>0</v>
      </c>
      <c r="L126">
        <f>COUNTIF(K$4:K126,TRUE())</f>
        <v>54</v>
      </c>
      <c r="M126" t="b">
        <f t="shared" si="9"/>
        <v>0</v>
      </c>
    </row>
    <row r="127" spans="1:13" x14ac:dyDescent="0.25">
      <c r="A127" s="12">
        <v>44629.513888888891</v>
      </c>
      <c r="B127" s="22">
        <f t="shared" si="11"/>
        <v>173.88888888889051</v>
      </c>
      <c r="D127">
        <f>D126/100</f>
        <v>2.6700000000000001E-3</v>
      </c>
      <c r="E127" s="11">
        <f t="shared" si="12"/>
        <v>367.90133867505074</v>
      </c>
      <c r="F127" s="24" t="s">
        <v>11</v>
      </c>
      <c r="G127" s="16" t="s">
        <v>22</v>
      </c>
      <c r="H127">
        <f t="shared" si="13"/>
        <v>6.6409734323086873</v>
      </c>
      <c r="I127" s="11">
        <f t="shared" si="10"/>
        <v>651.90133867505074</v>
      </c>
      <c r="K127" t="b">
        <f t="shared" si="8"/>
        <v>1</v>
      </c>
      <c r="L127">
        <f>COUNTIF(K$4:K127,TRUE())</f>
        <v>55</v>
      </c>
      <c r="M127" t="b">
        <f t="shared" si="9"/>
        <v>1</v>
      </c>
    </row>
    <row r="128" spans="1:13" x14ac:dyDescent="0.25">
      <c r="A128" s="12">
        <v>44631.645833333336</v>
      </c>
      <c r="B128" s="22">
        <f t="shared" si="11"/>
        <v>176.02083333333576</v>
      </c>
      <c r="D128">
        <v>0.55700000000000005</v>
      </c>
      <c r="E128" s="11">
        <f t="shared" si="12"/>
        <v>375.60603245047793</v>
      </c>
      <c r="H128" t="e">
        <f t="shared" si="13"/>
        <v>#DIV/0!</v>
      </c>
      <c r="I128" s="11">
        <f t="shared" si="10"/>
        <v>659.60603245047787</v>
      </c>
      <c r="K128" t="b">
        <f t="shared" si="8"/>
        <v>0</v>
      </c>
      <c r="L128">
        <f>COUNTIF(K$4:K128,TRUE())</f>
        <v>55</v>
      </c>
      <c r="M128" t="b">
        <f t="shared" si="9"/>
        <v>1</v>
      </c>
    </row>
    <row r="129" spans="1:13" x14ac:dyDescent="0.25">
      <c r="A129" s="12">
        <v>44631.652777777781</v>
      </c>
      <c r="B129" s="22">
        <f t="shared" si="11"/>
        <v>176.02777777778101</v>
      </c>
      <c r="D129">
        <f>D128/500</f>
        <v>1.1140000000000002E-3</v>
      </c>
      <c r="E129" s="11">
        <f t="shared" si="12"/>
        <v>375.60603245047793</v>
      </c>
      <c r="F129" s="9" t="s">
        <v>28</v>
      </c>
      <c r="G129" s="16" t="s">
        <v>22</v>
      </c>
      <c r="H129">
        <f t="shared" si="13"/>
        <v>7.7891415279662155</v>
      </c>
      <c r="I129" s="11">
        <f t="shared" si="10"/>
        <v>659.60603245047787</v>
      </c>
      <c r="K129" t="b">
        <f t="shared" si="8"/>
        <v>1</v>
      </c>
      <c r="L129">
        <f>COUNTIF(K$4:K129,TRUE())</f>
        <v>56</v>
      </c>
      <c r="M129" t="b">
        <f t="shared" si="9"/>
        <v>0</v>
      </c>
    </row>
    <row r="130" spans="1:13" x14ac:dyDescent="0.25">
      <c r="A130" s="12">
        <v>44634.746527777781</v>
      </c>
      <c r="B130" s="22">
        <f t="shared" si="11"/>
        <v>179.12152777778101</v>
      </c>
      <c r="D130">
        <v>0.82499999999999996</v>
      </c>
      <c r="E130" s="11">
        <f t="shared" si="12"/>
        <v>385.13853352693314</v>
      </c>
      <c r="H130" t="e">
        <f t="shared" si="13"/>
        <v>#DIV/0!</v>
      </c>
      <c r="I130" s="11">
        <f t="shared" si="10"/>
        <v>669.13853352693309</v>
      </c>
      <c r="K130" t="b">
        <f t="shared" si="8"/>
        <v>0</v>
      </c>
      <c r="L130">
        <f>COUNTIF(K$4:K130,TRUE())</f>
        <v>56</v>
      </c>
      <c r="M130" t="b">
        <f t="shared" si="9"/>
        <v>0</v>
      </c>
    </row>
    <row r="131" spans="1:13" x14ac:dyDescent="0.25">
      <c r="A131" s="12">
        <v>44634.75</v>
      </c>
      <c r="B131" s="22">
        <f t="shared" si="11"/>
        <v>179.125</v>
      </c>
      <c r="D131">
        <f>D130/100</f>
        <v>8.2500000000000004E-3</v>
      </c>
      <c r="E131" s="11">
        <f t="shared" si="12"/>
        <v>385.13853352693314</v>
      </c>
      <c r="F131" s="24" t="s">
        <v>11</v>
      </c>
      <c r="G131" s="16" t="s">
        <v>22</v>
      </c>
      <c r="H131">
        <f t="shared" si="13"/>
        <v>5.915963594525814</v>
      </c>
      <c r="I131" s="11">
        <f t="shared" si="10"/>
        <v>669.13853352693309</v>
      </c>
      <c r="K131" t="b">
        <f t="shared" si="8"/>
        <v>1</v>
      </c>
      <c r="L131">
        <f>COUNTIF(K$4:K131,TRUE())</f>
        <v>57</v>
      </c>
      <c r="M131" t="b">
        <f t="shared" si="9"/>
        <v>1</v>
      </c>
    </row>
    <row r="132" spans="1:13" x14ac:dyDescent="0.25">
      <c r="A132" s="21">
        <v>44635.361111111109</v>
      </c>
      <c r="B132" s="22">
        <f t="shared" si="11"/>
        <v>179.73611111110949</v>
      </c>
      <c r="D132">
        <v>4.5999999999999999E-2</v>
      </c>
      <c r="E132" s="11">
        <f t="shared" si="12"/>
        <v>387.61770136363168</v>
      </c>
      <c r="H132">
        <f t="shared" si="13"/>
        <v>6.7389822481696058</v>
      </c>
      <c r="I132" s="11">
        <f t="shared" si="10"/>
        <v>671.61770136363168</v>
      </c>
      <c r="K132" t="b">
        <f t="shared" si="8"/>
        <v>0</v>
      </c>
      <c r="L132">
        <f>COUNTIF(K$4:K132,TRUE())</f>
        <v>57</v>
      </c>
      <c r="M132" t="b">
        <f t="shared" si="9"/>
        <v>1</v>
      </c>
    </row>
    <row r="133" spans="1:13" x14ac:dyDescent="0.25">
      <c r="A133" s="21">
        <v>44635.628472222219</v>
      </c>
      <c r="B133" s="22">
        <f t="shared" si="11"/>
        <v>180.00347222221899</v>
      </c>
      <c r="D133">
        <v>8.8999999999999996E-2</v>
      </c>
      <c r="E133" s="11">
        <f t="shared" si="12"/>
        <v>388.56987283854107</v>
      </c>
      <c r="H133">
        <f t="shared" si="13"/>
        <v>8.6476974652531649</v>
      </c>
      <c r="I133" s="11">
        <f t="shared" si="10"/>
        <v>672.56987283854107</v>
      </c>
      <c r="K133" t="b">
        <f t="shared" ref="K133:K196" si="14">ISNUMBER(SEARCH("dilution",F133))</f>
        <v>0</v>
      </c>
      <c r="L133">
        <f>COUNTIF(K$4:K133,TRUE())</f>
        <v>57</v>
      </c>
      <c r="M133" t="b">
        <f t="shared" ref="M133:M196" si="15">ISODD(L133)</f>
        <v>1</v>
      </c>
    </row>
    <row r="134" spans="1:13" x14ac:dyDescent="0.25">
      <c r="A134" s="12">
        <v>44636.340277777781</v>
      </c>
      <c r="B134" s="22">
        <f t="shared" si="11"/>
        <v>180.71527777778101</v>
      </c>
      <c r="D134">
        <v>0.35</v>
      </c>
      <c r="E134" s="11">
        <f t="shared" si="12"/>
        <v>390.54535051940701</v>
      </c>
      <c r="H134">
        <f t="shared" si="13"/>
        <v>14.657402615647205</v>
      </c>
      <c r="I134" s="11">
        <f t="shared" ref="I134:I197" si="16">$I$4+E134</f>
        <v>674.54535051940707</v>
      </c>
      <c r="K134" t="b">
        <f t="shared" si="14"/>
        <v>0</v>
      </c>
      <c r="L134">
        <f>COUNTIF(K$4:K134,TRUE())</f>
        <v>57</v>
      </c>
      <c r="M134" t="b">
        <f t="shared" si="15"/>
        <v>1</v>
      </c>
    </row>
    <row r="135" spans="1:13" x14ac:dyDescent="0.25">
      <c r="A135" s="21">
        <v>44636.527777777781</v>
      </c>
      <c r="B135" s="22">
        <f t="shared" ref="B135:B198" si="17">(A135-A134) +B134</f>
        <v>180.90277777778101</v>
      </c>
      <c r="D135">
        <v>0.433</v>
      </c>
      <c r="E135" s="11">
        <f t="shared" si="12"/>
        <v>390.85236262230143</v>
      </c>
      <c r="H135" t="e">
        <f t="shared" si="13"/>
        <v>#DIV/0!</v>
      </c>
      <c r="I135" s="11">
        <f t="shared" si="16"/>
        <v>674.85236262230137</v>
      </c>
      <c r="K135" t="b">
        <f t="shared" si="14"/>
        <v>0</v>
      </c>
      <c r="L135">
        <f>COUNTIF(K$4:K135,TRUE())</f>
        <v>57</v>
      </c>
      <c r="M135" t="b">
        <f t="shared" si="15"/>
        <v>1</v>
      </c>
    </row>
    <row r="136" spans="1:13" x14ac:dyDescent="0.25">
      <c r="A136" s="21">
        <v>44636.538194444445</v>
      </c>
      <c r="B136" s="22">
        <f t="shared" si="17"/>
        <v>180.91319444444525</v>
      </c>
      <c r="D136">
        <f>D135/100</f>
        <v>4.3299999999999996E-3</v>
      </c>
      <c r="E136" s="11">
        <f t="shared" ref="E136:E199" si="18">IF(LOG(D136/D135)&gt;0, E135+LOG(D136/D135,2),E135)</f>
        <v>390.85236262230143</v>
      </c>
      <c r="F136" s="24" t="s">
        <v>11</v>
      </c>
      <c r="G136" s="16" t="s">
        <v>22</v>
      </c>
      <c r="H136">
        <f t="shared" si="13"/>
        <v>6.3698728283023067</v>
      </c>
      <c r="I136" s="11">
        <f t="shared" si="16"/>
        <v>674.85236262230137</v>
      </c>
      <c r="K136" t="b">
        <f t="shared" si="14"/>
        <v>1</v>
      </c>
      <c r="L136">
        <f>COUNTIF(K$4:K136,TRUE())</f>
        <v>58</v>
      </c>
      <c r="M136" t="b">
        <f t="shared" si="15"/>
        <v>0</v>
      </c>
    </row>
    <row r="137" spans="1:13" x14ac:dyDescent="0.25">
      <c r="A137" s="5">
        <v>44637.673611111109</v>
      </c>
      <c r="B137" s="22">
        <f t="shared" si="17"/>
        <v>182.04861111110949</v>
      </c>
      <c r="D137">
        <v>8.4000000000000005E-2</v>
      </c>
      <c r="E137" s="11">
        <f t="shared" si="18"/>
        <v>395.1303130201282</v>
      </c>
      <c r="H137">
        <f t="shared" si="13"/>
        <v>6.3941808288271247</v>
      </c>
      <c r="I137" s="11">
        <f t="shared" si="16"/>
        <v>679.13031302012814</v>
      </c>
      <c r="K137" t="b">
        <f t="shared" si="14"/>
        <v>0</v>
      </c>
      <c r="L137">
        <f>COUNTIF(K$4:K137,TRUE())</f>
        <v>58</v>
      </c>
      <c r="M137" t="b">
        <f t="shared" si="15"/>
        <v>0</v>
      </c>
    </row>
    <row r="138" spans="1:13" x14ac:dyDescent="0.25">
      <c r="A138" s="21">
        <v>44638.350694444445</v>
      </c>
      <c r="B138" s="22">
        <f t="shared" si="17"/>
        <v>182.72569444444525</v>
      </c>
      <c r="D138">
        <v>0.48899999999999999</v>
      </c>
      <c r="E138" s="11">
        <f t="shared" si="18"/>
        <v>397.6716862523017</v>
      </c>
      <c r="H138">
        <f t="shared" si="13"/>
        <v>6.7269578565861385</v>
      </c>
      <c r="I138" s="11">
        <f t="shared" si="16"/>
        <v>681.6716862523017</v>
      </c>
      <c r="K138" t="b">
        <f t="shared" si="14"/>
        <v>0</v>
      </c>
      <c r="L138">
        <f>COUNTIF(K$4:K138,TRUE())</f>
        <v>58</v>
      </c>
      <c r="M138" t="b">
        <f t="shared" si="15"/>
        <v>0</v>
      </c>
    </row>
    <row r="139" spans="1:13" x14ac:dyDescent="0.25">
      <c r="A139" s="21">
        <v>44638.701388888891</v>
      </c>
      <c r="B139" s="22">
        <f t="shared" si="17"/>
        <v>183.07638888889051</v>
      </c>
      <c r="D139">
        <v>1.1639999999999999</v>
      </c>
      <c r="E139" s="11">
        <f t="shared" si="18"/>
        <v>398.92287094025772</v>
      </c>
      <c r="H139" t="e">
        <f t="shared" si="13"/>
        <v>#DIV/0!</v>
      </c>
      <c r="I139" s="11">
        <f t="shared" si="16"/>
        <v>682.92287094025778</v>
      </c>
      <c r="K139" t="b">
        <f t="shared" si="14"/>
        <v>0</v>
      </c>
      <c r="L139">
        <f>COUNTIF(K$4:K139,TRUE())</f>
        <v>58</v>
      </c>
      <c r="M139" t="b">
        <f t="shared" si="15"/>
        <v>0</v>
      </c>
    </row>
    <row r="140" spans="1:13" x14ac:dyDescent="0.25">
      <c r="A140" s="21">
        <v>44638.711805555555</v>
      </c>
      <c r="B140" s="22">
        <f t="shared" si="17"/>
        <v>183.08680555555475</v>
      </c>
      <c r="D140">
        <f>D139/500</f>
        <v>2.3279999999999998E-3</v>
      </c>
      <c r="E140" s="11">
        <f t="shared" si="18"/>
        <v>398.92287094025772</v>
      </c>
      <c r="F140" s="24" t="s">
        <v>28</v>
      </c>
      <c r="G140" s="16" t="s">
        <v>22</v>
      </c>
      <c r="H140">
        <f t="shared" si="13"/>
        <v>7.1730152026679921</v>
      </c>
      <c r="I140" s="11">
        <f t="shared" si="16"/>
        <v>682.92287094025778</v>
      </c>
      <c r="K140" t="b">
        <f t="shared" si="14"/>
        <v>1</v>
      </c>
      <c r="L140">
        <f>COUNTIF(K$4:K140,TRUE())</f>
        <v>59</v>
      </c>
      <c r="M140" t="b">
        <f t="shared" si="15"/>
        <v>1</v>
      </c>
    </row>
    <row r="141" spans="1:13" x14ac:dyDescent="0.25">
      <c r="A141" s="21">
        <v>44641.763888888891</v>
      </c>
      <c r="B141" s="22">
        <f t="shared" si="17"/>
        <v>186.13888888889051</v>
      </c>
      <c r="D141">
        <v>2.7610000000000001</v>
      </c>
      <c r="E141" s="11">
        <f t="shared" si="18"/>
        <v>409.13475505459962</v>
      </c>
      <c r="F141" s="17"/>
      <c r="H141" t="e">
        <f t="shared" si="13"/>
        <v>#DIV/0!</v>
      </c>
      <c r="I141" s="11">
        <f t="shared" si="16"/>
        <v>693.13475505459962</v>
      </c>
      <c r="K141" t="b">
        <f t="shared" si="14"/>
        <v>0</v>
      </c>
      <c r="L141">
        <f>COUNTIF(K$4:K141,TRUE())</f>
        <v>59</v>
      </c>
      <c r="M141" t="b">
        <f t="shared" si="15"/>
        <v>1</v>
      </c>
    </row>
    <row r="142" spans="1:13" x14ac:dyDescent="0.25">
      <c r="A142" s="21">
        <v>44641.774305555555</v>
      </c>
      <c r="B142" s="22">
        <f t="shared" si="17"/>
        <v>186.14930555555475</v>
      </c>
      <c r="D142">
        <f>D141/100</f>
        <v>2.7610000000000003E-2</v>
      </c>
      <c r="E142" s="11">
        <f t="shared" si="18"/>
        <v>409.13475505459962</v>
      </c>
      <c r="F142" s="24" t="s">
        <v>11</v>
      </c>
      <c r="G142" s="16" t="s">
        <v>22</v>
      </c>
      <c r="H142">
        <f t="shared" si="13"/>
        <v>4.9089934289615318</v>
      </c>
      <c r="I142" s="11">
        <f t="shared" si="16"/>
        <v>693.13475505459962</v>
      </c>
      <c r="K142" t="b">
        <f t="shared" si="14"/>
        <v>1</v>
      </c>
      <c r="L142">
        <f>COUNTIF(K$4:K142,TRUE())</f>
        <v>60</v>
      </c>
      <c r="M142" t="b">
        <f t="shared" si="15"/>
        <v>0</v>
      </c>
    </row>
    <row r="143" spans="1:13" x14ac:dyDescent="0.25">
      <c r="A143" s="21">
        <v>44642.354166666664</v>
      </c>
      <c r="B143" s="22">
        <f t="shared" si="17"/>
        <v>186.72916666666424</v>
      </c>
      <c r="D143">
        <v>0.19700000000000001</v>
      </c>
      <c r="E143" s="11">
        <f t="shared" si="18"/>
        <v>411.96968789124264</v>
      </c>
      <c r="H143">
        <f t="shared" si="13"/>
        <v>5.6980827616433141</v>
      </c>
      <c r="I143" s="11">
        <f t="shared" si="16"/>
        <v>695.96968789124264</v>
      </c>
      <c r="K143" t="b">
        <f t="shared" si="14"/>
        <v>0</v>
      </c>
      <c r="L143">
        <f>COUNTIF(K$4:K143,TRUE())</f>
        <v>60</v>
      </c>
      <c r="M143" t="b">
        <f t="shared" si="15"/>
        <v>0</v>
      </c>
    </row>
    <row r="144" spans="1:13" x14ac:dyDescent="0.25">
      <c r="A144" s="12">
        <v>44642.694444444445</v>
      </c>
      <c r="B144" s="22">
        <f t="shared" si="17"/>
        <v>187.06944444444525</v>
      </c>
      <c r="D144">
        <v>0.53200000000000003</v>
      </c>
      <c r="E144" s="11">
        <f t="shared" si="18"/>
        <v>413.40291850728744</v>
      </c>
      <c r="H144">
        <f t="shared" si="13"/>
        <v>7.4174526712195599</v>
      </c>
      <c r="I144" s="11">
        <f t="shared" si="16"/>
        <v>697.4029185072875</v>
      </c>
      <c r="K144" t="b">
        <f t="shared" si="14"/>
        <v>0</v>
      </c>
      <c r="L144">
        <f>COUNTIF(K$4:K144,TRUE())</f>
        <v>60</v>
      </c>
      <c r="M144" t="b">
        <f t="shared" si="15"/>
        <v>0</v>
      </c>
    </row>
    <row r="145" spans="1:13" x14ac:dyDescent="0.25">
      <c r="A145" s="21">
        <v>44643.347222222219</v>
      </c>
      <c r="B145" s="22">
        <f t="shared" si="17"/>
        <v>187.72222222221899</v>
      </c>
      <c r="D145">
        <v>2.2999999999999998</v>
      </c>
      <c r="E145" s="11">
        <f t="shared" si="18"/>
        <v>415.515054217618</v>
      </c>
      <c r="H145">
        <f t="shared" si="13"/>
        <v>25.217174145162851</v>
      </c>
      <c r="I145" s="11">
        <f t="shared" si="16"/>
        <v>699.51505421761794</v>
      </c>
      <c r="K145" t="b">
        <f t="shared" si="14"/>
        <v>0</v>
      </c>
      <c r="L145">
        <f>COUNTIF(K$4:K145,TRUE())</f>
        <v>60</v>
      </c>
      <c r="M145" t="b">
        <f t="shared" si="15"/>
        <v>0</v>
      </c>
    </row>
    <row r="146" spans="1:13" x14ac:dyDescent="0.25">
      <c r="A146" s="21">
        <v>44643.704861111109</v>
      </c>
      <c r="B146" s="22">
        <f t="shared" si="17"/>
        <v>188.07986111110949</v>
      </c>
      <c r="D146">
        <v>2.9119999999999999</v>
      </c>
      <c r="E146" s="11">
        <f t="shared" si="18"/>
        <v>415.85543071198498</v>
      </c>
      <c r="H146" t="e">
        <f t="shared" si="13"/>
        <v>#DIV/0!</v>
      </c>
      <c r="I146" s="11">
        <f t="shared" si="16"/>
        <v>699.85543071198504</v>
      </c>
      <c r="K146" t="b">
        <f t="shared" si="14"/>
        <v>0</v>
      </c>
      <c r="L146">
        <f>COUNTIF(K$4:K146,TRUE())</f>
        <v>60</v>
      </c>
      <c r="M146" t="b">
        <f t="shared" si="15"/>
        <v>0</v>
      </c>
    </row>
    <row r="147" spans="1:13" x14ac:dyDescent="0.25">
      <c r="A147" s="21">
        <v>44643.711805555555</v>
      </c>
      <c r="B147" s="22">
        <f t="shared" si="17"/>
        <v>188.08680555555475</v>
      </c>
      <c r="D147">
        <f>D146/100</f>
        <v>2.912E-2</v>
      </c>
      <c r="E147" s="11">
        <f t="shared" si="18"/>
        <v>415.85543071198498</v>
      </c>
      <c r="F147" s="24" t="s">
        <v>11</v>
      </c>
      <c r="G147" s="16" t="s">
        <v>22</v>
      </c>
      <c r="H147">
        <f t="shared" si="13"/>
        <v>4.7426173897318593</v>
      </c>
      <c r="I147" s="11">
        <f t="shared" si="16"/>
        <v>699.85543071198504</v>
      </c>
      <c r="K147" t="b">
        <f t="shared" si="14"/>
        <v>1</v>
      </c>
      <c r="L147">
        <f>COUNTIF(K$4:K147,TRUE())</f>
        <v>61</v>
      </c>
      <c r="M147" t="b">
        <f t="shared" si="15"/>
        <v>1</v>
      </c>
    </row>
    <row r="148" spans="1:13" x14ac:dyDescent="0.25">
      <c r="A148" s="12">
        <v>44644.361111111109</v>
      </c>
      <c r="B148" s="22">
        <f t="shared" si="17"/>
        <v>188.73611111110949</v>
      </c>
      <c r="D148">
        <v>0.28399999999999997</v>
      </c>
      <c r="E148" s="11">
        <f t="shared" si="18"/>
        <v>419.1412393810657</v>
      </c>
      <c r="H148">
        <f t="shared" si="13"/>
        <v>5.8908019829073286</v>
      </c>
      <c r="I148" s="11">
        <f t="shared" si="16"/>
        <v>703.1412393810657</v>
      </c>
      <c r="K148" t="b">
        <f t="shared" si="14"/>
        <v>0</v>
      </c>
      <c r="L148">
        <f>COUNTIF(K$4:K148,TRUE())</f>
        <v>61</v>
      </c>
      <c r="M148" t="b">
        <f t="shared" si="15"/>
        <v>1</v>
      </c>
    </row>
    <row r="149" spans="1:13" x14ac:dyDescent="0.25">
      <c r="A149" s="21">
        <v>44644.680555555555</v>
      </c>
      <c r="B149" s="22">
        <f t="shared" si="17"/>
        <v>189.05555555555475</v>
      </c>
      <c r="D149">
        <v>0.7</v>
      </c>
      <c r="E149" s="11">
        <f t="shared" si="18"/>
        <v>420.44270337339333</v>
      </c>
      <c r="H149">
        <f t="shared" si="13"/>
        <v>9.5322674774286984</v>
      </c>
      <c r="I149" s="11">
        <f t="shared" si="16"/>
        <v>704.44270337339333</v>
      </c>
      <c r="K149" t="b">
        <f t="shared" si="14"/>
        <v>0</v>
      </c>
      <c r="L149">
        <f>COUNTIF(K$4:K149,TRUE())</f>
        <v>61</v>
      </c>
      <c r="M149" t="b">
        <f t="shared" si="15"/>
        <v>1</v>
      </c>
    </row>
    <row r="150" spans="1:13" x14ac:dyDescent="0.25">
      <c r="A150" s="21">
        <v>44645.354166666664</v>
      </c>
      <c r="B150" s="22">
        <f t="shared" si="17"/>
        <v>189.72916666666424</v>
      </c>
      <c r="D150">
        <v>2.2679999999999998</v>
      </c>
      <c r="E150" s="11">
        <f t="shared" si="18"/>
        <v>422.13869718650324</v>
      </c>
      <c r="H150">
        <f t="shared" si="13"/>
        <v>42.491108400922343</v>
      </c>
      <c r="I150" s="11">
        <f t="shared" si="16"/>
        <v>706.13869718650324</v>
      </c>
      <c r="K150" t="b">
        <f t="shared" si="14"/>
        <v>0</v>
      </c>
      <c r="L150">
        <f>COUNTIF(K$4:K150,TRUE())</f>
        <v>61</v>
      </c>
      <c r="M150" t="b">
        <f t="shared" si="15"/>
        <v>1</v>
      </c>
    </row>
    <row r="151" spans="1:13" x14ac:dyDescent="0.25">
      <c r="A151" s="21">
        <v>44645.635416666664</v>
      </c>
      <c r="B151" s="22">
        <f t="shared" si="17"/>
        <v>190.01041666666424</v>
      </c>
      <c r="D151">
        <v>2.532</v>
      </c>
      <c r="E151" s="11">
        <f t="shared" si="18"/>
        <v>422.29755395098937</v>
      </c>
      <c r="H151" t="e">
        <f t="shared" si="13"/>
        <v>#DIV/0!</v>
      </c>
      <c r="I151" s="11">
        <f t="shared" si="16"/>
        <v>706.29755395098937</v>
      </c>
      <c r="K151" t="b">
        <f t="shared" si="14"/>
        <v>0</v>
      </c>
      <c r="L151">
        <f>COUNTIF(K$4:K151,TRUE())</f>
        <v>61</v>
      </c>
      <c r="M151" t="b">
        <f t="shared" si="15"/>
        <v>1</v>
      </c>
    </row>
    <row r="152" spans="1:13" x14ac:dyDescent="0.25">
      <c r="A152" s="21">
        <v>44645.638888888891</v>
      </c>
      <c r="B152" s="22">
        <f t="shared" si="17"/>
        <v>190.01388888889051</v>
      </c>
      <c r="D152">
        <f>D151/1000</f>
        <v>2.532E-3</v>
      </c>
      <c r="E152" s="11">
        <f t="shared" si="18"/>
        <v>422.29755395098937</v>
      </c>
      <c r="F152" s="24" t="s">
        <v>32</v>
      </c>
      <c r="G152" s="16" t="s">
        <v>22</v>
      </c>
      <c r="H152">
        <f t="shared" si="13"/>
        <v>7.3678621676000846</v>
      </c>
      <c r="I152" s="11">
        <f t="shared" si="16"/>
        <v>706.29755395098937</v>
      </c>
      <c r="K152" t="b">
        <f t="shared" si="14"/>
        <v>1</v>
      </c>
      <c r="L152">
        <f>COUNTIF(K$4:K152,TRUE())</f>
        <v>62</v>
      </c>
      <c r="M152" t="b">
        <f t="shared" si="15"/>
        <v>0</v>
      </c>
    </row>
    <row r="153" spans="1:13" x14ac:dyDescent="0.25">
      <c r="A153" s="21">
        <v>44648.645833333336</v>
      </c>
      <c r="B153" s="22">
        <f t="shared" si="17"/>
        <v>193.02083333333576</v>
      </c>
      <c r="D153">
        <v>2.2490000000000001</v>
      </c>
      <c r="E153" s="11">
        <f t="shared" si="18"/>
        <v>432.0923444920009</v>
      </c>
      <c r="H153" t="e">
        <f t="shared" si="13"/>
        <v>#DIV/0!</v>
      </c>
      <c r="I153" s="11">
        <f t="shared" si="16"/>
        <v>716.09234449200085</v>
      </c>
      <c r="K153" t="b">
        <f t="shared" si="14"/>
        <v>0</v>
      </c>
      <c r="L153">
        <f>COUNTIF(K$4:K153,TRUE())</f>
        <v>62</v>
      </c>
      <c r="M153" t="b">
        <f t="shared" si="15"/>
        <v>0</v>
      </c>
    </row>
    <row r="154" spans="1:13" x14ac:dyDescent="0.25">
      <c r="A154" s="21">
        <v>44648.649305555555</v>
      </c>
      <c r="B154" s="22">
        <f t="shared" si="17"/>
        <v>193.02430555555475</v>
      </c>
      <c r="D154">
        <f>D153/200</f>
        <v>1.1245E-2</v>
      </c>
      <c r="E154" s="11">
        <f t="shared" si="18"/>
        <v>432.0923444920009</v>
      </c>
      <c r="F154" s="9" t="s">
        <v>33</v>
      </c>
      <c r="G154" s="8" t="s">
        <v>22</v>
      </c>
      <c r="H154">
        <f t="shared" si="13"/>
        <v>6.3631527715872629</v>
      </c>
      <c r="I154" s="11">
        <f t="shared" si="16"/>
        <v>716.09234449200085</v>
      </c>
      <c r="K154" t="b">
        <f t="shared" si="14"/>
        <v>1</v>
      </c>
      <c r="L154">
        <f>COUNTIF(K$4:K154,TRUE())</f>
        <v>63</v>
      </c>
      <c r="M154" t="b">
        <f t="shared" si="15"/>
        <v>1</v>
      </c>
    </row>
    <row r="155" spans="1:13" x14ac:dyDescent="0.25">
      <c r="A155" s="21">
        <v>44649.354166666664</v>
      </c>
      <c r="B155" s="22">
        <f t="shared" si="17"/>
        <v>193.72916666666424</v>
      </c>
      <c r="D155">
        <v>7.0999999999999994E-2</v>
      </c>
      <c r="E155" s="11">
        <f t="shared" si="18"/>
        <v>434.75087985550249</v>
      </c>
      <c r="H155">
        <f t="shared" si="13"/>
        <v>6.3418121252048687</v>
      </c>
      <c r="I155" s="11">
        <f t="shared" si="16"/>
        <v>718.75087985550249</v>
      </c>
      <c r="K155" t="b">
        <f t="shared" si="14"/>
        <v>0</v>
      </c>
      <c r="L155">
        <f>COUNTIF(K$4:K155,TRUE())</f>
        <v>63</v>
      </c>
      <c r="M155" t="b">
        <f t="shared" si="15"/>
        <v>1</v>
      </c>
    </row>
    <row r="156" spans="1:13" x14ac:dyDescent="0.25">
      <c r="A156" s="21">
        <v>44649.506944444445</v>
      </c>
      <c r="B156" s="22">
        <f t="shared" si="17"/>
        <v>193.88194444444525</v>
      </c>
      <c r="D156">
        <v>0.106</v>
      </c>
      <c r="E156" s="11">
        <f t="shared" si="18"/>
        <v>435.32905319056101</v>
      </c>
      <c r="H156">
        <f t="shared" si="13"/>
        <v>5.2751303222618828</v>
      </c>
      <c r="I156" s="11">
        <f t="shared" si="16"/>
        <v>719.32905319056101</v>
      </c>
      <c r="K156" t="b">
        <f t="shared" si="14"/>
        <v>0</v>
      </c>
      <c r="L156">
        <f>COUNTIF(K$4:K156,TRUE())</f>
        <v>63</v>
      </c>
      <c r="M156" t="b">
        <f t="shared" si="15"/>
        <v>1</v>
      </c>
    </row>
    <row r="157" spans="1:13" x14ac:dyDescent="0.25">
      <c r="A157" s="21">
        <v>44649.722222222219</v>
      </c>
      <c r="B157" s="22">
        <f t="shared" si="17"/>
        <v>194.09722222221899</v>
      </c>
      <c r="D157">
        <v>0.20899999999999999</v>
      </c>
      <c r="E157" s="11">
        <f t="shared" si="18"/>
        <v>436.3084918680787</v>
      </c>
      <c r="H157">
        <f t="shared" si="13"/>
        <v>6.9673774940125668</v>
      </c>
      <c r="I157" s="11">
        <f t="shared" si="16"/>
        <v>720.3084918680787</v>
      </c>
      <c r="K157" t="b">
        <f t="shared" si="14"/>
        <v>0</v>
      </c>
      <c r="L157">
        <f>COUNTIF(K$4:K157,TRUE())</f>
        <v>63</v>
      </c>
      <c r="M157" t="b">
        <f t="shared" si="15"/>
        <v>1</v>
      </c>
    </row>
    <row r="158" spans="1:13" x14ac:dyDescent="0.25">
      <c r="A158" s="21">
        <v>44650.354166666664</v>
      </c>
      <c r="B158" s="22">
        <f t="shared" si="17"/>
        <v>194.72916666666424</v>
      </c>
      <c r="D158">
        <v>0.94499999999999995</v>
      </c>
      <c r="E158" s="11">
        <f t="shared" si="18"/>
        <v>438.48530325510626</v>
      </c>
      <c r="H158">
        <f t="shared" si="13"/>
        <v>11.2801115377989</v>
      </c>
      <c r="I158" s="11">
        <f t="shared" si="16"/>
        <v>722.48530325510626</v>
      </c>
      <c r="K158" t="b">
        <f t="shared" si="14"/>
        <v>0</v>
      </c>
      <c r="L158">
        <f>COUNTIF(K$4:K158,TRUE())</f>
        <v>63</v>
      </c>
      <c r="M158" t="b">
        <f t="shared" si="15"/>
        <v>1</v>
      </c>
    </row>
    <row r="159" spans="1:13" x14ac:dyDescent="0.25">
      <c r="A159" s="21">
        <v>44650.513888888891</v>
      </c>
      <c r="B159" s="22">
        <f t="shared" si="17"/>
        <v>194.88888888889051</v>
      </c>
      <c r="D159">
        <v>1.196</v>
      </c>
      <c r="E159" s="11">
        <f t="shared" si="18"/>
        <v>438.82513441019591</v>
      </c>
      <c r="H159">
        <f t="shared" si="13"/>
        <v>17.086533203074069</v>
      </c>
      <c r="I159" s="11">
        <f t="shared" si="16"/>
        <v>722.82513441019591</v>
      </c>
      <c r="K159" t="b">
        <f t="shared" si="14"/>
        <v>0</v>
      </c>
      <c r="L159">
        <f>COUNTIF(K$4:K159,TRUE())</f>
        <v>63</v>
      </c>
      <c r="M159" t="b">
        <f t="shared" si="15"/>
        <v>1</v>
      </c>
    </row>
    <row r="160" spans="1:13" x14ac:dyDescent="0.25">
      <c r="A160" s="21">
        <v>44650.71875</v>
      </c>
      <c r="B160" s="22">
        <f t="shared" si="17"/>
        <v>195.09375</v>
      </c>
      <c r="D160">
        <v>1.46</v>
      </c>
      <c r="E160" s="11">
        <f t="shared" si="18"/>
        <v>439.11288538976521</v>
      </c>
      <c r="H160" t="e">
        <f t="shared" si="13"/>
        <v>#DIV/0!</v>
      </c>
      <c r="I160" s="11">
        <f t="shared" si="16"/>
        <v>723.11288538976521</v>
      </c>
      <c r="K160" t="b">
        <f t="shared" si="14"/>
        <v>0</v>
      </c>
      <c r="L160">
        <f>COUNTIF(K$4:K160,TRUE())</f>
        <v>63</v>
      </c>
      <c r="M160" t="b">
        <f t="shared" si="15"/>
        <v>1</v>
      </c>
    </row>
    <row r="161" spans="1:17" x14ac:dyDescent="0.25">
      <c r="A161" s="21">
        <v>44650.729166666664</v>
      </c>
      <c r="B161" s="22">
        <f t="shared" si="17"/>
        <v>195.10416666666424</v>
      </c>
      <c r="D161">
        <f>D160/200</f>
        <v>7.3000000000000001E-3</v>
      </c>
      <c r="E161" s="11">
        <f t="shared" si="18"/>
        <v>439.11288538976521</v>
      </c>
      <c r="F161" s="9" t="s">
        <v>33</v>
      </c>
      <c r="G161" s="8" t="s">
        <v>22</v>
      </c>
      <c r="H161">
        <f t="shared" si="13"/>
        <v>6.1033972340979767</v>
      </c>
      <c r="I161" s="11">
        <f t="shared" si="16"/>
        <v>723.11288538976521</v>
      </c>
      <c r="K161" t="b">
        <f t="shared" si="14"/>
        <v>1</v>
      </c>
      <c r="L161">
        <f>COUNTIF(K$4:K161,TRUE())</f>
        <v>64</v>
      </c>
      <c r="M161" t="b">
        <f t="shared" si="15"/>
        <v>0</v>
      </c>
    </row>
    <row r="162" spans="1:17" x14ac:dyDescent="0.25">
      <c r="A162" s="21">
        <v>44651.420138888891</v>
      </c>
      <c r="B162" s="22">
        <f t="shared" si="17"/>
        <v>195.79513888889051</v>
      </c>
      <c r="D162">
        <v>4.8000000000000001E-2</v>
      </c>
      <c r="E162" s="11">
        <f t="shared" si="18"/>
        <v>441.82995142649372</v>
      </c>
      <c r="H162">
        <f t="shared" si="13"/>
        <v>5.0750810965740021</v>
      </c>
      <c r="I162" s="11">
        <f t="shared" si="16"/>
        <v>725.82995142649372</v>
      </c>
      <c r="K162" t="b">
        <f t="shared" si="14"/>
        <v>0</v>
      </c>
      <c r="L162">
        <f>COUNTIF(K$4:K162,TRUE())</f>
        <v>64</v>
      </c>
      <c r="M162" t="b">
        <f t="shared" si="15"/>
        <v>0</v>
      </c>
    </row>
    <row r="163" spans="1:17" x14ac:dyDescent="0.25">
      <c r="A163" s="21">
        <v>44651.684027777781</v>
      </c>
      <c r="B163" s="22">
        <f t="shared" si="17"/>
        <v>196.05902777778101</v>
      </c>
      <c r="D163">
        <v>0.114</v>
      </c>
      <c r="E163" s="11">
        <f t="shared" si="18"/>
        <v>443.07787893993731</v>
      </c>
      <c r="H163">
        <f t="shared" si="13"/>
        <v>6.4777501506023647</v>
      </c>
      <c r="I163" s="11">
        <f t="shared" si="16"/>
        <v>727.07787893993736</v>
      </c>
      <c r="K163" t="b">
        <f t="shared" si="14"/>
        <v>0</v>
      </c>
      <c r="L163">
        <f>COUNTIF(K$4:K163,TRUE())</f>
        <v>64</v>
      </c>
      <c r="M163" t="b">
        <f t="shared" si="15"/>
        <v>0</v>
      </c>
      <c r="Q163" s="28"/>
    </row>
    <row r="164" spans="1:17" x14ac:dyDescent="0.25">
      <c r="A164" s="21">
        <v>44652.347222222219</v>
      </c>
      <c r="B164" s="22">
        <f t="shared" si="17"/>
        <v>196.72222222221899</v>
      </c>
      <c r="D164">
        <v>0.626</v>
      </c>
      <c r="E164" s="11">
        <f t="shared" si="18"/>
        <v>445.53500777270517</v>
      </c>
      <c r="H164">
        <f t="shared" si="13"/>
        <v>8.9439934494599829</v>
      </c>
      <c r="I164" s="11">
        <f t="shared" si="16"/>
        <v>729.53500777270517</v>
      </c>
      <c r="K164" t="b">
        <f t="shared" si="14"/>
        <v>0</v>
      </c>
      <c r="L164">
        <f>COUNTIF(K$4:K164,TRUE())</f>
        <v>64</v>
      </c>
      <c r="M164" t="b">
        <f t="shared" si="15"/>
        <v>0</v>
      </c>
      <c r="Q164" s="28"/>
    </row>
    <row r="165" spans="1:17" x14ac:dyDescent="0.25">
      <c r="A165" s="21">
        <v>44652.666666666664</v>
      </c>
      <c r="B165" s="22">
        <f t="shared" si="17"/>
        <v>197.04166666666424</v>
      </c>
      <c r="D165">
        <v>1.1339999999999999</v>
      </c>
      <c r="E165" s="11">
        <f t="shared" si="18"/>
        <v>446.39219385071476</v>
      </c>
      <c r="H165" t="e">
        <f t="shared" si="13"/>
        <v>#DIV/0!</v>
      </c>
      <c r="I165" s="11">
        <f t="shared" si="16"/>
        <v>730.39219385071476</v>
      </c>
      <c r="K165" t="b">
        <f t="shared" si="14"/>
        <v>0</v>
      </c>
      <c r="L165">
        <f>COUNTIF(K$4:K165,TRUE())</f>
        <v>64</v>
      </c>
      <c r="M165" t="b">
        <f t="shared" si="15"/>
        <v>0</v>
      </c>
    </row>
    <row r="166" spans="1:17" x14ac:dyDescent="0.25">
      <c r="A166" s="21">
        <v>44652.670138888891</v>
      </c>
      <c r="B166" s="22">
        <f t="shared" si="17"/>
        <v>197.04513888889051</v>
      </c>
      <c r="D166">
        <f>D165/1000</f>
        <v>1.1339999999999998E-3</v>
      </c>
      <c r="E166" s="11">
        <f t="shared" si="18"/>
        <v>446.39219385071476</v>
      </c>
      <c r="F166" s="24" t="s">
        <v>32</v>
      </c>
      <c r="G166" s="16" t="s">
        <v>22</v>
      </c>
      <c r="H166">
        <f t="shared" si="13"/>
        <v>7.0267547915151471</v>
      </c>
      <c r="I166" s="11">
        <f t="shared" si="16"/>
        <v>730.39219385071476</v>
      </c>
      <c r="K166" t="b">
        <f t="shared" si="14"/>
        <v>1</v>
      </c>
      <c r="L166">
        <f>COUNTIF(K$4:K166,TRUE())</f>
        <v>65</v>
      </c>
      <c r="M166" t="b">
        <f t="shared" si="15"/>
        <v>1</v>
      </c>
    </row>
    <row r="167" spans="1:17" x14ac:dyDescent="0.25">
      <c r="A167" s="21">
        <v>44655.673611111109</v>
      </c>
      <c r="B167" s="22">
        <f t="shared" si="17"/>
        <v>200.04861111110949</v>
      </c>
      <c r="D167">
        <v>1.389</v>
      </c>
      <c r="E167" s="11">
        <f t="shared" si="18"/>
        <v>456.650604094416</v>
      </c>
      <c r="F167" s="17"/>
      <c r="H167" t="e">
        <f t="shared" si="13"/>
        <v>#DIV/0!</v>
      </c>
      <c r="I167" s="11">
        <f t="shared" si="16"/>
        <v>740.65060409441594</v>
      </c>
      <c r="K167" t="b">
        <f t="shared" si="14"/>
        <v>0</v>
      </c>
      <c r="L167">
        <f>COUNTIF(K$4:K167,TRUE())</f>
        <v>65</v>
      </c>
      <c r="M167" t="b">
        <f t="shared" si="15"/>
        <v>1</v>
      </c>
    </row>
    <row r="168" spans="1:17" x14ac:dyDescent="0.25">
      <c r="A168" s="21">
        <v>44655.677083333336</v>
      </c>
      <c r="B168" s="22">
        <f t="shared" si="17"/>
        <v>200.05208333333576</v>
      </c>
      <c r="D168">
        <f>D167/200</f>
        <v>6.9449999999999998E-3</v>
      </c>
      <c r="E168" s="11">
        <f t="shared" si="18"/>
        <v>456.650604094416</v>
      </c>
      <c r="F168" s="24" t="s">
        <v>33</v>
      </c>
      <c r="G168" s="16" t="s">
        <v>22</v>
      </c>
      <c r="H168">
        <f t="shared" si="13"/>
        <v>7.0715043696566733</v>
      </c>
      <c r="I168" s="11">
        <f t="shared" si="16"/>
        <v>740.65060409441594</v>
      </c>
      <c r="K168" t="b">
        <f t="shared" si="14"/>
        <v>1</v>
      </c>
      <c r="L168">
        <f>COUNTIF(K$4:K168,TRUE())</f>
        <v>66</v>
      </c>
      <c r="M168" t="b">
        <f t="shared" si="15"/>
        <v>0</v>
      </c>
    </row>
    <row r="169" spans="1:17" x14ac:dyDescent="0.25">
      <c r="A169" s="21">
        <v>44656.364583333336</v>
      </c>
      <c r="B169" s="22">
        <f t="shared" si="17"/>
        <v>200.73958333333576</v>
      </c>
      <c r="D169">
        <v>3.5000000000000003E-2</v>
      </c>
      <c r="E169" s="11">
        <f t="shared" si="18"/>
        <v>458.98391241715427</v>
      </c>
      <c r="H169">
        <f t="shared" si="13"/>
        <v>4.936852626584213</v>
      </c>
      <c r="I169" s="11">
        <f t="shared" si="16"/>
        <v>742.98391241715422</v>
      </c>
      <c r="K169" t="b">
        <f t="shared" si="14"/>
        <v>0</v>
      </c>
      <c r="L169">
        <f>COUNTIF(K$4:K169,TRUE())</f>
        <v>66</v>
      </c>
      <c r="M169" t="b">
        <f t="shared" si="15"/>
        <v>0</v>
      </c>
    </row>
    <row r="170" spans="1:17" x14ac:dyDescent="0.25">
      <c r="A170" s="21">
        <v>44656.670138888891</v>
      </c>
      <c r="B170" s="22">
        <f t="shared" si="17"/>
        <v>201.04513888889051</v>
      </c>
      <c r="D170">
        <v>9.8000000000000004E-2</v>
      </c>
      <c r="E170" s="11">
        <f t="shared" si="18"/>
        <v>460.46933924432449</v>
      </c>
      <c r="H170">
        <f t="shared" si="13"/>
        <v>6.6955346382307939</v>
      </c>
      <c r="I170" s="11">
        <f t="shared" si="16"/>
        <v>744.46933924432449</v>
      </c>
      <c r="K170" t="b">
        <f t="shared" si="14"/>
        <v>0</v>
      </c>
      <c r="L170">
        <f>COUNTIF(K$4:K170,TRUE())</f>
        <v>66</v>
      </c>
      <c r="M170" t="b">
        <f t="shared" si="15"/>
        <v>0</v>
      </c>
    </row>
    <row r="171" spans="1:17" x14ac:dyDescent="0.25">
      <c r="A171" s="21">
        <v>44657.340277777781</v>
      </c>
      <c r="B171" s="22">
        <f t="shared" si="17"/>
        <v>201.71527777778101</v>
      </c>
      <c r="D171">
        <v>0.51800000000000002</v>
      </c>
      <c r="E171" s="11">
        <f t="shared" si="18"/>
        <v>462.87143768789582</v>
      </c>
      <c r="H171">
        <f t="shared" ref="H171:H234" si="19">(A172-A171)*24/(E172-E171)</f>
        <v>10.739080625867338</v>
      </c>
      <c r="I171" s="11">
        <f t="shared" si="16"/>
        <v>746.87143768789588</v>
      </c>
      <c r="K171" t="b">
        <f t="shared" si="14"/>
        <v>0</v>
      </c>
      <c r="L171">
        <f>COUNTIF(K$4:K171,TRUE())</f>
        <v>66</v>
      </c>
      <c r="M171" t="b">
        <f t="shared" si="15"/>
        <v>0</v>
      </c>
    </row>
    <row r="172" spans="1:17" x14ac:dyDescent="0.25">
      <c r="A172" s="21">
        <v>44657.6875</v>
      </c>
      <c r="B172" s="22">
        <f t="shared" si="17"/>
        <v>202.0625</v>
      </c>
      <c r="D172">
        <v>0.88700000000000001</v>
      </c>
      <c r="E172" s="11">
        <f t="shared" si="18"/>
        <v>463.64741969451035</v>
      </c>
      <c r="H172" t="e">
        <f t="shared" si="19"/>
        <v>#DIV/0!</v>
      </c>
      <c r="I172" s="11">
        <f t="shared" si="16"/>
        <v>747.64741969451029</v>
      </c>
      <c r="K172" t="b">
        <f t="shared" si="14"/>
        <v>0</v>
      </c>
      <c r="L172">
        <f>COUNTIF(K$4:K172,TRUE())</f>
        <v>66</v>
      </c>
      <c r="M172" t="b">
        <f t="shared" si="15"/>
        <v>0</v>
      </c>
    </row>
    <row r="173" spans="1:17" x14ac:dyDescent="0.25">
      <c r="A173" s="21">
        <v>44657.690972222219</v>
      </c>
      <c r="B173" s="22">
        <f t="shared" si="17"/>
        <v>202.06597222221899</v>
      </c>
      <c r="D173">
        <f>D172/200</f>
        <v>4.4349999999999997E-3</v>
      </c>
      <c r="E173" s="11">
        <f t="shared" si="18"/>
        <v>463.64741969451035</v>
      </c>
      <c r="F173" s="9" t="s">
        <v>33</v>
      </c>
      <c r="G173" s="8" t="s">
        <v>22</v>
      </c>
      <c r="H173">
        <f t="shared" si="19"/>
        <v>6.0438532839002299</v>
      </c>
      <c r="I173" s="11">
        <f t="shared" si="16"/>
        <v>747.64741969451029</v>
      </c>
      <c r="K173" t="b">
        <f t="shared" si="14"/>
        <v>1</v>
      </c>
      <c r="L173">
        <f>COUNTIF(K$4:K173,TRUE())</f>
        <v>67</v>
      </c>
      <c r="M173" t="b">
        <f t="shared" si="15"/>
        <v>1</v>
      </c>
    </row>
    <row r="174" spans="1:17" x14ac:dyDescent="0.25">
      <c r="A174" s="21">
        <v>44658.347222222219</v>
      </c>
      <c r="B174" s="22">
        <f t="shared" si="17"/>
        <v>202.72222222221899</v>
      </c>
      <c r="D174">
        <v>2.7E-2</v>
      </c>
      <c r="E174" s="11">
        <f t="shared" si="18"/>
        <v>466.25337309214746</v>
      </c>
      <c r="H174">
        <f t="shared" si="19"/>
        <v>6.2912655257922587</v>
      </c>
      <c r="I174" s="11">
        <f t="shared" si="16"/>
        <v>750.25337309214751</v>
      </c>
      <c r="K174" t="b">
        <f t="shared" si="14"/>
        <v>0</v>
      </c>
      <c r="L174">
        <f>COUNTIF(K$4:K174,TRUE())</f>
        <v>67</v>
      </c>
      <c r="M174" t="b">
        <f t="shared" si="15"/>
        <v>1</v>
      </c>
    </row>
    <row r="175" spans="1:17" x14ac:dyDescent="0.25">
      <c r="A175" s="21">
        <v>44658.673611111109</v>
      </c>
      <c r="B175" s="22">
        <f t="shared" si="17"/>
        <v>203.04861111110949</v>
      </c>
      <c r="D175">
        <v>6.4000000000000001E-2</v>
      </c>
      <c r="E175" s="11">
        <f t="shared" si="18"/>
        <v>467.498485589984</v>
      </c>
      <c r="H175">
        <f t="shared" si="19"/>
        <v>6.212864528327791</v>
      </c>
      <c r="I175" s="11">
        <f t="shared" si="16"/>
        <v>751.49848558998406</v>
      </c>
      <c r="K175" t="b">
        <f t="shared" si="14"/>
        <v>0</v>
      </c>
      <c r="L175">
        <f>COUNTIF(K$4:K175,TRUE())</f>
        <v>67</v>
      </c>
      <c r="M175" t="b">
        <f t="shared" si="15"/>
        <v>1</v>
      </c>
    </row>
    <row r="176" spans="1:17" x14ac:dyDescent="0.25">
      <c r="A176" s="21">
        <v>44659.34375</v>
      </c>
      <c r="B176" s="22">
        <f t="shared" si="17"/>
        <v>203.71875</v>
      </c>
      <c r="D176">
        <v>0.38500000000000001</v>
      </c>
      <c r="E176" s="11">
        <f t="shared" si="18"/>
        <v>470.08720022556628</v>
      </c>
      <c r="H176">
        <f t="shared" si="19"/>
        <v>8.7092976028197011</v>
      </c>
      <c r="I176" s="11">
        <f t="shared" si="16"/>
        <v>754.08720022556622</v>
      </c>
      <c r="K176" t="b">
        <f t="shared" si="14"/>
        <v>0</v>
      </c>
      <c r="L176">
        <f>COUNTIF(K$4:K176,TRUE())</f>
        <v>67</v>
      </c>
      <c r="M176" t="b">
        <f t="shared" si="15"/>
        <v>1</v>
      </c>
    </row>
    <row r="177" spans="1:13" x14ac:dyDescent="0.25">
      <c r="A177" s="21">
        <v>44659.659722222219</v>
      </c>
      <c r="B177" s="22">
        <f t="shared" si="17"/>
        <v>204.03472222221899</v>
      </c>
      <c r="D177">
        <v>0.70399999999999996</v>
      </c>
      <c r="E177" s="11">
        <f t="shared" si="18"/>
        <v>470.95791720862132</v>
      </c>
      <c r="H177" t="e">
        <f t="shared" si="19"/>
        <v>#DIV/0!</v>
      </c>
      <c r="I177" s="11">
        <f t="shared" si="16"/>
        <v>754.95791720862132</v>
      </c>
      <c r="K177" t="b">
        <f t="shared" si="14"/>
        <v>0</v>
      </c>
      <c r="L177">
        <f>COUNTIF(K$4:K177,TRUE())</f>
        <v>67</v>
      </c>
      <c r="M177" t="b">
        <f t="shared" si="15"/>
        <v>1</v>
      </c>
    </row>
    <row r="178" spans="1:13" x14ac:dyDescent="0.25">
      <c r="A178" s="21">
        <v>44659.663194444445</v>
      </c>
      <c r="B178" s="22">
        <f t="shared" si="17"/>
        <v>204.03819444444525</v>
      </c>
      <c r="D178">
        <f>D177/1000</f>
        <v>7.0399999999999998E-4</v>
      </c>
      <c r="E178" s="11">
        <f t="shared" si="18"/>
        <v>470.95791720862132</v>
      </c>
      <c r="F178" s="24" t="s">
        <v>32</v>
      </c>
      <c r="G178" s="16" t="s">
        <v>22</v>
      </c>
      <c r="H178">
        <f t="shared" si="19"/>
        <v>6.9172718816618293</v>
      </c>
      <c r="I178" s="11">
        <f t="shared" si="16"/>
        <v>754.95791720862132</v>
      </c>
      <c r="K178" t="b">
        <f t="shared" si="14"/>
        <v>1</v>
      </c>
      <c r="L178">
        <f>COUNTIF(K$4:K178,TRUE())</f>
        <v>68</v>
      </c>
      <c r="M178" t="b">
        <f t="shared" si="15"/>
        <v>0</v>
      </c>
    </row>
    <row r="179" spans="1:13" x14ac:dyDescent="0.25">
      <c r="A179" s="21">
        <v>44662.663194444445</v>
      </c>
      <c r="B179" s="22">
        <f t="shared" si="17"/>
        <v>207.03819444444525</v>
      </c>
      <c r="D179">
        <v>0.95699999999999996</v>
      </c>
      <c r="E179" s="11">
        <f t="shared" si="18"/>
        <v>481.36664498913217</v>
      </c>
      <c r="H179" t="e">
        <f t="shared" si="19"/>
        <v>#DIV/0!</v>
      </c>
      <c r="I179" s="11">
        <f t="shared" si="16"/>
        <v>765.36664498913217</v>
      </c>
      <c r="K179" t="b">
        <f>ISNUMBER(SEARCH("dilution",F179))</f>
        <v>0</v>
      </c>
      <c r="L179">
        <f>COUNTIF(K$4:K179,TRUE())</f>
        <v>68</v>
      </c>
      <c r="M179" t="b">
        <f t="shared" si="15"/>
        <v>0</v>
      </c>
    </row>
    <row r="180" spans="1:13" x14ac:dyDescent="0.25">
      <c r="A180" s="21">
        <v>44662.666666666664</v>
      </c>
      <c r="B180" s="22">
        <f t="shared" si="17"/>
        <v>207.04166666666424</v>
      </c>
      <c r="D180">
        <f>D179/200</f>
        <v>4.7850000000000002E-3</v>
      </c>
      <c r="E180" s="11">
        <f t="shared" si="18"/>
        <v>481.36664498913217</v>
      </c>
      <c r="F180" s="9" t="s">
        <v>34</v>
      </c>
      <c r="G180" s="8" t="s">
        <v>22</v>
      </c>
      <c r="H180" t="e">
        <f t="shared" si="19"/>
        <v>#DIV/0!</v>
      </c>
      <c r="I180" s="11">
        <f t="shared" si="16"/>
        <v>765.36664498913217</v>
      </c>
      <c r="K180" t="b">
        <f>ISNUMBER(SEARCH("dilution",F180))</f>
        <v>1</v>
      </c>
      <c r="L180">
        <f>COUNTIF(K$4:K180,TRUE())</f>
        <v>69</v>
      </c>
      <c r="M180" t="b">
        <f t="shared" si="15"/>
        <v>1</v>
      </c>
    </row>
    <row r="181" spans="1:13" x14ac:dyDescent="0.25">
      <c r="A181" s="21">
        <v>44663.368055555555</v>
      </c>
      <c r="B181" s="22">
        <f t="shared" si="17"/>
        <v>207.74305555555475</v>
      </c>
      <c r="D181">
        <v>2E-3</v>
      </c>
      <c r="E181" s="11">
        <f t="shared" si="18"/>
        <v>481.36664498913217</v>
      </c>
      <c r="H181">
        <f t="shared" si="19"/>
        <v>3.5171918909661248</v>
      </c>
      <c r="I181" s="11">
        <f t="shared" si="16"/>
        <v>765.36664498913217</v>
      </c>
      <c r="K181" t="b">
        <f t="shared" si="14"/>
        <v>0</v>
      </c>
      <c r="L181">
        <f>COUNTIF(K$4:K181,TRUE())</f>
        <v>69</v>
      </c>
      <c r="M181" t="b">
        <f t="shared" si="15"/>
        <v>1</v>
      </c>
    </row>
    <row r="182" spans="1:13" x14ac:dyDescent="0.25">
      <c r="A182" s="21">
        <v>44663.708333333336</v>
      </c>
      <c r="B182" s="22">
        <f t="shared" si="17"/>
        <v>208.08333333333576</v>
      </c>
      <c r="D182">
        <v>0.01</v>
      </c>
      <c r="E182" s="11">
        <f t="shared" si="18"/>
        <v>483.68857308401954</v>
      </c>
      <c r="H182">
        <f t="shared" si="19"/>
        <v>12.103532757812388</v>
      </c>
      <c r="I182" s="11">
        <f t="shared" si="16"/>
        <v>767.68857308401948</v>
      </c>
      <c r="K182" t="b">
        <f t="shared" si="14"/>
        <v>0</v>
      </c>
      <c r="L182">
        <f>COUNTIF(K$4:K182,TRUE())</f>
        <v>69</v>
      </c>
      <c r="M182" t="b">
        <f t="shared" si="15"/>
        <v>1</v>
      </c>
    </row>
    <row r="183" spans="1:13" x14ac:dyDescent="0.25">
      <c r="A183" s="21">
        <v>44664.375</v>
      </c>
      <c r="B183" s="22">
        <f t="shared" si="17"/>
        <v>208.75</v>
      </c>
      <c r="D183">
        <v>2.5000000000000001E-2</v>
      </c>
      <c r="E183" s="11">
        <f t="shared" si="18"/>
        <v>485.01050117890691</v>
      </c>
      <c r="H183">
        <f t="shared" si="19"/>
        <v>15.27865015203129</v>
      </c>
      <c r="I183" s="11">
        <f t="shared" si="16"/>
        <v>769.01050117890691</v>
      </c>
      <c r="K183" t="b">
        <f t="shared" si="14"/>
        <v>0</v>
      </c>
      <c r="L183">
        <f>COUNTIF(K$4:K183,TRUE())</f>
        <v>69</v>
      </c>
      <c r="M183" t="b">
        <f t="shared" si="15"/>
        <v>1</v>
      </c>
    </row>
    <row r="184" spans="1:13" x14ac:dyDescent="0.25">
      <c r="A184" s="21">
        <v>44664.684027777781</v>
      </c>
      <c r="B184" s="22">
        <f t="shared" si="17"/>
        <v>209.05902777778101</v>
      </c>
      <c r="D184">
        <v>3.5000000000000003E-2</v>
      </c>
      <c r="E184" s="11">
        <f t="shared" si="18"/>
        <v>485.49592800607712</v>
      </c>
      <c r="F184" s="24" t="s">
        <v>58</v>
      </c>
      <c r="H184">
        <f t="shared" si="19"/>
        <v>7.1056651691723109</v>
      </c>
      <c r="I184" s="11">
        <f t="shared" si="16"/>
        <v>769.49592800607707</v>
      </c>
      <c r="K184" t="b">
        <f t="shared" si="14"/>
        <v>0</v>
      </c>
      <c r="L184">
        <f>COUNTIF(K$4:K184,TRUE())</f>
        <v>69</v>
      </c>
      <c r="M184" t="b">
        <f t="shared" si="15"/>
        <v>1</v>
      </c>
    </row>
    <row r="185" spans="1:13" x14ac:dyDescent="0.25">
      <c r="A185" s="21">
        <v>44665.34375</v>
      </c>
      <c r="B185" s="22">
        <f t="shared" si="17"/>
        <v>209.71875</v>
      </c>
      <c r="D185">
        <v>0.16400000000000001</v>
      </c>
      <c r="E185" s="11">
        <f t="shared" si="18"/>
        <v>487.72419699375024</v>
      </c>
      <c r="H185">
        <f t="shared" si="19"/>
        <v>8.3647779323728599</v>
      </c>
      <c r="I185" s="11">
        <f t="shared" si="16"/>
        <v>771.72419699375018</v>
      </c>
      <c r="K185" t="b">
        <f t="shared" si="14"/>
        <v>0</v>
      </c>
      <c r="L185">
        <f>COUNTIF(K$4:K185,TRUE())</f>
        <v>69</v>
      </c>
      <c r="M185" t="b">
        <f t="shared" si="15"/>
        <v>1</v>
      </c>
    </row>
    <row r="186" spans="1:13" x14ac:dyDescent="0.25">
      <c r="A186" s="21">
        <v>44665.642361111109</v>
      </c>
      <c r="B186" s="22">
        <f t="shared" si="17"/>
        <v>210.01736111110949</v>
      </c>
      <c r="D186">
        <v>0.29699999999999999</v>
      </c>
      <c r="E186" s="11">
        <f t="shared" si="18"/>
        <v>488.58096410993295</v>
      </c>
      <c r="H186">
        <f t="shared" si="19"/>
        <v>16.959134338924198</v>
      </c>
      <c r="I186" s="11">
        <f t="shared" si="16"/>
        <v>772.58096410993289</v>
      </c>
      <c r="K186" t="b">
        <f t="shared" si="14"/>
        <v>0</v>
      </c>
      <c r="L186">
        <f>COUNTIF(K$4:K186,TRUE())</f>
        <v>69</v>
      </c>
      <c r="M186" t="b">
        <f t="shared" si="15"/>
        <v>1</v>
      </c>
    </row>
    <row r="187" spans="1:13" x14ac:dyDescent="0.25">
      <c r="A187" s="21">
        <v>44666.791666666664</v>
      </c>
      <c r="B187" s="22">
        <f t="shared" si="17"/>
        <v>211.16666666666424</v>
      </c>
      <c r="D187">
        <v>0.91700000000000004</v>
      </c>
      <c r="E187" s="11">
        <f t="shared" si="18"/>
        <v>490.20742291272722</v>
      </c>
      <c r="H187" t="e">
        <f t="shared" si="19"/>
        <v>#DIV/0!</v>
      </c>
      <c r="I187" s="11">
        <f t="shared" si="16"/>
        <v>774.20742291272722</v>
      </c>
      <c r="K187" t="b">
        <f t="shared" si="14"/>
        <v>0</v>
      </c>
      <c r="L187">
        <f>COUNTIF(K$4:K187,TRUE())</f>
        <v>69</v>
      </c>
      <c r="M187" t="b">
        <f t="shared" si="15"/>
        <v>1</v>
      </c>
    </row>
    <row r="188" spans="1:13" x14ac:dyDescent="0.25">
      <c r="A188" s="21">
        <v>44666.795138888891</v>
      </c>
      <c r="B188" s="22">
        <f t="shared" si="17"/>
        <v>211.17013888889051</v>
      </c>
      <c r="D188">
        <f>D187/200</f>
        <v>4.5850000000000005E-3</v>
      </c>
      <c r="E188" s="11">
        <f t="shared" si="18"/>
        <v>490.20742291272722</v>
      </c>
      <c r="F188" s="24" t="s">
        <v>33</v>
      </c>
      <c r="G188" s="8" t="s">
        <v>22</v>
      </c>
      <c r="H188">
        <f t="shared" si="19"/>
        <v>9.4123096321960453</v>
      </c>
      <c r="I188" s="11">
        <f t="shared" si="16"/>
        <v>774.20742291272722</v>
      </c>
      <c r="K188" t="b">
        <f t="shared" si="14"/>
        <v>1</v>
      </c>
      <c r="L188">
        <f>COUNTIF(K$4:K188,TRUE())</f>
        <v>70</v>
      </c>
      <c r="M188" t="b">
        <f t="shared" si="15"/>
        <v>0</v>
      </c>
    </row>
    <row r="189" spans="1:13" x14ac:dyDescent="0.25">
      <c r="A189" s="21">
        <v>44669.802083333336</v>
      </c>
      <c r="B189" s="22">
        <f t="shared" si="17"/>
        <v>214.17708333333576</v>
      </c>
      <c r="D189">
        <v>0.93200000000000005</v>
      </c>
      <c r="E189" s="11">
        <f t="shared" si="18"/>
        <v>497.87468732356115</v>
      </c>
      <c r="H189" t="e">
        <f t="shared" si="19"/>
        <v>#DIV/0!</v>
      </c>
      <c r="I189" s="11">
        <f t="shared" si="16"/>
        <v>781.87468732356115</v>
      </c>
      <c r="K189" t="b">
        <f t="shared" si="14"/>
        <v>0</v>
      </c>
      <c r="L189">
        <f>COUNTIF(K$4:K189,TRUE())</f>
        <v>70</v>
      </c>
      <c r="M189" t="b">
        <f t="shared" si="15"/>
        <v>0</v>
      </c>
    </row>
    <row r="190" spans="1:13" x14ac:dyDescent="0.25">
      <c r="A190" s="21">
        <v>44669.805555555555</v>
      </c>
      <c r="B190" s="22">
        <f t="shared" si="17"/>
        <v>214.18055555555475</v>
      </c>
      <c r="D190">
        <f>D189/200</f>
        <v>4.6600000000000001E-3</v>
      </c>
      <c r="E190" s="11">
        <f t="shared" si="18"/>
        <v>497.87468732356115</v>
      </c>
      <c r="F190" s="24" t="s">
        <v>36</v>
      </c>
      <c r="G190" s="8" t="s">
        <v>25</v>
      </c>
      <c r="H190" t="e">
        <f t="shared" si="19"/>
        <v>#DIV/0!</v>
      </c>
      <c r="I190" s="11">
        <f t="shared" si="16"/>
        <v>781.87468732356115</v>
      </c>
      <c r="K190" t="b">
        <f t="shared" si="14"/>
        <v>1</v>
      </c>
      <c r="L190">
        <f>COUNTIF(K$4:K190,TRUE())</f>
        <v>71</v>
      </c>
      <c r="M190" t="b">
        <f t="shared" si="15"/>
        <v>1</v>
      </c>
    </row>
    <row r="191" spans="1:13" x14ac:dyDescent="0.25">
      <c r="A191" s="21">
        <v>44670.350694444445</v>
      </c>
      <c r="B191" s="22">
        <f t="shared" si="17"/>
        <v>214.72569444444525</v>
      </c>
      <c r="D191">
        <v>2E-3</v>
      </c>
      <c r="E191" s="11">
        <f t="shared" si="18"/>
        <v>497.87468732356115</v>
      </c>
      <c r="H191">
        <f t="shared" si="19"/>
        <v>4.7500000000291038</v>
      </c>
      <c r="I191" s="11">
        <f t="shared" si="16"/>
        <v>781.87468732356115</v>
      </c>
      <c r="K191" t="b">
        <f t="shared" si="14"/>
        <v>0</v>
      </c>
      <c r="L191">
        <f>COUNTIF(K$4:K191,TRUE())</f>
        <v>71</v>
      </c>
      <c r="M191" t="b">
        <f t="shared" si="15"/>
        <v>1</v>
      </c>
    </row>
    <row r="192" spans="1:13" x14ac:dyDescent="0.25">
      <c r="A192" s="21">
        <v>44670.746527777781</v>
      </c>
      <c r="B192" s="22">
        <f t="shared" si="17"/>
        <v>215.12152777778101</v>
      </c>
      <c r="D192">
        <v>8.0000000000000002E-3</v>
      </c>
      <c r="E192" s="11">
        <f t="shared" si="18"/>
        <v>499.87468732356115</v>
      </c>
      <c r="H192">
        <f t="shared" si="19"/>
        <v>4.2252335341646043</v>
      </c>
      <c r="I192" s="11">
        <f t="shared" si="16"/>
        <v>783.87468732356115</v>
      </c>
      <c r="K192" t="b">
        <f t="shared" si="14"/>
        <v>0</v>
      </c>
      <c r="L192">
        <f>COUNTIF(K$4:K192,TRUE())</f>
        <v>71</v>
      </c>
      <c r="M192" t="b">
        <f t="shared" si="15"/>
        <v>1</v>
      </c>
    </row>
    <row r="193" spans="1:13" x14ac:dyDescent="0.25">
      <c r="A193" s="21">
        <v>44671.34375</v>
      </c>
      <c r="B193" s="22">
        <f t="shared" si="17"/>
        <v>215.71875</v>
      </c>
      <c r="D193">
        <v>8.4000000000000005E-2</v>
      </c>
      <c r="E193" s="11">
        <f t="shared" si="18"/>
        <v>503.26700474633992</v>
      </c>
      <c r="H193">
        <f t="shared" si="19"/>
        <v>5.7772051935331463</v>
      </c>
      <c r="I193" s="11">
        <f t="shared" si="16"/>
        <v>787.26700474633992</v>
      </c>
      <c r="K193" t="b">
        <f t="shared" si="14"/>
        <v>0</v>
      </c>
      <c r="L193">
        <f>COUNTIF(K$4:K193,TRUE())</f>
        <v>71</v>
      </c>
      <c r="M193" t="b">
        <f t="shared" si="15"/>
        <v>1</v>
      </c>
    </row>
    <row r="194" spans="1:13" x14ac:dyDescent="0.25">
      <c r="A194" s="21">
        <v>44671.708333333336</v>
      </c>
      <c r="B194" s="22">
        <f t="shared" si="17"/>
        <v>216.08333333333576</v>
      </c>
      <c r="D194">
        <v>0.24</v>
      </c>
      <c r="E194" s="11">
        <f t="shared" si="18"/>
        <v>504.78157791916971</v>
      </c>
      <c r="F194" s="17"/>
      <c r="H194" t="e">
        <f t="shared" si="19"/>
        <v>#DIV/0!</v>
      </c>
      <c r="I194" s="11">
        <f t="shared" si="16"/>
        <v>788.78157791916965</v>
      </c>
      <c r="K194" t="b">
        <f t="shared" si="14"/>
        <v>0</v>
      </c>
      <c r="L194">
        <f>COUNTIF(K$4:K194,TRUE())</f>
        <v>71</v>
      </c>
      <c r="M194" t="b">
        <f t="shared" si="15"/>
        <v>1</v>
      </c>
    </row>
    <row r="195" spans="1:13" x14ac:dyDescent="0.25">
      <c r="A195" s="21">
        <v>44671.711805555555</v>
      </c>
      <c r="B195" s="22">
        <f t="shared" si="17"/>
        <v>216.08680555555475</v>
      </c>
      <c r="D195">
        <f>D194/200</f>
        <v>1.1999999999999999E-3</v>
      </c>
      <c r="E195" s="11">
        <f t="shared" si="18"/>
        <v>504.78157791916971</v>
      </c>
      <c r="F195" s="24" t="s">
        <v>33</v>
      </c>
      <c r="G195" s="16" t="s">
        <v>22</v>
      </c>
      <c r="H195">
        <f t="shared" si="19"/>
        <v>8.7796787979916626</v>
      </c>
      <c r="I195" s="11">
        <f t="shared" si="16"/>
        <v>788.78157791916965</v>
      </c>
      <c r="K195" t="b">
        <f t="shared" si="14"/>
        <v>1</v>
      </c>
      <c r="L195">
        <f>COUNTIF(K$4:K195,TRUE())</f>
        <v>72</v>
      </c>
      <c r="M195" t="b">
        <f t="shared" si="15"/>
        <v>0</v>
      </c>
    </row>
    <row r="196" spans="1:13" x14ac:dyDescent="0.25">
      <c r="A196" s="21">
        <v>44672.347222222219</v>
      </c>
      <c r="B196" s="22">
        <f t="shared" si="17"/>
        <v>216.72222222221899</v>
      </c>
      <c r="D196">
        <v>4.0000000000000001E-3</v>
      </c>
      <c r="E196" s="11">
        <f t="shared" si="18"/>
        <v>506.51854351333589</v>
      </c>
      <c r="H196">
        <f t="shared" si="19"/>
        <v>6.3472829265208315</v>
      </c>
      <c r="I196" s="11">
        <f t="shared" si="16"/>
        <v>790.51854351333589</v>
      </c>
      <c r="K196" t="b">
        <f t="shared" si="14"/>
        <v>0</v>
      </c>
      <c r="L196">
        <f>COUNTIF(K$4:K196,TRUE())</f>
        <v>72</v>
      </c>
      <c r="M196" t="b">
        <f t="shared" si="15"/>
        <v>0</v>
      </c>
    </row>
    <row r="197" spans="1:13" x14ac:dyDescent="0.25">
      <c r="A197" s="21">
        <v>44673.340277777781</v>
      </c>
      <c r="B197" s="22">
        <f t="shared" si="17"/>
        <v>217.71527777778101</v>
      </c>
      <c r="D197">
        <v>5.3999999999999999E-2</v>
      </c>
      <c r="E197" s="11">
        <f t="shared" si="18"/>
        <v>510.27343101549934</v>
      </c>
      <c r="H197">
        <f t="shared" si="19"/>
        <v>6.9445892121987658</v>
      </c>
      <c r="I197" s="11">
        <f t="shared" si="16"/>
        <v>794.27343101549934</v>
      </c>
      <c r="K197" t="b">
        <f t="shared" ref="K197:K260" si="20">ISNUMBER(SEARCH("dilution",F197))</f>
        <v>0</v>
      </c>
      <c r="L197">
        <f>COUNTIF(K$4:K197,TRUE())</f>
        <v>72</v>
      </c>
      <c r="M197" t="b">
        <f t="shared" ref="M197:M260" si="21">ISODD(L197)</f>
        <v>0</v>
      </c>
    </row>
    <row r="198" spans="1:13" x14ac:dyDescent="0.25">
      <c r="A198" s="21">
        <v>44673.677083333336</v>
      </c>
      <c r="B198" s="22">
        <f t="shared" si="17"/>
        <v>218.05208333333576</v>
      </c>
      <c r="D198">
        <v>0.121</v>
      </c>
      <c r="E198" s="11">
        <f t="shared" si="18"/>
        <v>511.43740675061048</v>
      </c>
      <c r="H198" t="e">
        <f t="shared" si="19"/>
        <v>#DIV/0!</v>
      </c>
      <c r="I198" s="11">
        <f t="shared" ref="I198:I261" si="22">$I$4+E198</f>
        <v>795.43740675061053</v>
      </c>
      <c r="K198" t="b">
        <f t="shared" si="20"/>
        <v>0</v>
      </c>
      <c r="L198">
        <f>COUNTIF(K$4:K198,TRUE())</f>
        <v>72</v>
      </c>
      <c r="M198" t="b">
        <f t="shared" si="21"/>
        <v>0</v>
      </c>
    </row>
    <row r="199" spans="1:13" x14ac:dyDescent="0.25">
      <c r="A199" s="21">
        <v>44673.680555555555</v>
      </c>
      <c r="B199" s="22">
        <f t="shared" ref="B199:B262" si="23">(A199-A198) +B198</f>
        <v>218.05555555555475</v>
      </c>
      <c r="D199">
        <f>D198/200</f>
        <v>6.0499999999999996E-4</v>
      </c>
      <c r="E199" s="11">
        <f t="shared" si="18"/>
        <v>511.43740675061048</v>
      </c>
      <c r="F199" s="24" t="s">
        <v>33</v>
      </c>
      <c r="G199" s="8" t="s">
        <v>22</v>
      </c>
      <c r="H199">
        <f t="shared" si="19"/>
        <v>6.6478902180093051</v>
      </c>
      <c r="I199" s="11">
        <f t="shared" si="22"/>
        <v>795.43740675061053</v>
      </c>
      <c r="K199" t="b">
        <f t="shared" si="20"/>
        <v>1</v>
      </c>
      <c r="L199">
        <f>COUNTIF(K$4:K199,TRUE())</f>
        <v>73</v>
      </c>
      <c r="M199" t="b">
        <f t="shared" si="21"/>
        <v>1</v>
      </c>
    </row>
    <row r="200" spans="1:13" x14ac:dyDescent="0.25">
      <c r="A200" s="21">
        <v>44676.708333333336</v>
      </c>
      <c r="B200" s="22">
        <f t="shared" si="23"/>
        <v>221.08333333333576</v>
      </c>
      <c r="D200">
        <v>1.181</v>
      </c>
      <c r="E200" s="11">
        <f t="shared" ref="E200:E263" si="24">IF(LOG(D200/D199)&gt;0, E199+LOG(D200/D199,2),E199)</f>
        <v>522.3681929525078</v>
      </c>
      <c r="H200" t="e">
        <f t="shared" si="19"/>
        <v>#DIV/0!</v>
      </c>
      <c r="I200" s="11">
        <f t="shared" si="22"/>
        <v>806.3681929525078</v>
      </c>
      <c r="K200" t="b">
        <f t="shared" si="20"/>
        <v>0</v>
      </c>
      <c r="L200">
        <f>COUNTIF(K$4:K200,TRUE())</f>
        <v>73</v>
      </c>
      <c r="M200" t="b">
        <f t="shared" si="21"/>
        <v>1</v>
      </c>
    </row>
    <row r="201" spans="1:13" x14ac:dyDescent="0.25">
      <c r="A201" s="21">
        <v>44676.711805555555</v>
      </c>
      <c r="B201" s="22">
        <f t="shared" si="23"/>
        <v>221.08680555555475</v>
      </c>
      <c r="D201">
        <f>D200/200</f>
        <v>5.9050000000000005E-3</v>
      </c>
      <c r="E201" s="11">
        <f t="shared" si="24"/>
        <v>522.3681929525078</v>
      </c>
      <c r="F201" s="24" t="s">
        <v>33</v>
      </c>
      <c r="G201" s="8" t="s">
        <v>22</v>
      </c>
      <c r="H201">
        <f t="shared" si="19"/>
        <v>6.2754751629988625</v>
      </c>
      <c r="I201" s="11">
        <f t="shared" si="22"/>
        <v>806.3681929525078</v>
      </c>
      <c r="K201" t="b">
        <f t="shared" si="20"/>
        <v>1</v>
      </c>
      <c r="L201">
        <f>COUNTIF(K$4:K201,TRUE())</f>
        <v>74</v>
      </c>
      <c r="M201" t="b">
        <f t="shared" si="21"/>
        <v>0</v>
      </c>
    </row>
    <row r="202" spans="1:13" x14ac:dyDescent="0.25">
      <c r="A202" s="21">
        <v>44678.350694444445</v>
      </c>
      <c r="B202" s="22">
        <f t="shared" si="23"/>
        <v>222.72569444444525</v>
      </c>
      <c r="D202">
        <v>0.45500000000000002</v>
      </c>
      <c r="E202" s="11">
        <f t="shared" si="24"/>
        <v>528.63597862797144</v>
      </c>
      <c r="H202">
        <f t="shared" si="19"/>
        <v>9.5646922439557009</v>
      </c>
      <c r="I202" s="11">
        <f t="shared" si="22"/>
        <v>812.63597862797144</v>
      </c>
      <c r="K202" t="b">
        <f t="shared" si="20"/>
        <v>0</v>
      </c>
      <c r="L202">
        <f>COUNTIF(K$4:K202,TRUE())</f>
        <v>74</v>
      </c>
      <c r="M202" t="b">
        <f t="shared" si="21"/>
        <v>0</v>
      </c>
    </row>
    <row r="203" spans="1:13" x14ac:dyDescent="0.25">
      <c r="A203" s="21">
        <v>44678.517361111109</v>
      </c>
      <c r="B203" s="22">
        <f t="shared" si="23"/>
        <v>222.89236111110949</v>
      </c>
      <c r="D203">
        <v>0.60799999999999998</v>
      </c>
      <c r="E203" s="11">
        <f t="shared" si="24"/>
        <v>529.054183406329</v>
      </c>
      <c r="H203">
        <f t="shared" si="19"/>
        <v>6.3720865569489753</v>
      </c>
      <c r="I203" s="11">
        <f t="shared" si="22"/>
        <v>813.054183406329</v>
      </c>
      <c r="K203" t="b">
        <f t="shared" si="20"/>
        <v>0</v>
      </c>
      <c r="L203">
        <f>COUNTIF(K$4:K203,TRUE())</f>
        <v>74</v>
      </c>
      <c r="M203" t="b">
        <f t="shared" si="21"/>
        <v>0</v>
      </c>
    </row>
    <row r="204" spans="1:13" x14ac:dyDescent="0.25">
      <c r="A204" s="21">
        <v>44678.6875</v>
      </c>
      <c r="B204" s="22">
        <f t="shared" si="23"/>
        <v>223.0625</v>
      </c>
      <c r="D204">
        <v>0.94799999999999995</v>
      </c>
      <c r="E204" s="11">
        <f t="shared" si="24"/>
        <v>529.69499914178368</v>
      </c>
      <c r="H204" t="e">
        <f t="shared" si="19"/>
        <v>#DIV/0!</v>
      </c>
      <c r="I204" s="11">
        <f t="shared" si="22"/>
        <v>813.69499914178368</v>
      </c>
      <c r="K204" t="b">
        <f t="shared" si="20"/>
        <v>0</v>
      </c>
      <c r="L204">
        <f>COUNTIF(K$4:K204,TRUE())</f>
        <v>74</v>
      </c>
      <c r="M204" t="b">
        <f t="shared" si="21"/>
        <v>0</v>
      </c>
    </row>
    <row r="205" spans="1:13" x14ac:dyDescent="0.25">
      <c r="A205" s="21">
        <v>44678.690972222219</v>
      </c>
      <c r="B205" s="22">
        <f t="shared" si="23"/>
        <v>223.06597222221899</v>
      </c>
      <c r="D205">
        <f>D204/200</f>
        <v>4.7399999999999994E-3</v>
      </c>
      <c r="E205" s="11">
        <f t="shared" si="24"/>
        <v>529.69499914178368</v>
      </c>
      <c r="F205" s="24" t="s">
        <v>33</v>
      </c>
      <c r="G205" s="8" t="s">
        <v>22</v>
      </c>
      <c r="H205">
        <f t="shared" si="19"/>
        <v>6.6858162357594635</v>
      </c>
      <c r="I205" s="11">
        <f t="shared" si="22"/>
        <v>813.69499914178368</v>
      </c>
      <c r="K205" t="b">
        <f t="shared" si="20"/>
        <v>1</v>
      </c>
      <c r="L205">
        <f>COUNTIF(K$4:K205,TRUE())</f>
        <v>75</v>
      </c>
      <c r="M205" t="b">
        <f t="shared" si="21"/>
        <v>1</v>
      </c>
    </row>
    <row r="206" spans="1:13" x14ac:dyDescent="0.25">
      <c r="A206" s="21">
        <v>44680.673611111109</v>
      </c>
      <c r="B206" s="22">
        <f t="shared" si="23"/>
        <v>225.04861111110949</v>
      </c>
      <c r="D206">
        <v>0.65800000000000003</v>
      </c>
      <c r="E206" s="11">
        <f t="shared" si="24"/>
        <v>536.81205585639543</v>
      </c>
      <c r="H206" t="e">
        <f t="shared" si="19"/>
        <v>#DIV/0!</v>
      </c>
      <c r="I206" s="11">
        <f t="shared" si="22"/>
        <v>820.81205585639543</v>
      </c>
      <c r="K206" t="b">
        <f t="shared" si="20"/>
        <v>0</v>
      </c>
      <c r="L206">
        <f>COUNTIF(K$4:K206,TRUE())</f>
        <v>75</v>
      </c>
      <c r="M206" t="b">
        <f t="shared" si="21"/>
        <v>1</v>
      </c>
    </row>
    <row r="207" spans="1:13" x14ac:dyDescent="0.25">
      <c r="A207" s="21">
        <v>44680.677083333336</v>
      </c>
      <c r="B207" s="22">
        <f t="shared" si="23"/>
        <v>225.05208333333576</v>
      </c>
      <c r="D207">
        <f>D206/200</f>
        <v>3.29E-3</v>
      </c>
      <c r="E207" s="11">
        <f t="shared" si="24"/>
        <v>536.81205585639543</v>
      </c>
      <c r="F207" s="24" t="s">
        <v>33</v>
      </c>
      <c r="G207" s="8" t="s">
        <v>22</v>
      </c>
      <c r="H207">
        <f t="shared" si="19"/>
        <v>8.0813852168232483</v>
      </c>
      <c r="I207" s="11">
        <f t="shared" si="22"/>
        <v>820.81205585639543</v>
      </c>
      <c r="K207" t="b">
        <f t="shared" si="20"/>
        <v>1</v>
      </c>
      <c r="L207">
        <f>COUNTIF(K$4:K207,TRUE())</f>
        <v>76</v>
      </c>
      <c r="M207" t="b">
        <f t="shared" si="21"/>
        <v>0</v>
      </c>
    </row>
    <row r="208" spans="1:13" x14ac:dyDescent="0.25">
      <c r="A208" s="21">
        <v>44683.704861111109</v>
      </c>
      <c r="B208" s="22">
        <f t="shared" si="23"/>
        <v>228.07986111110949</v>
      </c>
      <c r="D208">
        <v>1.675</v>
      </c>
      <c r="E208" s="11">
        <f t="shared" si="24"/>
        <v>545.80391365266746</v>
      </c>
      <c r="H208" t="e">
        <f t="shared" si="19"/>
        <v>#DIV/0!</v>
      </c>
      <c r="I208" s="11">
        <f t="shared" si="22"/>
        <v>829.80391365266746</v>
      </c>
      <c r="K208" t="b">
        <f t="shared" si="20"/>
        <v>0</v>
      </c>
      <c r="L208">
        <f>COUNTIF(K$4:K208,TRUE())</f>
        <v>76</v>
      </c>
      <c r="M208" t="b">
        <f t="shared" si="21"/>
        <v>0</v>
      </c>
    </row>
    <row r="209" spans="1:13" x14ac:dyDescent="0.25">
      <c r="A209" s="21">
        <v>44683.715277777781</v>
      </c>
      <c r="B209" s="22">
        <f t="shared" si="23"/>
        <v>228.09027777778101</v>
      </c>
      <c r="D209">
        <f>D208/200</f>
        <v>8.3750000000000005E-3</v>
      </c>
      <c r="E209" s="11">
        <f t="shared" si="24"/>
        <v>545.80391365266746</v>
      </c>
      <c r="F209" s="24" t="s">
        <v>33</v>
      </c>
      <c r="G209" s="8" t="s">
        <v>22</v>
      </c>
      <c r="H209">
        <f t="shared" si="19"/>
        <v>11.750114311804321</v>
      </c>
      <c r="I209" s="11">
        <f t="shared" si="22"/>
        <v>829.80391365266746</v>
      </c>
      <c r="K209" t="b">
        <f t="shared" si="20"/>
        <v>1</v>
      </c>
      <c r="L209">
        <f>COUNTIF(K$4:K209,TRUE())</f>
        <v>77</v>
      </c>
      <c r="M209" t="b">
        <f t="shared" si="21"/>
        <v>1</v>
      </c>
    </row>
    <row r="210" spans="1:13" x14ac:dyDescent="0.25">
      <c r="A210" s="21">
        <v>44684.364583333336</v>
      </c>
      <c r="B210" s="22">
        <f t="shared" si="23"/>
        <v>228.73958333333576</v>
      </c>
      <c r="D210">
        <v>2.1000000000000001E-2</v>
      </c>
      <c r="E210" s="11">
        <f t="shared" si="24"/>
        <v>547.13014188498846</v>
      </c>
      <c r="H210">
        <f t="shared" si="19"/>
        <v>4.041797378517562</v>
      </c>
      <c r="I210" s="11">
        <f t="shared" si="22"/>
        <v>831.13014188498846</v>
      </c>
      <c r="K210" t="b">
        <f t="shared" si="20"/>
        <v>0</v>
      </c>
      <c r="L210">
        <f>COUNTIF(K$4:K210,TRUE())</f>
        <v>77</v>
      </c>
      <c r="M210" t="b">
        <f t="shared" si="21"/>
        <v>1</v>
      </c>
    </row>
    <row r="211" spans="1:13" x14ac:dyDescent="0.25">
      <c r="A211" s="21">
        <v>44684.677083333336</v>
      </c>
      <c r="B211" s="22">
        <f t="shared" si="23"/>
        <v>229.05208333333576</v>
      </c>
      <c r="D211">
        <v>7.5999999999999998E-2</v>
      </c>
      <c r="E211" s="11">
        <f t="shared" si="24"/>
        <v>548.98575197565333</v>
      </c>
      <c r="H211">
        <f t="shared" si="19"/>
        <v>6.1849575924697193</v>
      </c>
      <c r="I211" s="11">
        <f t="shared" si="22"/>
        <v>832.98575197565333</v>
      </c>
      <c r="K211" t="b">
        <f t="shared" si="20"/>
        <v>0</v>
      </c>
      <c r="L211">
        <f>COUNTIF(K$4:K211,TRUE())</f>
        <v>77</v>
      </c>
      <c r="M211" t="b">
        <f t="shared" si="21"/>
        <v>1</v>
      </c>
    </row>
    <row r="212" spans="1:13" x14ac:dyDescent="0.25">
      <c r="A212" s="21">
        <v>44685.357638888891</v>
      </c>
      <c r="B212" s="22">
        <f t="shared" si="23"/>
        <v>229.73263888889051</v>
      </c>
      <c r="D212">
        <v>0.47399999999999998</v>
      </c>
      <c r="E212" s="11">
        <f t="shared" si="24"/>
        <v>551.62656771110801</v>
      </c>
      <c r="H212">
        <f t="shared" si="19"/>
        <v>10.490798114572701</v>
      </c>
      <c r="I212" s="11">
        <f t="shared" si="22"/>
        <v>835.62656771110801</v>
      </c>
      <c r="K212" t="b">
        <f t="shared" si="20"/>
        <v>0</v>
      </c>
      <c r="L212">
        <f>COUNTIF(K$4:K212,TRUE())</f>
        <v>77</v>
      </c>
      <c r="M212" t="b">
        <f t="shared" si="21"/>
        <v>1</v>
      </c>
    </row>
    <row r="213" spans="1:13" x14ac:dyDescent="0.25">
      <c r="A213" s="21">
        <v>44685.722222222219</v>
      </c>
      <c r="B213" s="22">
        <f t="shared" si="23"/>
        <v>230.09722222221899</v>
      </c>
      <c r="D213">
        <v>0.84499999999999997</v>
      </c>
      <c r="E213" s="11">
        <f t="shared" si="24"/>
        <v>552.46063199337925</v>
      </c>
      <c r="F213" s="17"/>
      <c r="H213" t="e">
        <f t="shared" si="19"/>
        <v>#DIV/0!</v>
      </c>
      <c r="I213" s="11">
        <f t="shared" si="22"/>
        <v>836.46063199337925</v>
      </c>
      <c r="K213" t="b">
        <f t="shared" si="20"/>
        <v>0</v>
      </c>
      <c r="L213">
        <f>COUNTIF(K$4:K213,TRUE())</f>
        <v>77</v>
      </c>
      <c r="M213" t="b">
        <f t="shared" si="21"/>
        <v>1</v>
      </c>
    </row>
    <row r="214" spans="1:13" x14ac:dyDescent="0.25">
      <c r="A214" s="21">
        <v>44685.725694444445</v>
      </c>
      <c r="B214" s="22">
        <f t="shared" si="23"/>
        <v>230.10069444444525</v>
      </c>
      <c r="D214">
        <f>D213/200</f>
        <v>4.2249999999999996E-3</v>
      </c>
      <c r="E214" s="11">
        <f t="shared" si="24"/>
        <v>552.46063199337925</v>
      </c>
      <c r="F214" s="24" t="s">
        <v>33</v>
      </c>
      <c r="G214" s="16" t="s">
        <v>22</v>
      </c>
      <c r="H214">
        <f t="shared" si="19"/>
        <v>8.4794940336930651</v>
      </c>
      <c r="I214" s="11">
        <f t="shared" si="22"/>
        <v>836.46063199337925</v>
      </c>
      <c r="K214" t="b">
        <f t="shared" si="20"/>
        <v>1</v>
      </c>
      <c r="L214">
        <f>COUNTIF(K$4:K214,TRUE())</f>
        <v>78</v>
      </c>
      <c r="M214" t="b">
        <f t="shared" si="21"/>
        <v>0</v>
      </c>
    </row>
    <row r="215" spans="1:13" x14ac:dyDescent="0.25">
      <c r="A215" s="21">
        <v>44686.371527777781</v>
      </c>
      <c r="B215" s="22">
        <f t="shared" si="23"/>
        <v>230.74652777778101</v>
      </c>
      <c r="D215">
        <v>1.4999999999999999E-2</v>
      </c>
      <c r="E215" s="11">
        <f t="shared" si="24"/>
        <v>554.28857124759293</v>
      </c>
      <c r="H215">
        <f t="shared" si="19"/>
        <v>5.9685439815208436</v>
      </c>
      <c r="I215" s="11">
        <f t="shared" si="22"/>
        <v>838.28857124759293</v>
      </c>
      <c r="K215" t="b">
        <f t="shared" si="20"/>
        <v>0</v>
      </c>
      <c r="L215">
        <f>COUNTIF(K$4:K215,TRUE())</f>
        <v>78</v>
      </c>
      <c r="M215" t="b">
        <f t="shared" si="21"/>
        <v>0</v>
      </c>
    </row>
    <row r="216" spans="1:13" x14ac:dyDescent="0.25">
      <c r="A216" s="21">
        <v>44687.71875</v>
      </c>
      <c r="B216" s="22">
        <f t="shared" si="23"/>
        <v>232.09375</v>
      </c>
      <c r="D216">
        <v>0.64100000000000001</v>
      </c>
      <c r="E216" s="11">
        <f t="shared" si="24"/>
        <v>559.7058611986032</v>
      </c>
      <c r="H216" t="e">
        <f t="shared" si="19"/>
        <v>#DIV/0!</v>
      </c>
      <c r="I216" s="11">
        <f t="shared" si="22"/>
        <v>843.7058611986032</v>
      </c>
      <c r="K216" t="b">
        <f t="shared" si="20"/>
        <v>0</v>
      </c>
      <c r="L216">
        <f>COUNTIF(K$4:K216,TRUE())</f>
        <v>78</v>
      </c>
      <c r="M216" t="b">
        <f t="shared" si="21"/>
        <v>0</v>
      </c>
    </row>
    <row r="217" spans="1:13" x14ac:dyDescent="0.25">
      <c r="A217" s="21">
        <v>44687.722222222219</v>
      </c>
      <c r="B217" s="22">
        <f t="shared" si="23"/>
        <v>232.09722222221899</v>
      </c>
      <c r="D217">
        <f>D216/500</f>
        <v>1.2819999999999999E-3</v>
      </c>
      <c r="E217" s="11">
        <f t="shared" si="24"/>
        <v>559.7058611986032</v>
      </c>
      <c r="F217" s="24" t="s">
        <v>28</v>
      </c>
      <c r="G217" s="16" t="s">
        <v>22</v>
      </c>
      <c r="H217">
        <f t="shared" si="19"/>
        <v>7.6453007630120702</v>
      </c>
      <c r="I217" s="11">
        <f t="shared" si="22"/>
        <v>843.7058611986032</v>
      </c>
      <c r="K217" t="b">
        <f t="shared" si="20"/>
        <v>1</v>
      </c>
      <c r="L217">
        <f>COUNTIF(K$4:K217,TRUE())</f>
        <v>79</v>
      </c>
      <c r="M217" t="b">
        <f t="shared" si="21"/>
        <v>1</v>
      </c>
    </row>
    <row r="218" spans="1:13" x14ac:dyDescent="0.25">
      <c r="A218" s="21">
        <v>44690.8125</v>
      </c>
      <c r="B218" s="22">
        <f t="shared" si="23"/>
        <v>235.1875</v>
      </c>
      <c r="D218">
        <v>1.0669999999999999</v>
      </c>
      <c r="E218" s="11">
        <f t="shared" si="24"/>
        <v>569.40680939747097</v>
      </c>
      <c r="H218" t="e">
        <f t="shared" si="19"/>
        <v>#DIV/0!</v>
      </c>
      <c r="I218" s="11">
        <f t="shared" si="22"/>
        <v>853.40680939747097</v>
      </c>
      <c r="K218" t="b">
        <f t="shared" si="20"/>
        <v>0</v>
      </c>
      <c r="L218">
        <f>COUNTIF(K$4:K218,TRUE())</f>
        <v>79</v>
      </c>
      <c r="M218" t="b">
        <f t="shared" si="21"/>
        <v>1</v>
      </c>
    </row>
    <row r="219" spans="1:13" x14ac:dyDescent="0.25">
      <c r="A219" s="21">
        <v>44690.815972222219</v>
      </c>
      <c r="B219" s="22">
        <f t="shared" si="23"/>
        <v>235.19097222221899</v>
      </c>
      <c r="D219">
        <f>D218/200</f>
        <v>5.3349999999999995E-3</v>
      </c>
      <c r="E219" s="11">
        <f t="shared" si="24"/>
        <v>569.40680939747097</v>
      </c>
      <c r="F219" s="24" t="s">
        <v>33</v>
      </c>
      <c r="G219" s="16" t="s">
        <v>22</v>
      </c>
      <c r="H219">
        <f t="shared" si="19"/>
        <v>10.311673666775839</v>
      </c>
      <c r="I219" s="11">
        <f t="shared" si="22"/>
        <v>853.40680939747097</v>
      </c>
      <c r="K219" t="b">
        <f t="shared" si="20"/>
        <v>1</v>
      </c>
      <c r="L219">
        <f>COUNTIF(K$4:K219,TRUE())</f>
        <v>80</v>
      </c>
      <c r="M219" t="b">
        <f t="shared" si="21"/>
        <v>0</v>
      </c>
    </row>
    <row r="220" spans="1:13" x14ac:dyDescent="0.25">
      <c r="A220" s="21">
        <v>44691.368055555555</v>
      </c>
      <c r="B220" s="22">
        <f t="shared" si="23"/>
        <v>235.74305555555475</v>
      </c>
      <c r="D220">
        <v>1.2999999999999999E-2</v>
      </c>
      <c r="E220" s="11">
        <f t="shared" si="24"/>
        <v>570.6917608445624</v>
      </c>
      <c r="H220">
        <f t="shared" si="19"/>
        <v>5.7401409166056077</v>
      </c>
      <c r="I220" s="11">
        <f t="shared" si="22"/>
        <v>854.6917608445624</v>
      </c>
      <c r="K220" t="b">
        <f t="shared" si="20"/>
        <v>0</v>
      </c>
      <c r="L220">
        <f>COUNTIF(K$4:K220,TRUE())</f>
        <v>80</v>
      </c>
      <c r="M220" t="b">
        <f t="shared" si="21"/>
        <v>0</v>
      </c>
    </row>
    <row r="221" spans="1:13" x14ac:dyDescent="0.25">
      <c r="A221" s="21">
        <v>44692.347222222219</v>
      </c>
      <c r="B221" s="22">
        <f t="shared" si="23"/>
        <v>236.72222222221899</v>
      </c>
      <c r="D221">
        <v>0.222</v>
      </c>
      <c r="E221" s="11">
        <f t="shared" si="24"/>
        <v>574.78573699277138</v>
      </c>
      <c r="H221">
        <f t="shared" si="19"/>
        <v>8.8562274899359412</v>
      </c>
      <c r="I221" s="11">
        <f t="shared" si="22"/>
        <v>858.78573699277138</v>
      </c>
      <c r="K221" t="b">
        <f t="shared" si="20"/>
        <v>0</v>
      </c>
      <c r="L221">
        <f>COUNTIF(K$4:K221,TRUE())</f>
        <v>80</v>
      </c>
      <c r="M221" t="b">
        <f t="shared" si="21"/>
        <v>0</v>
      </c>
    </row>
    <row r="222" spans="1:13" x14ac:dyDescent="0.25">
      <c r="A222" s="21">
        <v>44692.746527777781</v>
      </c>
      <c r="B222" s="22">
        <f t="shared" si="23"/>
        <v>237.12152777778101</v>
      </c>
      <c r="D222">
        <v>0.47</v>
      </c>
      <c r="E222" s="11">
        <f t="shared" si="24"/>
        <v>575.86783807298627</v>
      </c>
      <c r="H222" t="e">
        <f t="shared" si="19"/>
        <v>#DIV/0!</v>
      </c>
      <c r="I222" s="11">
        <f t="shared" si="22"/>
        <v>859.86783807298627</v>
      </c>
      <c r="K222" t="b">
        <f t="shared" si="20"/>
        <v>0</v>
      </c>
      <c r="L222">
        <f>COUNTIF(K$4:K222,TRUE())</f>
        <v>80</v>
      </c>
      <c r="M222" t="b">
        <f t="shared" si="21"/>
        <v>0</v>
      </c>
    </row>
    <row r="223" spans="1:13" x14ac:dyDescent="0.25">
      <c r="A223" s="21">
        <v>44692.75</v>
      </c>
      <c r="B223" s="22">
        <f t="shared" si="23"/>
        <v>237.125</v>
      </c>
      <c r="D223">
        <f>D222/200</f>
        <v>2.3499999999999997E-3</v>
      </c>
      <c r="E223" s="11">
        <f t="shared" si="24"/>
        <v>575.86783807298627</v>
      </c>
      <c r="F223" s="24" t="s">
        <v>33</v>
      </c>
      <c r="G223" s="16" t="s">
        <v>22</v>
      </c>
      <c r="H223">
        <f t="shared" si="19"/>
        <v>6.4563967096098462</v>
      </c>
      <c r="I223" s="11">
        <f t="shared" si="22"/>
        <v>859.86783807298627</v>
      </c>
      <c r="K223" t="b">
        <f t="shared" si="20"/>
        <v>1</v>
      </c>
      <c r="L223">
        <f>COUNTIF(K$4:K223,TRUE())</f>
        <v>81</v>
      </c>
      <c r="M223" t="b">
        <f t="shared" si="21"/>
        <v>1</v>
      </c>
    </row>
    <row r="224" spans="1:13" x14ac:dyDescent="0.25">
      <c r="A224" s="21">
        <v>44694.347222222219</v>
      </c>
      <c r="B224" s="22">
        <f t="shared" si="23"/>
        <v>238.72222222221899</v>
      </c>
      <c r="D224">
        <v>0.14399999999999999</v>
      </c>
      <c r="E224" s="11">
        <f t="shared" si="24"/>
        <v>581.80510231763833</v>
      </c>
      <c r="H224">
        <f t="shared" si="19"/>
        <v>6.7411978814896232</v>
      </c>
      <c r="I224" s="11">
        <f t="shared" si="22"/>
        <v>865.80510231763833</v>
      </c>
      <c r="K224" t="b">
        <f t="shared" si="20"/>
        <v>0</v>
      </c>
      <c r="L224">
        <f>COUNTIF(K$4:K224,TRUE())</f>
        <v>81</v>
      </c>
      <c r="M224" t="b">
        <f t="shared" si="21"/>
        <v>1</v>
      </c>
    </row>
    <row r="225" spans="1:13" x14ac:dyDescent="0.25">
      <c r="A225" s="21">
        <v>44694.677083333336</v>
      </c>
      <c r="B225" s="22">
        <f t="shared" si="23"/>
        <v>239.05208333333576</v>
      </c>
      <c r="D225">
        <v>0.32500000000000001</v>
      </c>
      <c r="E225" s="11">
        <f t="shared" si="24"/>
        <v>582.97947322411187</v>
      </c>
      <c r="H225" t="e">
        <f t="shared" si="19"/>
        <v>#DIV/0!</v>
      </c>
      <c r="I225" s="11">
        <f t="shared" si="22"/>
        <v>866.97947322411187</v>
      </c>
      <c r="K225" t="b">
        <f t="shared" si="20"/>
        <v>0</v>
      </c>
      <c r="L225">
        <f>COUNTIF(K$4:K225,TRUE())</f>
        <v>81</v>
      </c>
      <c r="M225" t="b">
        <f t="shared" si="21"/>
        <v>1</v>
      </c>
    </row>
    <row r="226" spans="1:13" x14ac:dyDescent="0.25">
      <c r="A226" s="21">
        <v>44694.680555555555</v>
      </c>
      <c r="B226" s="22">
        <f t="shared" si="23"/>
        <v>239.05555555555475</v>
      </c>
      <c r="D226">
        <f>D225/200</f>
        <v>1.6250000000000001E-3</v>
      </c>
      <c r="E226" s="11">
        <f t="shared" si="24"/>
        <v>582.97947322411187</v>
      </c>
      <c r="F226" s="24" t="s">
        <v>33</v>
      </c>
      <c r="G226" s="16" t="s">
        <v>22</v>
      </c>
      <c r="H226">
        <f t="shared" si="19"/>
        <v>7.986182872159036</v>
      </c>
      <c r="I226" s="11">
        <f t="shared" si="22"/>
        <v>866.97947322411187</v>
      </c>
      <c r="K226" t="b">
        <f t="shared" si="20"/>
        <v>1</v>
      </c>
      <c r="L226">
        <f>COUNTIF(K$4:K226,TRUE())</f>
        <v>82</v>
      </c>
      <c r="M226" t="b">
        <f t="shared" si="21"/>
        <v>0</v>
      </c>
    </row>
    <row r="227" spans="1:13" x14ac:dyDescent="0.25">
      <c r="A227" s="21">
        <v>44697.697916666664</v>
      </c>
      <c r="B227" s="22">
        <f t="shared" si="23"/>
        <v>242.07291666666424</v>
      </c>
      <c r="D227">
        <v>0.872</v>
      </c>
      <c r="E227" s="11">
        <f t="shared" si="24"/>
        <v>592.04721783074774</v>
      </c>
      <c r="H227" t="e">
        <f t="shared" si="19"/>
        <v>#DIV/0!</v>
      </c>
      <c r="I227" s="11">
        <f t="shared" si="22"/>
        <v>876.04721783074774</v>
      </c>
      <c r="K227" t="b">
        <f t="shared" si="20"/>
        <v>0</v>
      </c>
      <c r="L227">
        <f>COUNTIF(K$4:K227,TRUE())</f>
        <v>82</v>
      </c>
      <c r="M227" t="b">
        <f t="shared" si="21"/>
        <v>0</v>
      </c>
    </row>
    <row r="228" spans="1:13" x14ac:dyDescent="0.25">
      <c r="A228" s="21">
        <v>44697.701388888891</v>
      </c>
      <c r="B228" s="22">
        <f t="shared" si="23"/>
        <v>242.07638888889051</v>
      </c>
      <c r="D228">
        <f>D227/200</f>
        <v>4.3600000000000002E-3</v>
      </c>
      <c r="E228" s="11">
        <f t="shared" si="24"/>
        <v>592.04721783074774</v>
      </c>
      <c r="F228" s="24" t="s">
        <v>33</v>
      </c>
      <c r="G228" s="16" t="s">
        <v>22</v>
      </c>
      <c r="H228">
        <f t="shared" si="19"/>
        <v>6.9409500878797319</v>
      </c>
      <c r="I228" s="11">
        <f t="shared" si="22"/>
        <v>876.04721783074774</v>
      </c>
      <c r="K228" t="b">
        <f t="shared" si="20"/>
        <v>1</v>
      </c>
      <c r="L228">
        <f>COUNTIF(K$4:K228,TRUE())</f>
        <v>83</v>
      </c>
      <c r="M228" t="b">
        <f t="shared" si="21"/>
        <v>1</v>
      </c>
    </row>
    <row r="229" spans="1:13" x14ac:dyDescent="0.25">
      <c r="A229" s="21">
        <v>44699.354166666664</v>
      </c>
      <c r="B229" s="22">
        <f t="shared" si="23"/>
        <v>243.72916666666424</v>
      </c>
      <c r="D229">
        <v>0.22900000000000001</v>
      </c>
      <c r="E229" s="11">
        <f t="shared" si="24"/>
        <v>597.76209348384248</v>
      </c>
      <c r="H229">
        <f t="shared" si="19"/>
        <v>10.841615492925841</v>
      </c>
      <c r="I229" s="11">
        <f t="shared" si="22"/>
        <v>881.76209348384248</v>
      </c>
      <c r="K229" t="b">
        <f t="shared" si="20"/>
        <v>0</v>
      </c>
      <c r="L229">
        <f>COUNTIF(K$4:K229,TRUE())</f>
        <v>83</v>
      </c>
      <c r="M229" t="b">
        <f t="shared" si="21"/>
        <v>1</v>
      </c>
    </row>
    <row r="230" spans="1:13" x14ac:dyDescent="0.25">
      <c r="A230" s="21">
        <v>44699.78125</v>
      </c>
      <c r="B230" s="22">
        <f t="shared" si="23"/>
        <v>244.15625</v>
      </c>
      <c r="D230">
        <v>0.441</v>
      </c>
      <c r="E230" s="11">
        <f t="shared" si="24"/>
        <v>598.70752454130309</v>
      </c>
      <c r="H230" t="e">
        <f t="shared" si="19"/>
        <v>#DIV/0!</v>
      </c>
      <c r="I230" s="11">
        <f t="shared" si="22"/>
        <v>882.70752454130309</v>
      </c>
      <c r="K230" t="b">
        <f t="shared" si="20"/>
        <v>0</v>
      </c>
      <c r="L230">
        <f>COUNTIF(K$4:K230,TRUE())</f>
        <v>83</v>
      </c>
      <c r="M230" t="b">
        <f t="shared" si="21"/>
        <v>1</v>
      </c>
    </row>
    <row r="231" spans="1:13" x14ac:dyDescent="0.25">
      <c r="A231" s="21">
        <v>44699.784722222219</v>
      </c>
      <c r="B231" s="22">
        <f t="shared" si="23"/>
        <v>244.15972222221899</v>
      </c>
      <c r="D231">
        <f>D230/100</f>
        <v>4.4099999999999999E-3</v>
      </c>
      <c r="E231" s="11">
        <f t="shared" si="24"/>
        <v>598.70752454130309</v>
      </c>
      <c r="F231" s="24" t="s">
        <v>11</v>
      </c>
      <c r="G231" s="16" t="s">
        <v>22</v>
      </c>
      <c r="H231">
        <f t="shared" si="19"/>
        <v>8.6557267638569844</v>
      </c>
      <c r="I231" s="11">
        <f t="shared" si="22"/>
        <v>882.70752454130309</v>
      </c>
      <c r="K231" t="b">
        <f t="shared" si="20"/>
        <v>1</v>
      </c>
      <c r="L231">
        <f>COUNTIF(K$4:K231,TRUE())</f>
        <v>84</v>
      </c>
      <c r="M231" t="b">
        <f t="shared" si="21"/>
        <v>0</v>
      </c>
    </row>
    <row r="232" spans="1:13" x14ac:dyDescent="0.25">
      <c r="A232" s="21">
        <v>44700.347222222219</v>
      </c>
      <c r="B232" s="22">
        <f t="shared" si="23"/>
        <v>244.72222222221899</v>
      </c>
      <c r="D232">
        <v>1.2999999999999999E-2</v>
      </c>
      <c r="E232" s="11">
        <f t="shared" si="24"/>
        <v>600.26718560366135</v>
      </c>
      <c r="H232">
        <f t="shared" si="19"/>
        <v>5.2269044530096256</v>
      </c>
      <c r="I232" s="11">
        <f t="shared" si="22"/>
        <v>884.26718560366135</v>
      </c>
      <c r="K232" t="b">
        <f t="shared" si="20"/>
        <v>0</v>
      </c>
      <c r="L232">
        <f>COUNTIF(K$4:K232,TRUE())</f>
        <v>84</v>
      </c>
      <c r="M232" t="b">
        <f t="shared" si="21"/>
        <v>0</v>
      </c>
    </row>
    <row r="233" spans="1:13" x14ac:dyDescent="0.25">
      <c r="A233" s="21">
        <v>44701.34375</v>
      </c>
      <c r="B233" s="22">
        <f t="shared" si="23"/>
        <v>245.71875</v>
      </c>
      <c r="D233">
        <v>0.31</v>
      </c>
      <c r="E233" s="11">
        <f t="shared" si="24"/>
        <v>604.84287029079451</v>
      </c>
      <c r="H233">
        <f t="shared" si="19"/>
        <v>12.647448631948496</v>
      </c>
      <c r="I233" s="11">
        <f t="shared" si="22"/>
        <v>888.84287029079451</v>
      </c>
      <c r="K233" t="b">
        <f t="shared" si="20"/>
        <v>0</v>
      </c>
      <c r="L233">
        <f>COUNTIF(K$4:K233,TRUE())</f>
        <v>84</v>
      </c>
      <c r="M233" t="b">
        <f t="shared" si="21"/>
        <v>0</v>
      </c>
    </row>
    <row r="234" spans="1:13" x14ac:dyDescent="0.25">
      <c r="A234" s="21">
        <v>44701.684027777781</v>
      </c>
      <c r="B234" s="22">
        <f t="shared" si="23"/>
        <v>246.05902777778101</v>
      </c>
      <c r="D234">
        <v>0.48499999999999999</v>
      </c>
      <c r="E234" s="11">
        <f t="shared" si="24"/>
        <v>605.48858682259481</v>
      </c>
      <c r="H234" t="e">
        <f t="shared" si="19"/>
        <v>#DIV/0!</v>
      </c>
      <c r="I234" s="11">
        <f t="shared" si="22"/>
        <v>889.48858682259481</v>
      </c>
      <c r="K234" t="b">
        <f t="shared" si="20"/>
        <v>0</v>
      </c>
      <c r="L234">
        <f>COUNTIF(K$4:K234,TRUE())</f>
        <v>84</v>
      </c>
      <c r="M234" t="b">
        <f t="shared" si="21"/>
        <v>0</v>
      </c>
    </row>
    <row r="235" spans="1:13" x14ac:dyDescent="0.25">
      <c r="A235" s="21">
        <v>44701.6875</v>
      </c>
      <c r="B235" s="22">
        <f t="shared" si="23"/>
        <v>246.0625</v>
      </c>
      <c r="D235">
        <f>D234/500</f>
        <v>9.6999999999999994E-4</v>
      </c>
      <c r="E235" s="11">
        <f t="shared" si="24"/>
        <v>605.48858682259481</v>
      </c>
      <c r="F235" s="24" t="s">
        <v>28</v>
      </c>
      <c r="G235" s="16" t="s">
        <v>22</v>
      </c>
      <c r="H235">
        <f t="shared" ref="H235:H298" si="25">(A236-A235)*24/(E236-E235)</f>
        <v>7.6160728352676506</v>
      </c>
      <c r="I235" s="11">
        <f t="shared" si="22"/>
        <v>889.48858682259481</v>
      </c>
      <c r="K235" t="b">
        <f t="shared" si="20"/>
        <v>1</v>
      </c>
      <c r="L235">
        <f>COUNTIF(K$4:K235,TRUE())</f>
        <v>85</v>
      </c>
      <c r="M235" t="b">
        <f t="shared" si="21"/>
        <v>1</v>
      </c>
    </row>
    <row r="236" spans="1:13" x14ac:dyDescent="0.25">
      <c r="A236" s="21">
        <v>44704.663194444445</v>
      </c>
      <c r="B236" s="22">
        <f t="shared" si="23"/>
        <v>249.03819444444525</v>
      </c>
      <c r="D236">
        <v>0.64500000000000002</v>
      </c>
      <c r="E236" s="11">
        <f t="shared" si="24"/>
        <v>614.865685520493</v>
      </c>
      <c r="F236" s="17"/>
      <c r="H236" t="e">
        <f t="shared" si="25"/>
        <v>#DIV/0!</v>
      </c>
      <c r="I236" s="11">
        <f t="shared" si="22"/>
        <v>898.865685520493</v>
      </c>
      <c r="K236" t="b">
        <f t="shared" si="20"/>
        <v>0</v>
      </c>
      <c r="L236">
        <f>COUNTIF(K$4:K236,TRUE())</f>
        <v>85</v>
      </c>
      <c r="M236" t="b">
        <f t="shared" si="21"/>
        <v>1</v>
      </c>
    </row>
    <row r="237" spans="1:13" x14ac:dyDescent="0.25">
      <c r="A237" s="21">
        <v>44704.666666666664</v>
      </c>
      <c r="B237" s="22">
        <f t="shared" si="23"/>
        <v>249.04166666666424</v>
      </c>
      <c r="D237">
        <f>D236/200</f>
        <v>3.225E-3</v>
      </c>
      <c r="E237" s="11">
        <f t="shared" si="24"/>
        <v>614.865685520493</v>
      </c>
      <c r="F237" s="24" t="s">
        <v>33</v>
      </c>
      <c r="G237" s="16" t="s">
        <v>22</v>
      </c>
      <c r="H237">
        <f t="shared" si="25"/>
        <v>6.8153296745339347</v>
      </c>
      <c r="I237" s="11">
        <f t="shared" si="22"/>
        <v>898.865685520493</v>
      </c>
      <c r="K237" t="b">
        <f t="shared" si="20"/>
        <v>1</v>
      </c>
      <c r="L237">
        <f>COUNTIF(K$4:K237,TRUE())</f>
        <v>86</v>
      </c>
      <c r="M237" t="b">
        <f t="shared" si="21"/>
        <v>0</v>
      </c>
    </row>
    <row r="238" spans="1:13" x14ac:dyDescent="0.25">
      <c r="A238" s="21">
        <v>44706.347222222219</v>
      </c>
      <c r="B238" s="22">
        <f t="shared" si="23"/>
        <v>250.72222222221899</v>
      </c>
      <c r="D238">
        <v>0.19500000000000001</v>
      </c>
      <c r="E238" s="11">
        <f t="shared" si="24"/>
        <v>620.78371667370675</v>
      </c>
      <c r="H238">
        <f t="shared" si="25"/>
        <v>10.715804397231631</v>
      </c>
      <c r="I238" s="11">
        <f t="shared" si="22"/>
        <v>904.78371667370675</v>
      </c>
      <c r="K238" t="b">
        <f t="shared" si="20"/>
        <v>0</v>
      </c>
      <c r="L238">
        <f>COUNTIF(K$4:K238,TRUE())</f>
        <v>86</v>
      </c>
      <c r="M238" t="b">
        <f t="shared" si="21"/>
        <v>0</v>
      </c>
    </row>
    <row r="239" spans="1:13" x14ac:dyDescent="0.25">
      <c r="A239" s="21">
        <v>44706.645833333336</v>
      </c>
      <c r="B239" s="22">
        <f t="shared" si="23"/>
        <v>251.02083333333576</v>
      </c>
      <c r="D239">
        <v>0.31</v>
      </c>
      <c r="E239" s="11">
        <f t="shared" si="24"/>
        <v>621.45251076523141</v>
      </c>
      <c r="H239" t="e">
        <f t="shared" si="25"/>
        <v>#DIV/0!</v>
      </c>
      <c r="I239" s="11">
        <f t="shared" si="22"/>
        <v>905.45251076523141</v>
      </c>
      <c r="K239" t="b">
        <f t="shared" si="20"/>
        <v>0</v>
      </c>
      <c r="L239">
        <f>COUNTIF(K$4:K239,TRUE())</f>
        <v>86</v>
      </c>
      <c r="M239" t="b">
        <f t="shared" si="21"/>
        <v>0</v>
      </c>
    </row>
    <row r="240" spans="1:13" x14ac:dyDescent="0.25">
      <c r="A240" s="21">
        <v>44706.649305555555</v>
      </c>
      <c r="B240" s="22">
        <f t="shared" si="23"/>
        <v>251.02430555555475</v>
      </c>
      <c r="D240">
        <f>D239/100</f>
        <v>3.0999999999999999E-3</v>
      </c>
      <c r="E240" s="11">
        <f t="shared" si="24"/>
        <v>621.45251076523141</v>
      </c>
      <c r="F240" s="24" t="s">
        <v>11</v>
      </c>
      <c r="G240" s="16" t="s">
        <v>22</v>
      </c>
      <c r="H240">
        <f t="shared" si="25"/>
        <v>6.4343904824268217</v>
      </c>
      <c r="I240" s="11">
        <f t="shared" si="22"/>
        <v>905.45251076523141</v>
      </c>
      <c r="K240" t="b">
        <f t="shared" si="20"/>
        <v>1</v>
      </c>
      <c r="L240">
        <f>COUNTIF(K$4:K240,TRUE())</f>
        <v>87</v>
      </c>
      <c r="M240" t="b">
        <f t="shared" si="21"/>
        <v>1</v>
      </c>
    </row>
    <row r="241" spans="1:13" x14ac:dyDescent="0.25">
      <c r="A241" s="21">
        <v>44708.732638888891</v>
      </c>
      <c r="B241" s="22">
        <f t="shared" si="23"/>
        <v>253.10763888889051</v>
      </c>
      <c r="D241">
        <v>0.67700000000000005</v>
      </c>
      <c r="E241" s="11">
        <f t="shared" si="24"/>
        <v>629.22325457330692</v>
      </c>
      <c r="H241" t="e">
        <f t="shared" si="25"/>
        <v>#DIV/0!</v>
      </c>
      <c r="I241" s="11">
        <f t="shared" si="22"/>
        <v>913.22325457330692</v>
      </c>
      <c r="K241" t="b">
        <f t="shared" si="20"/>
        <v>0</v>
      </c>
      <c r="L241">
        <f>COUNTIF(K$4:K241,TRUE())</f>
        <v>87</v>
      </c>
      <c r="M241" t="b">
        <f t="shared" si="21"/>
        <v>1</v>
      </c>
    </row>
    <row r="242" spans="1:13" x14ac:dyDescent="0.25">
      <c r="A242" s="21">
        <v>44708.736111111109</v>
      </c>
      <c r="B242" s="22">
        <f t="shared" si="23"/>
        <v>253.11111111110949</v>
      </c>
      <c r="D242">
        <f>D241/200</f>
        <v>3.3850000000000004E-3</v>
      </c>
      <c r="E242" s="11">
        <f t="shared" si="24"/>
        <v>629.22325457330692</v>
      </c>
      <c r="F242" s="24" t="s">
        <v>33</v>
      </c>
      <c r="G242" s="16" t="s">
        <v>22</v>
      </c>
      <c r="H242">
        <f t="shared" si="25"/>
        <v>8.4031132767248025</v>
      </c>
      <c r="I242" s="11">
        <f t="shared" si="22"/>
        <v>913.22325457330692</v>
      </c>
      <c r="K242" t="b">
        <f t="shared" si="20"/>
        <v>1</v>
      </c>
      <c r="L242">
        <f>COUNTIF(K$4:K242,TRUE())</f>
        <v>88</v>
      </c>
      <c r="M242" t="b">
        <f t="shared" si="21"/>
        <v>0</v>
      </c>
    </row>
    <row r="243" spans="1:13" x14ac:dyDescent="0.25">
      <c r="A243" s="21">
        <v>44711.649305555555</v>
      </c>
      <c r="B243" s="22">
        <f t="shared" si="23"/>
        <v>256.02430555555475</v>
      </c>
      <c r="D243">
        <v>1.0820000000000001</v>
      </c>
      <c r="E243" s="11">
        <f t="shared" si="24"/>
        <v>637.5435835233335</v>
      </c>
      <c r="H243" t="e">
        <f t="shared" si="25"/>
        <v>#DIV/0!</v>
      </c>
      <c r="I243" s="11">
        <f t="shared" si="22"/>
        <v>921.5435835233335</v>
      </c>
      <c r="K243" t="b">
        <f t="shared" si="20"/>
        <v>0</v>
      </c>
      <c r="L243">
        <f>COUNTIF(K$4:K243,TRUE())</f>
        <v>88</v>
      </c>
      <c r="M243" t="b">
        <f t="shared" si="21"/>
        <v>0</v>
      </c>
    </row>
    <row r="244" spans="1:13" x14ac:dyDescent="0.25">
      <c r="A244" s="21">
        <v>44711.652777777781</v>
      </c>
      <c r="B244" s="22">
        <f t="shared" si="23"/>
        <v>256.02777777778101</v>
      </c>
      <c r="D244">
        <f>D243/200</f>
        <v>5.4100000000000007E-3</v>
      </c>
      <c r="E244" s="11">
        <f t="shared" si="24"/>
        <v>637.5435835233335</v>
      </c>
      <c r="F244" s="24" t="s">
        <v>33</v>
      </c>
      <c r="G244" s="16" t="s">
        <v>22</v>
      </c>
      <c r="H244">
        <f t="shared" si="25"/>
        <v>7.6064324972443975</v>
      </c>
      <c r="I244" s="11">
        <f t="shared" si="22"/>
        <v>921.5435835233335</v>
      </c>
      <c r="K244" t="b">
        <f t="shared" si="20"/>
        <v>1</v>
      </c>
      <c r="L244">
        <f>COUNTIF(K$4:K244,TRUE())</f>
        <v>89</v>
      </c>
      <c r="M244" t="b">
        <f t="shared" si="21"/>
        <v>1</v>
      </c>
    </row>
    <row r="245" spans="1:13" x14ac:dyDescent="0.25">
      <c r="A245" s="21">
        <v>44713.784722222219</v>
      </c>
      <c r="B245" s="22">
        <f t="shared" si="23"/>
        <v>258.15972222221899</v>
      </c>
      <c r="D245">
        <v>0.57299999999999995</v>
      </c>
      <c r="E245" s="11">
        <f t="shared" si="24"/>
        <v>644.27034625803833</v>
      </c>
      <c r="H245" t="e">
        <f t="shared" si="25"/>
        <v>#DIV/0!</v>
      </c>
      <c r="I245" s="11">
        <f t="shared" si="22"/>
        <v>928.27034625803833</v>
      </c>
      <c r="K245" t="b">
        <f t="shared" si="20"/>
        <v>0</v>
      </c>
      <c r="L245">
        <f>COUNTIF(K$4:K245,TRUE())</f>
        <v>89</v>
      </c>
      <c r="M245" t="b">
        <f t="shared" si="21"/>
        <v>1</v>
      </c>
    </row>
    <row r="246" spans="1:13" x14ac:dyDescent="0.25">
      <c r="A246" s="21">
        <v>44713.788194444445</v>
      </c>
      <c r="B246" s="22">
        <f t="shared" si="23"/>
        <v>258.16319444444525</v>
      </c>
      <c r="D246">
        <f>D245/100</f>
        <v>5.7299999999999999E-3</v>
      </c>
      <c r="E246" s="11">
        <f t="shared" si="24"/>
        <v>644.27034625803833</v>
      </c>
      <c r="F246" s="24" t="s">
        <v>11</v>
      </c>
      <c r="G246" s="16" t="s">
        <v>22</v>
      </c>
      <c r="H246">
        <f t="shared" si="25"/>
        <v>7.0420784032309225</v>
      </c>
      <c r="I246" s="11">
        <f t="shared" si="22"/>
        <v>928.27034625803833</v>
      </c>
      <c r="K246" t="b">
        <f t="shared" si="20"/>
        <v>1</v>
      </c>
      <c r="L246">
        <f>COUNTIF(K$4:K246,TRUE())</f>
        <v>90</v>
      </c>
      <c r="M246" t="b">
        <f t="shared" si="21"/>
        <v>0</v>
      </c>
    </row>
    <row r="247" spans="1:13" x14ac:dyDescent="0.25">
      <c r="A247" s="21">
        <v>44715.71875</v>
      </c>
      <c r="B247" s="22">
        <f t="shared" si="23"/>
        <v>260.09375</v>
      </c>
      <c r="D247">
        <v>0.54800000000000004</v>
      </c>
      <c r="E247" s="11">
        <f t="shared" si="24"/>
        <v>650.8498432020167</v>
      </c>
      <c r="H247" t="e">
        <f t="shared" si="25"/>
        <v>#DIV/0!</v>
      </c>
      <c r="I247" s="11">
        <f t="shared" si="22"/>
        <v>934.8498432020167</v>
      </c>
      <c r="K247" t="b">
        <f t="shared" si="20"/>
        <v>0</v>
      </c>
      <c r="L247">
        <f>COUNTIF(K$4:K247,TRUE())</f>
        <v>90</v>
      </c>
      <c r="M247" t="b">
        <f t="shared" si="21"/>
        <v>0</v>
      </c>
    </row>
    <row r="248" spans="1:13" x14ac:dyDescent="0.25">
      <c r="A248" s="21">
        <v>44715.722222222219</v>
      </c>
      <c r="B248" s="22">
        <f t="shared" si="23"/>
        <v>260.09722222221899</v>
      </c>
      <c r="D248">
        <f>D247/500</f>
        <v>1.0960000000000002E-3</v>
      </c>
      <c r="E248" s="11">
        <f t="shared" si="24"/>
        <v>650.8498432020167</v>
      </c>
      <c r="F248" s="24" t="s">
        <v>28</v>
      </c>
      <c r="G248" s="16" t="s">
        <v>22</v>
      </c>
      <c r="H248">
        <f t="shared" si="25"/>
        <v>9.4178088704461054</v>
      </c>
      <c r="I248" s="11">
        <f t="shared" si="22"/>
        <v>934.8498432020167</v>
      </c>
      <c r="K248" t="b">
        <f t="shared" si="20"/>
        <v>1</v>
      </c>
      <c r="L248">
        <f>COUNTIF(K$4:K248,TRUE())</f>
        <v>91</v>
      </c>
      <c r="M248" t="b">
        <f t="shared" si="21"/>
        <v>1</v>
      </c>
    </row>
    <row r="249" spans="1:13" x14ac:dyDescent="0.25">
      <c r="A249" s="21">
        <v>44719.677083333336</v>
      </c>
      <c r="B249" s="22">
        <f t="shared" si="23"/>
        <v>264.05208333333576</v>
      </c>
      <c r="D249">
        <v>1.1850000000000001</v>
      </c>
      <c r="E249" s="11">
        <f t="shared" si="24"/>
        <v>660.92826674750393</v>
      </c>
      <c r="H249" t="e">
        <f t="shared" si="25"/>
        <v>#DIV/0!</v>
      </c>
      <c r="I249" s="11">
        <f t="shared" si="22"/>
        <v>944.92826674750393</v>
      </c>
      <c r="K249" t="b">
        <f t="shared" si="20"/>
        <v>0</v>
      </c>
      <c r="L249">
        <f>COUNTIF(K$4:K249,TRUE())</f>
        <v>91</v>
      </c>
      <c r="M249" t="b">
        <f t="shared" si="21"/>
        <v>1</v>
      </c>
    </row>
    <row r="250" spans="1:13" x14ac:dyDescent="0.25">
      <c r="A250" s="21">
        <v>44719.680555555555</v>
      </c>
      <c r="B250" s="22">
        <f t="shared" si="23"/>
        <v>264.05555555555475</v>
      </c>
      <c r="D250">
        <f>D249/100</f>
        <v>1.1850000000000001E-2</v>
      </c>
      <c r="E250" s="11">
        <f t="shared" si="24"/>
        <v>660.92826674750393</v>
      </c>
      <c r="F250" s="24" t="s">
        <v>11</v>
      </c>
      <c r="G250" s="16" t="s">
        <v>22</v>
      </c>
      <c r="H250">
        <f t="shared" si="25"/>
        <v>8.3389336603370037</v>
      </c>
      <c r="I250" s="11">
        <f t="shared" si="22"/>
        <v>944.92826674750393</v>
      </c>
      <c r="K250" t="b">
        <f t="shared" si="20"/>
        <v>1</v>
      </c>
      <c r="L250">
        <f>COUNTIF(K$4:K250,TRUE())</f>
        <v>92</v>
      </c>
      <c r="M250" t="b">
        <f t="shared" si="21"/>
        <v>0</v>
      </c>
    </row>
    <row r="251" spans="1:13" x14ac:dyDescent="0.25">
      <c r="A251" s="21">
        <v>44721.381944444445</v>
      </c>
      <c r="B251" s="22">
        <f t="shared" si="23"/>
        <v>265.75694444444525</v>
      </c>
      <c r="D251">
        <v>0.35299999999999998</v>
      </c>
      <c r="E251" s="11">
        <f t="shared" si="24"/>
        <v>665.82497596676421</v>
      </c>
      <c r="H251">
        <f t="shared" si="25"/>
        <v>22.34360171445325</v>
      </c>
      <c r="I251" s="11">
        <f t="shared" si="22"/>
        <v>949.82497596676421</v>
      </c>
      <c r="K251" t="b">
        <f t="shared" si="20"/>
        <v>0</v>
      </c>
      <c r="L251">
        <f>COUNTIF(K$4:K251,TRUE())</f>
        <v>92</v>
      </c>
      <c r="M251" t="b">
        <f t="shared" si="21"/>
        <v>0</v>
      </c>
    </row>
    <row r="252" spans="1:13" x14ac:dyDescent="0.25">
      <c r="A252" s="21">
        <v>44722.725694444445</v>
      </c>
      <c r="B252" s="22">
        <f t="shared" si="23"/>
        <v>267.10069444444525</v>
      </c>
      <c r="D252">
        <v>0.96</v>
      </c>
      <c r="E252" s="11">
        <f t="shared" si="24"/>
        <v>667.26834218910153</v>
      </c>
      <c r="F252" s="17"/>
      <c r="H252" t="e">
        <f t="shared" si="25"/>
        <v>#DIV/0!</v>
      </c>
      <c r="I252" s="11">
        <f t="shared" si="22"/>
        <v>951.26834218910153</v>
      </c>
      <c r="K252" t="b">
        <f t="shared" si="20"/>
        <v>0</v>
      </c>
      <c r="L252">
        <f>COUNTIF(K$4:K252,TRUE())</f>
        <v>92</v>
      </c>
      <c r="M252" t="b">
        <f t="shared" si="21"/>
        <v>0</v>
      </c>
    </row>
    <row r="253" spans="1:13" x14ac:dyDescent="0.25">
      <c r="A253" s="21">
        <v>44722.732638888891</v>
      </c>
      <c r="B253" s="22">
        <f t="shared" si="23"/>
        <v>267.10763888889051</v>
      </c>
      <c r="D253">
        <f>D252/500</f>
        <v>1.9199999999999998E-3</v>
      </c>
      <c r="E253" s="11">
        <f t="shared" si="24"/>
        <v>667.26834218910153</v>
      </c>
      <c r="F253" s="24" t="s">
        <v>28</v>
      </c>
      <c r="G253" s="16" t="s">
        <v>22</v>
      </c>
      <c r="H253">
        <f t="shared" si="25"/>
        <v>8.5850940534844327</v>
      </c>
      <c r="I253" s="11">
        <f t="shared" si="22"/>
        <v>951.26834218910153</v>
      </c>
      <c r="K253" t="b">
        <f t="shared" si="20"/>
        <v>1</v>
      </c>
      <c r="L253">
        <f>COUNTIF(K$4:K253,TRUE())</f>
        <v>93</v>
      </c>
      <c r="M253" t="b">
        <f t="shared" si="21"/>
        <v>1</v>
      </c>
    </row>
    <row r="254" spans="1:13" x14ac:dyDescent="0.25">
      <c r="A254" s="21">
        <v>44725.677083333336</v>
      </c>
      <c r="B254" s="22">
        <f t="shared" si="23"/>
        <v>270.05208333333576</v>
      </c>
      <c r="D254">
        <v>0.57699999999999996</v>
      </c>
      <c r="E254" s="11">
        <f t="shared" si="24"/>
        <v>675.49966338680053</v>
      </c>
      <c r="H254" t="e">
        <f t="shared" si="25"/>
        <v>#DIV/0!</v>
      </c>
      <c r="I254" s="11">
        <f t="shared" si="22"/>
        <v>959.49966338680053</v>
      </c>
      <c r="K254" t="b">
        <f t="shared" si="20"/>
        <v>0</v>
      </c>
      <c r="L254">
        <f>COUNTIF(K$4:K254,TRUE())</f>
        <v>93</v>
      </c>
      <c r="M254" t="b">
        <f t="shared" si="21"/>
        <v>1</v>
      </c>
    </row>
    <row r="255" spans="1:13" x14ac:dyDescent="0.25">
      <c r="A255" s="21">
        <v>44725.680555555555</v>
      </c>
      <c r="B255" s="22">
        <f t="shared" si="23"/>
        <v>270.05555555555475</v>
      </c>
      <c r="D255">
        <f>D254/200</f>
        <v>2.885E-3</v>
      </c>
      <c r="E255" s="11">
        <f t="shared" si="24"/>
        <v>675.49966338680053</v>
      </c>
      <c r="F255" s="24" t="s">
        <v>33</v>
      </c>
      <c r="G255" s="16" t="s">
        <v>22</v>
      </c>
      <c r="H255">
        <f t="shared" si="25"/>
        <v>6.9292574046976743</v>
      </c>
      <c r="I255" s="11">
        <f t="shared" si="22"/>
        <v>959.49966338680053</v>
      </c>
      <c r="K255" t="b">
        <f t="shared" si="20"/>
        <v>1</v>
      </c>
      <c r="L255">
        <f>COUNTIF(K$4:K255,TRUE())</f>
        <v>94</v>
      </c>
      <c r="M255" t="b">
        <f t="shared" si="21"/>
        <v>0</v>
      </c>
    </row>
    <row r="256" spans="1:13" x14ac:dyDescent="0.25">
      <c r="A256" s="21">
        <v>44727.694444444445</v>
      </c>
      <c r="B256" s="22">
        <f t="shared" si="23"/>
        <v>272.06944444444525</v>
      </c>
      <c r="D256">
        <v>0.36299999999999999</v>
      </c>
      <c r="E256" s="11">
        <f t="shared" si="24"/>
        <v>682.47491780592554</v>
      </c>
      <c r="H256" t="e">
        <f t="shared" si="25"/>
        <v>#DIV/0!</v>
      </c>
      <c r="I256" s="11">
        <f t="shared" si="22"/>
        <v>966.47491780592554</v>
      </c>
      <c r="K256" t="b">
        <f t="shared" si="20"/>
        <v>0</v>
      </c>
      <c r="L256">
        <f>COUNTIF(K$4:K256,TRUE())</f>
        <v>94</v>
      </c>
      <c r="M256" t="b">
        <f t="shared" si="21"/>
        <v>0</v>
      </c>
    </row>
    <row r="257" spans="1:13" x14ac:dyDescent="0.25">
      <c r="A257" s="21">
        <v>44727.697916666664</v>
      </c>
      <c r="B257" s="22">
        <f t="shared" si="23"/>
        <v>272.07291666666424</v>
      </c>
      <c r="D257">
        <f>D256/100</f>
        <v>3.63E-3</v>
      </c>
      <c r="E257" s="11">
        <f t="shared" si="24"/>
        <v>682.47491780592554</v>
      </c>
      <c r="F257" s="24" t="s">
        <v>11</v>
      </c>
      <c r="G257" s="16" t="s">
        <v>22</v>
      </c>
      <c r="H257">
        <f t="shared" si="25"/>
        <v>6.6759738481501625</v>
      </c>
      <c r="I257" s="11">
        <f t="shared" si="22"/>
        <v>966.47491780592554</v>
      </c>
      <c r="K257" t="b">
        <f t="shared" si="20"/>
        <v>1</v>
      </c>
      <c r="L257">
        <f>COUNTIF(K$4:K257,TRUE())</f>
        <v>95</v>
      </c>
      <c r="M257" t="b">
        <f t="shared" si="21"/>
        <v>1</v>
      </c>
    </row>
    <row r="258" spans="1:13" x14ac:dyDescent="0.25">
      <c r="A258" s="21">
        <v>44729.538194444445</v>
      </c>
      <c r="B258" s="22">
        <f t="shared" si="23"/>
        <v>273.91319444444525</v>
      </c>
      <c r="D258">
        <v>0.35599999999999998</v>
      </c>
      <c r="E258" s="11">
        <f t="shared" si="24"/>
        <v>689.09068168867088</v>
      </c>
      <c r="H258" t="e">
        <f t="shared" si="25"/>
        <v>#DIV/0!</v>
      </c>
      <c r="I258" s="11">
        <f t="shared" si="22"/>
        <v>973.09068168867088</v>
      </c>
      <c r="K258" t="b">
        <f t="shared" si="20"/>
        <v>0</v>
      </c>
      <c r="L258">
        <f>COUNTIF(K$4:K258,TRUE())</f>
        <v>95</v>
      </c>
      <c r="M258" t="b">
        <f t="shared" si="21"/>
        <v>1</v>
      </c>
    </row>
    <row r="259" spans="1:13" x14ac:dyDescent="0.25">
      <c r="A259" s="21">
        <v>44729.541666666664</v>
      </c>
      <c r="B259" s="22">
        <f t="shared" si="23"/>
        <v>273.91666666666424</v>
      </c>
      <c r="D259">
        <f>D258/500</f>
        <v>7.1199999999999996E-4</v>
      </c>
      <c r="E259" s="11">
        <f t="shared" si="24"/>
        <v>689.09068168867088</v>
      </c>
      <c r="F259" s="24" t="s">
        <v>28</v>
      </c>
      <c r="G259" s="16" t="s">
        <v>22</v>
      </c>
      <c r="H259">
        <f t="shared" si="25"/>
        <v>7.8035835851851614</v>
      </c>
      <c r="I259" s="11">
        <f t="shared" si="22"/>
        <v>973.09068168867088</v>
      </c>
      <c r="K259" t="b">
        <f t="shared" si="20"/>
        <v>1</v>
      </c>
      <c r="L259">
        <f>COUNTIF(K$4:K259,TRUE())</f>
        <v>96</v>
      </c>
      <c r="M259" t="b">
        <f t="shared" si="21"/>
        <v>0</v>
      </c>
    </row>
    <row r="260" spans="1:13" x14ac:dyDescent="0.25">
      <c r="A260" s="21">
        <v>44732.711805555555</v>
      </c>
      <c r="B260" s="22">
        <f t="shared" si="23"/>
        <v>277.08680555555475</v>
      </c>
      <c r="D260">
        <v>0.61299999999999999</v>
      </c>
      <c r="E260" s="11">
        <f t="shared" si="24"/>
        <v>698.84047580605738</v>
      </c>
      <c r="H260" t="e">
        <f t="shared" si="25"/>
        <v>#DIV/0!</v>
      </c>
      <c r="I260" s="11">
        <f t="shared" si="22"/>
        <v>982.84047580605738</v>
      </c>
      <c r="K260" t="b">
        <f t="shared" si="20"/>
        <v>0</v>
      </c>
      <c r="L260">
        <f>COUNTIF(K$4:K260,TRUE())</f>
        <v>96</v>
      </c>
      <c r="M260" t="b">
        <f t="shared" si="21"/>
        <v>0</v>
      </c>
    </row>
    <row r="261" spans="1:13" x14ac:dyDescent="0.25">
      <c r="A261" s="21">
        <v>44732.715277777781</v>
      </c>
      <c r="B261" s="22">
        <f t="shared" si="23"/>
        <v>277.09027777778101</v>
      </c>
      <c r="D261">
        <f>D260/200</f>
        <v>3.065E-3</v>
      </c>
      <c r="E261" s="11">
        <f t="shared" si="24"/>
        <v>698.84047580605738</v>
      </c>
      <c r="F261" s="24" t="s">
        <v>33</v>
      </c>
      <c r="G261" s="16" t="s">
        <v>22</v>
      </c>
      <c r="H261">
        <f t="shared" si="25"/>
        <v>7.2506862981783593</v>
      </c>
      <c r="I261" s="11">
        <f t="shared" si="22"/>
        <v>982.84047580605738</v>
      </c>
      <c r="K261" t="b">
        <f t="shared" ref="K261:K324" si="26">ISNUMBER(SEARCH("dilution",F261))</f>
        <v>1</v>
      </c>
      <c r="L261">
        <f>COUNTIF(K$4:K261,TRUE())</f>
        <v>97</v>
      </c>
      <c r="M261" t="b">
        <f t="shared" ref="M261:M324" si="27">ISODD(L261)</f>
        <v>1</v>
      </c>
    </row>
    <row r="262" spans="1:13" x14ac:dyDescent="0.25">
      <c r="A262" s="21">
        <v>44734.673611111109</v>
      </c>
      <c r="B262" s="22">
        <f t="shared" si="23"/>
        <v>279.04861111110949</v>
      </c>
      <c r="D262">
        <v>0.27400000000000002</v>
      </c>
      <c r="E262" s="11">
        <f t="shared" si="24"/>
        <v>705.3226208151018</v>
      </c>
      <c r="H262" t="e">
        <f t="shared" si="25"/>
        <v>#DIV/0!</v>
      </c>
      <c r="I262" s="11">
        <f t="shared" ref="I262:I325" si="28">$I$4+E262</f>
        <v>989.3226208151018</v>
      </c>
      <c r="K262" t="b">
        <f t="shared" si="26"/>
        <v>0</v>
      </c>
      <c r="L262">
        <f>COUNTIF(K$4:K262,TRUE())</f>
        <v>97</v>
      </c>
      <c r="M262" t="b">
        <f t="shared" si="27"/>
        <v>1</v>
      </c>
    </row>
    <row r="263" spans="1:13" x14ac:dyDescent="0.25">
      <c r="A263" s="21">
        <v>44734.680555555555</v>
      </c>
      <c r="B263" s="22">
        <f t="shared" ref="B263:B326" si="29">(A263-A262) +B262</f>
        <v>279.05555555555475</v>
      </c>
      <c r="D263">
        <f>D262/100</f>
        <v>2.7400000000000002E-3</v>
      </c>
      <c r="E263" s="11">
        <f t="shared" si="24"/>
        <v>705.3226208151018</v>
      </c>
      <c r="F263" s="24" t="s">
        <v>11</v>
      </c>
      <c r="G263" s="16" t="s">
        <v>22</v>
      </c>
      <c r="H263">
        <f t="shared" si="25"/>
        <v>6.7446834863364042</v>
      </c>
      <c r="I263" s="11">
        <f t="shared" si="28"/>
        <v>989.3226208151018</v>
      </c>
      <c r="K263" t="b">
        <f t="shared" si="26"/>
        <v>1</v>
      </c>
      <c r="L263">
        <f>COUNTIF(K$4:K263,TRUE())</f>
        <v>98</v>
      </c>
      <c r="M263" t="b">
        <f t="shared" si="27"/>
        <v>0</v>
      </c>
    </row>
    <row r="264" spans="1:13" x14ac:dyDescent="0.25">
      <c r="A264" s="21">
        <v>44736.552083333336</v>
      </c>
      <c r="B264" s="22">
        <f t="shared" si="29"/>
        <v>280.92708333333576</v>
      </c>
      <c r="D264">
        <v>0.27700000000000002</v>
      </c>
      <c r="E264" s="11">
        <f t="shared" ref="E264:E327" si="30">IF(LOG(D264/D263)&gt;0, E263+LOG(D264/D263,2),E263)</f>
        <v>711.98218708796514</v>
      </c>
      <c r="H264" t="e">
        <f t="shared" si="25"/>
        <v>#DIV/0!</v>
      </c>
      <c r="I264" s="11">
        <f t="shared" si="28"/>
        <v>995.98218708796514</v>
      </c>
      <c r="K264" t="b">
        <f t="shared" si="26"/>
        <v>0</v>
      </c>
      <c r="L264">
        <f>COUNTIF(K$4:K264,TRUE())</f>
        <v>98</v>
      </c>
      <c r="M264" t="b">
        <f t="shared" si="27"/>
        <v>0</v>
      </c>
    </row>
    <row r="265" spans="1:13" x14ac:dyDescent="0.25">
      <c r="A265" s="21">
        <v>44736.555555555555</v>
      </c>
      <c r="B265" s="22">
        <f t="shared" si="29"/>
        <v>280.93055555555475</v>
      </c>
      <c r="D265">
        <f>D264/500</f>
        <v>5.5400000000000002E-4</v>
      </c>
      <c r="E265" s="11">
        <f t="shared" si="30"/>
        <v>711.98218708796514</v>
      </c>
      <c r="F265" s="24" t="s">
        <v>28</v>
      </c>
      <c r="G265" s="16" t="s">
        <v>22</v>
      </c>
      <c r="H265">
        <f t="shared" si="25"/>
        <v>6.6160845970884878</v>
      </c>
      <c r="I265" s="11">
        <f t="shared" si="28"/>
        <v>995.98218708796514</v>
      </c>
      <c r="K265" t="b">
        <f t="shared" si="26"/>
        <v>1</v>
      </c>
      <c r="L265">
        <f>COUNTIF(K$4:K265,TRUE())</f>
        <v>99</v>
      </c>
      <c r="M265" t="b">
        <f t="shared" si="27"/>
        <v>1</v>
      </c>
    </row>
    <row r="266" spans="1:13" x14ac:dyDescent="0.25">
      <c r="A266" s="21">
        <v>44739.666666666664</v>
      </c>
      <c r="B266" s="22">
        <f t="shared" si="29"/>
        <v>284.04166666666424</v>
      </c>
      <c r="D266">
        <v>1.383</v>
      </c>
      <c r="E266" s="11">
        <f t="shared" si="30"/>
        <v>723.26781464772853</v>
      </c>
      <c r="H266" t="e">
        <f t="shared" si="25"/>
        <v>#DIV/0!</v>
      </c>
      <c r="I266" s="11">
        <f t="shared" si="28"/>
        <v>1007.2678146477285</v>
      </c>
      <c r="K266" t="b">
        <f t="shared" si="26"/>
        <v>0</v>
      </c>
      <c r="L266">
        <f>COUNTIF(K$4:K266,TRUE())</f>
        <v>99</v>
      </c>
      <c r="M266" t="b">
        <f t="shared" si="27"/>
        <v>1</v>
      </c>
    </row>
    <row r="267" spans="1:13" x14ac:dyDescent="0.25">
      <c r="A267" s="21">
        <v>44739.670138888891</v>
      </c>
      <c r="B267" s="22">
        <f t="shared" si="29"/>
        <v>284.04513888889051</v>
      </c>
      <c r="D267">
        <f>D266/200</f>
        <v>6.9150000000000001E-3</v>
      </c>
      <c r="E267" s="11">
        <f t="shared" si="30"/>
        <v>723.26781464772853</v>
      </c>
      <c r="F267" s="24" t="s">
        <v>33</v>
      </c>
      <c r="G267" s="16" t="s">
        <v>22</v>
      </c>
      <c r="H267">
        <f t="shared" si="25"/>
        <v>6.9246339922737024</v>
      </c>
      <c r="I267" s="11">
        <f t="shared" si="28"/>
        <v>1007.2678146477285</v>
      </c>
      <c r="K267" t="b">
        <f t="shared" si="26"/>
        <v>1</v>
      </c>
      <c r="L267">
        <f>COUNTIF(K$4:K267,TRUE())</f>
        <v>100</v>
      </c>
      <c r="M267" t="b">
        <f t="shared" si="27"/>
        <v>0</v>
      </c>
    </row>
    <row r="268" spans="1:13" x14ac:dyDescent="0.25">
      <c r="A268" s="21">
        <v>44741.694444444445</v>
      </c>
      <c r="B268" s="22">
        <f t="shared" si="29"/>
        <v>286.06944444444525</v>
      </c>
      <c r="D268">
        <v>0.89500000000000002</v>
      </c>
      <c r="E268" s="11">
        <f t="shared" si="30"/>
        <v>730.28382926850441</v>
      </c>
      <c r="H268" t="e">
        <f t="shared" si="25"/>
        <v>#DIV/0!</v>
      </c>
      <c r="I268" s="11">
        <f t="shared" si="28"/>
        <v>1014.2838292685044</v>
      </c>
      <c r="K268" t="b">
        <f t="shared" si="26"/>
        <v>0</v>
      </c>
      <c r="L268">
        <f>COUNTIF(K$4:K268,TRUE())</f>
        <v>100</v>
      </c>
      <c r="M268" t="b">
        <f t="shared" si="27"/>
        <v>0</v>
      </c>
    </row>
    <row r="269" spans="1:13" x14ac:dyDescent="0.25">
      <c r="A269" s="21">
        <v>44741.697916666664</v>
      </c>
      <c r="B269" s="22">
        <f t="shared" si="29"/>
        <v>286.07291666666424</v>
      </c>
      <c r="D269">
        <f>D268/100</f>
        <v>8.9499999999999996E-3</v>
      </c>
      <c r="E269" s="11">
        <f t="shared" si="30"/>
        <v>730.28382926850441</v>
      </c>
      <c r="F269" s="24" t="s">
        <v>11</v>
      </c>
      <c r="G269" s="16" t="s">
        <v>22</v>
      </c>
      <c r="H269">
        <f t="shared" si="25"/>
        <v>7.2570763151871995</v>
      </c>
      <c r="I269" s="11">
        <f t="shared" si="28"/>
        <v>1014.2838292685044</v>
      </c>
      <c r="K269" t="b">
        <f t="shared" si="26"/>
        <v>1</v>
      </c>
      <c r="L269">
        <f>COUNTIF(K$4:K269,TRUE())</f>
        <v>101</v>
      </c>
      <c r="M269" t="b">
        <f t="shared" si="27"/>
        <v>1</v>
      </c>
    </row>
    <row r="270" spans="1:13" x14ac:dyDescent="0.25">
      <c r="A270" s="21">
        <v>44743.75</v>
      </c>
      <c r="B270" s="22">
        <f t="shared" si="29"/>
        <v>288.125</v>
      </c>
      <c r="D270">
        <v>0.98799999999999999</v>
      </c>
      <c r="E270" s="11">
        <f t="shared" si="30"/>
        <v>737.0703088177122</v>
      </c>
      <c r="H270" t="e">
        <f t="shared" si="25"/>
        <v>#DIV/0!</v>
      </c>
      <c r="I270" s="11">
        <f t="shared" si="28"/>
        <v>1021.0703088177122</v>
      </c>
      <c r="K270" t="b">
        <f t="shared" si="26"/>
        <v>0</v>
      </c>
      <c r="L270">
        <f>COUNTIF(K$4:K270,TRUE())</f>
        <v>101</v>
      </c>
      <c r="M270" t="b">
        <f t="shared" si="27"/>
        <v>1</v>
      </c>
    </row>
    <row r="271" spans="1:13" x14ac:dyDescent="0.25">
      <c r="A271" s="21">
        <v>44743.753472222219</v>
      </c>
      <c r="B271" s="22">
        <f t="shared" si="29"/>
        <v>288.12847222221899</v>
      </c>
      <c r="D271">
        <f>D270/500</f>
        <v>1.9759999999999999E-3</v>
      </c>
      <c r="E271" s="11">
        <f t="shared" si="30"/>
        <v>737.0703088177122</v>
      </c>
      <c r="F271" s="24" t="s">
        <v>28</v>
      </c>
      <c r="G271" s="16" t="s">
        <v>22</v>
      </c>
      <c r="H271">
        <f t="shared" si="25"/>
        <v>7.8342230769281196</v>
      </c>
      <c r="I271" s="11">
        <f t="shared" si="28"/>
        <v>1021.0703088177122</v>
      </c>
      <c r="K271" t="b">
        <f t="shared" si="26"/>
        <v>1</v>
      </c>
      <c r="L271">
        <f>COUNTIF(K$4:K271,TRUE())</f>
        <v>102</v>
      </c>
      <c r="M271" t="b">
        <f t="shared" si="27"/>
        <v>0</v>
      </c>
    </row>
    <row r="272" spans="1:13" x14ac:dyDescent="0.25">
      <c r="A272" s="21">
        <v>44746.75</v>
      </c>
      <c r="B272" s="22">
        <f t="shared" si="29"/>
        <v>291.125</v>
      </c>
      <c r="D272">
        <v>1.1459999999999999</v>
      </c>
      <c r="E272" s="11">
        <f t="shared" si="30"/>
        <v>746.25011719954648</v>
      </c>
      <c r="H272" t="e">
        <f t="shared" si="25"/>
        <v>#DIV/0!</v>
      </c>
      <c r="I272" s="11">
        <f t="shared" si="28"/>
        <v>1030.2501171995464</v>
      </c>
      <c r="K272" t="b">
        <f t="shared" si="26"/>
        <v>0</v>
      </c>
      <c r="L272">
        <f>COUNTIF(K$4:K272,TRUE())</f>
        <v>102</v>
      </c>
      <c r="M272" t="b">
        <f t="shared" si="27"/>
        <v>0</v>
      </c>
    </row>
    <row r="273" spans="1:13" x14ac:dyDescent="0.25">
      <c r="A273" s="21">
        <v>44746.753472222219</v>
      </c>
      <c r="B273" s="22">
        <f t="shared" si="29"/>
        <v>291.12847222221899</v>
      </c>
      <c r="D273">
        <f>D272/100</f>
        <v>1.146E-2</v>
      </c>
      <c r="E273" s="11">
        <f t="shared" si="30"/>
        <v>746.25011719954648</v>
      </c>
      <c r="F273" s="24" t="s">
        <v>11</v>
      </c>
      <c r="G273" s="16" t="s">
        <v>22</v>
      </c>
      <c r="H273">
        <f t="shared" si="25"/>
        <v>7.7133542478975912</v>
      </c>
      <c r="I273" s="11">
        <f t="shared" si="28"/>
        <v>1030.2501171995464</v>
      </c>
      <c r="K273" t="b">
        <f t="shared" si="26"/>
        <v>1</v>
      </c>
      <c r="L273">
        <f>COUNTIF(K$4:K273,TRUE())</f>
        <v>103</v>
      </c>
      <c r="M273" t="b">
        <f t="shared" si="27"/>
        <v>1</v>
      </c>
    </row>
    <row r="274" spans="1:13" x14ac:dyDescent="0.25">
      <c r="A274" s="21">
        <v>44748.677083333336</v>
      </c>
      <c r="B274" s="22">
        <f t="shared" si="29"/>
        <v>293.05208333333576</v>
      </c>
      <c r="D274">
        <v>0.72599999999999998</v>
      </c>
      <c r="E274" s="11">
        <f t="shared" si="30"/>
        <v>752.23540779856</v>
      </c>
      <c r="F274" s="17"/>
      <c r="H274" t="e">
        <f t="shared" si="25"/>
        <v>#DIV/0!</v>
      </c>
      <c r="I274" s="11">
        <f t="shared" si="28"/>
        <v>1036.2354077985601</v>
      </c>
      <c r="K274" t="b">
        <f t="shared" si="26"/>
        <v>0</v>
      </c>
      <c r="L274">
        <f>COUNTIF(K$4:K274,TRUE())</f>
        <v>103</v>
      </c>
      <c r="M274" t="b">
        <f t="shared" si="27"/>
        <v>1</v>
      </c>
    </row>
    <row r="275" spans="1:13" x14ac:dyDescent="0.25">
      <c r="A275" s="21">
        <v>44748.680555555555</v>
      </c>
      <c r="B275" s="22">
        <f t="shared" si="29"/>
        <v>293.05555555555475</v>
      </c>
      <c r="D275">
        <f>D274/100</f>
        <v>7.26E-3</v>
      </c>
      <c r="E275" s="11">
        <f t="shared" si="30"/>
        <v>752.23540779856</v>
      </c>
      <c r="F275" s="24" t="s">
        <v>11</v>
      </c>
      <c r="G275" s="16" t="s">
        <v>22</v>
      </c>
      <c r="H275">
        <f t="shared" si="25"/>
        <v>6.5624030134292655</v>
      </c>
      <c r="I275" s="11">
        <f t="shared" si="28"/>
        <v>1036.2354077985601</v>
      </c>
      <c r="K275" t="b">
        <f t="shared" si="26"/>
        <v>1</v>
      </c>
      <c r="L275">
        <f>COUNTIF(K$4:K275,TRUE())</f>
        <v>104</v>
      </c>
      <c r="M275" t="b">
        <f t="shared" si="27"/>
        <v>0</v>
      </c>
    </row>
    <row r="276" spans="1:13" x14ac:dyDescent="0.25">
      <c r="A276" s="21">
        <v>44749.34375</v>
      </c>
      <c r="B276" s="22">
        <f t="shared" si="29"/>
        <v>293.71875</v>
      </c>
      <c r="D276">
        <v>3.9E-2</v>
      </c>
      <c r="E276" s="11">
        <f t="shared" si="30"/>
        <v>754.66084046920128</v>
      </c>
      <c r="H276">
        <f t="shared" si="25"/>
        <v>7.7451812230969308</v>
      </c>
      <c r="I276" s="11">
        <f t="shared" si="28"/>
        <v>1038.6608404692013</v>
      </c>
      <c r="K276" t="b">
        <f t="shared" si="26"/>
        <v>0</v>
      </c>
      <c r="L276">
        <f>COUNTIF(K$4:K276,TRUE())</f>
        <v>104</v>
      </c>
      <c r="M276" t="b">
        <f t="shared" si="27"/>
        <v>0</v>
      </c>
    </row>
    <row r="277" spans="1:13" x14ac:dyDescent="0.25">
      <c r="A277" s="21">
        <v>44750.736111111109</v>
      </c>
      <c r="B277" s="22">
        <f t="shared" si="29"/>
        <v>295.11111111110949</v>
      </c>
      <c r="D277">
        <v>0.77600000000000002</v>
      </c>
      <c r="E277" s="11">
        <f t="shared" si="30"/>
        <v>758.97535109252613</v>
      </c>
      <c r="H277" t="e">
        <f t="shared" si="25"/>
        <v>#DIV/0!</v>
      </c>
      <c r="I277" s="11">
        <f t="shared" si="28"/>
        <v>1042.9753510925261</v>
      </c>
      <c r="K277" t="b">
        <f t="shared" si="26"/>
        <v>0</v>
      </c>
      <c r="L277">
        <f>COUNTIF(K$4:K277,TRUE())</f>
        <v>104</v>
      </c>
      <c r="M277" t="b">
        <f t="shared" si="27"/>
        <v>0</v>
      </c>
    </row>
    <row r="278" spans="1:13" x14ac:dyDescent="0.25">
      <c r="A278" s="21">
        <v>44750.739583333336</v>
      </c>
      <c r="B278" s="22">
        <f t="shared" si="29"/>
        <v>295.11458333333576</v>
      </c>
      <c r="D278">
        <f>D277/500</f>
        <v>1.552E-3</v>
      </c>
      <c r="E278" s="11">
        <f t="shared" si="30"/>
        <v>758.97535109252613</v>
      </c>
      <c r="F278" s="24" t="s">
        <v>28</v>
      </c>
      <c r="G278" s="16" t="s">
        <v>22</v>
      </c>
      <c r="H278">
        <f t="shared" si="25"/>
        <v>7.9833535736014962</v>
      </c>
      <c r="I278" s="11">
        <f t="shared" si="28"/>
        <v>1042.9753510925261</v>
      </c>
      <c r="K278" t="b">
        <f t="shared" si="26"/>
        <v>1</v>
      </c>
      <c r="L278">
        <f>COUNTIF(K$4:K278,TRUE())</f>
        <v>105</v>
      </c>
      <c r="M278" t="b">
        <f t="shared" si="27"/>
        <v>1</v>
      </c>
    </row>
    <row r="279" spans="1:13" x14ac:dyDescent="0.25">
      <c r="A279" s="21">
        <v>44753.767361111109</v>
      </c>
      <c r="B279" s="22">
        <f t="shared" si="29"/>
        <v>298.14236111110949</v>
      </c>
      <c r="D279">
        <v>0.85299999999999998</v>
      </c>
      <c r="E279" s="11">
        <f t="shared" si="30"/>
        <v>768.07762446631932</v>
      </c>
      <c r="H279" t="e">
        <f t="shared" si="25"/>
        <v>#DIV/0!</v>
      </c>
      <c r="I279" s="11">
        <f t="shared" si="28"/>
        <v>1052.0776244663193</v>
      </c>
      <c r="K279" t="b">
        <f t="shared" si="26"/>
        <v>0</v>
      </c>
      <c r="L279">
        <f>COUNTIF(K$4:K279,TRUE())</f>
        <v>105</v>
      </c>
      <c r="M279" t="b">
        <f t="shared" si="27"/>
        <v>1</v>
      </c>
    </row>
    <row r="280" spans="1:13" x14ac:dyDescent="0.25">
      <c r="A280" s="21">
        <v>44753.770833333336</v>
      </c>
      <c r="B280" s="22">
        <f t="shared" si="29"/>
        <v>298.14583333333576</v>
      </c>
      <c r="D280">
        <f>D279/200</f>
        <v>4.2649999999999997E-3</v>
      </c>
      <c r="E280" s="11">
        <f t="shared" si="30"/>
        <v>768.07762446631932</v>
      </c>
      <c r="F280" s="24" t="s">
        <v>33</v>
      </c>
      <c r="G280" s="16" t="s">
        <v>22</v>
      </c>
      <c r="H280">
        <f t="shared" si="25"/>
        <v>6.951598632871014</v>
      </c>
      <c r="I280" s="11">
        <f t="shared" si="28"/>
        <v>1052.0776244663193</v>
      </c>
      <c r="K280" t="b">
        <f t="shared" si="26"/>
        <v>1</v>
      </c>
      <c r="L280">
        <f>COUNTIF(K$4:K280,TRUE())</f>
        <v>106</v>
      </c>
      <c r="M280" t="b">
        <f t="shared" si="27"/>
        <v>0</v>
      </c>
    </row>
    <row r="281" spans="1:13" x14ac:dyDescent="0.25">
      <c r="A281" s="21">
        <v>44755.673611111109</v>
      </c>
      <c r="B281" s="22">
        <f t="shared" si="29"/>
        <v>300.04861111110949</v>
      </c>
      <c r="D281">
        <v>0.40500000000000003</v>
      </c>
      <c r="E281" s="11">
        <f t="shared" si="30"/>
        <v>774.64685682254776</v>
      </c>
      <c r="H281" t="e">
        <f t="shared" si="25"/>
        <v>#DIV/0!</v>
      </c>
      <c r="I281" s="11">
        <f t="shared" si="28"/>
        <v>1058.6468568225478</v>
      </c>
      <c r="K281" t="b">
        <f t="shared" si="26"/>
        <v>0</v>
      </c>
      <c r="L281">
        <f>COUNTIF(K$4:K281,TRUE())</f>
        <v>106</v>
      </c>
      <c r="M281" t="b">
        <f t="shared" si="27"/>
        <v>0</v>
      </c>
    </row>
    <row r="282" spans="1:13" x14ac:dyDescent="0.25">
      <c r="A282" s="21">
        <v>44755.677083333336</v>
      </c>
      <c r="B282" s="22">
        <f t="shared" si="29"/>
        <v>300.05208333333576</v>
      </c>
      <c r="D282">
        <f>D281/200</f>
        <v>2.0250000000000003E-3</v>
      </c>
      <c r="E282" s="11">
        <f t="shared" si="30"/>
        <v>774.64685682254776</v>
      </c>
      <c r="F282" s="24" t="s">
        <v>59</v>
      </c>
      <c r="G282" s="16" t="s">
        <v>39</v>
      </c>
      <c r="H282">
        <f t="shared" si="25"/>
        <v>6.93266617894135</v>
      </c>
      <c r="I282" s="11">
        <f t="shared" si="28"/>
        <v>1058.6468568225478</v>
      </c>
      <c r="K282" t="b">
        <f t="shared" si="26"/>
        <v>1</v>
      </c>
      <c r="L282">
        <f>COUNTIF(K$4:K282,TRUE())</f>
        <v>107</v>
      </c>
      <c r="M282" t="b">
        <f t="shared" si="27"/>
        <v>1</v>
      </c>
    </row>
    <row r="283" spans="1:13" x14ac:dyDescent="0.25">
      <c r="A283" s="21">
        <v>44757.708333333336</v>
      </c>
      <c r="B283" s="22">
        <f t="shared" si="29"/>
        <v>302.08333333333576</v>
      </c>
      <c r="D283">
        <v>0.26500000000000001</v>
      </c>
      <c r="E283" s="11">
        <f t="shared" si="30"/>
        <v>781.67878346400107</v>
      </c>
      <c r="H283" t="e">
        <f t="shared" si="25"/>
        <v>#DIV/0!</v>
      </c>
      <c r="I283" s="11">
        <f t="shared" si="28"/>
        <v>1065.6787834640011</v>
      </c>
      <c r="K283" t="b">
        <f t="shared" si="26"/>
        <v>0</v>
      </c>
      <c r="L283">
        <f>COUNTIF(K$4:K283,TRUE())</f>
        <v>107</v>
      </c>
      <c r="M283" t="b">
        <f t="shared" si="27"/>
        <v>1</v>
      </c>
    </row>
    <row r="284" spans="1:13" x14ac:dyDescent="0.25">
      <c r="A284" s="21">
        <v>44757.711805555555</v>
      </c>
      <c r="B284" s="22">
        <f t="shared" si="29"/>
        <v>302.08680555555475</v>
      </c>
      <c r="D284">
        <f>D283/200</f>
        <v>1.325E-3</v>
      </c>
      <c r="E284" s="11">
        <f t="shared" si="30"/>
        <v>781.67878346400107</v>
      </c>
      <c r="F284" s="24" t="s">
        <v>33</v>
      </c>
      <c r="G284" s="16" t="s">
        <v>22</v>
      </c>
      <c r="H284">
        <f t="shared" si="25"/>
        <v>7.9610164459569175</v>
      </c>
      <c r="I284" s="11">
        <f t="shared" si="28"/>
        <v>1065.6787834640011</v>
      </c>
      <c r="K284" t="b">
        <f t="shared" si="26"/>
        <v>1</v>
      </c>
      <c r="L284">
        <f>COUNTIF(K$4:K284,TRUE())</f>
        <v>108</v>
      </c>
      <c r="M284" t="b">
        <f t="shared" si="27"/>
        <v>0</v>
      </c>
    </row>
    <row r="285" spans="1:13" x14ac:dyDescent="0.25">
      <c r="A285" s="21">
        <v>44760.684027777781</v>
      </c>
      <c r="B285" s="22">
        <f t="shared" si="29"/>
        <v>305.05902777778101</v>
      </c>
      <c r="D285">
        <v>0.66</v>
      </c>
      <c r="E285" s="11">
        <f t="shared" si="30"/>
        <v>790.63911331857105</v>
      </c>
      <c r="H285" t="e">
        <f t="shared" si="25"/>
        <v>#DIV/0!</v>
      </c>
      <c r="I285" s="11">
        <f t="shared" si="28"/>
        <v>1074.6391133185712</v>
      </c>
      <c r="K285" t="b">
        <f t="shared" si="26"/>
        <v>0</v>
      </c>
      <c r="L285">
        <f>COUNTIF(K$4:K285,TRUE())</f>
        <v>108</v>
      </c>
      <c r="M285" t="b">
        <f t="shared" si="27"/>
        <v>0</v>
      </c>
    </row>
    <row r="286" spans="1:13" x14ac:dyDescent="0.25">
      <c r="A286" s="21">
        <v>44760.6875</v>
      </c>
      <c r="B286" s="22">
        <f t="shared" si="29"/>
        <v>305.0625</v>
      </c>
      <c r="D286">
        <f>D285/200</f>
        <v>3.3E-3</v>
      </c>
      <c r="E286" s="11">
        <f t="shared" si="30"/>
        <v>790.63911331857105</v>
      </c>
      <c r="F286" s="24" t="s">
        <v>33</v>
      </c>
      <c r="G286" s="16" t="s">
        <v>22</v>
      </c>
      <c r="H286">
        <f t="shared" si="25"/>
        <v>7.2262090233133955</v>
      </c>
      <c r="I286" s="11">
        <f t="shared" si="28"/>
        <v>1074.6391133185712</v>
      </c>
      <c r="K286" t="b">
        <f t="shared" si="26"/>
        <v>1</v>
      </c>
      <c r="L286">
        <f>COUNTIF(K$4:K286,TRUE())</f>
        <v>109</v>
      </c>
      <c r="M286" t="b">
        <f t="shared" si="27"/>
        <v>1</v>
      </c>
    </row>
    <row r="287" spans="1:13" x14ac:dyDescent="0.25">
      <c r="A287" s="21">
        <v>44762.694444444445</v>
      </c>
      <c r="B287" s="22">
        <f t="shared" si="29"/>
        <v>307.06944444444525</v>
      </c>
      <c r="D287">
        <v>0.33500000000000002</v>
      </c>
      <c r="E287" s="11">
        <f t="shared" si="30"/>
        <v>797.3046645794451</v>
      </c>
      <c r="H287" t="e">
        <f t="shared" si="25"/>
        <v>#DIV/0!</v>
      </c>
      <c r="I287" s="11">
        <f t="shared" si="28"/>
        <v>1081.3046645794452</v>
      </c>
      <c r="K287" t="b">
        <f t="shared" si="26"/>
        <v>0</v>
      </c>
      <c r="L287">
        <f>COUNTIF(K$4:K287,TRUE())</f>
        <v>109</v>
      </c>
      <c r="M287" t="b">
        <f t="shared" si="27"/>
        <v>1</v>
      </c>
    </row>
    <row r="288" spans="1:13" x14ac:dyDescent="0.25">
      <c r="A288" s="21">
        <v>44762.697916666664</v>
      </c>
      <c r="B288" s="22">
        <f t="shared" si="29"/>
        <v>307.07291666666424</v>
      </c>
      <c r="D288">
        <f>D287/100</f>
        <v>3.3500000000000001E-3</v>
      </c>
      <c r="E288" s="11">
        <f t="shared" si="30"/>
        <v>797.3046645794451</v>
      </c>
      <c r="F288" s="24" t="s">
        <v>11</v>
      </c>
      <c r="G288" s="16" t="s">
        <v>22</v>
      </c>
      <c r="H288">
        <f t="shared" si="25"/>
        <v>6.8167519588331267</v>
      </c>
      <c r="I288" s="11">
        <f t="shared" si="28"/>
        <v>1081.3046645794452</v>
      </c>
      <c r="K288" t="b">
        <f t="shared" si="26"/>
        <v>1</v>
      </c>
      <c r="L288">
        <f>COUNTIF(K$4:K288,TRUE())</f>
        <v>110</v>
      </c>
      <c r="M288" t="b">
        <f t="shared" si="27"/>
        <v>0</v>
      </c>
    </row>
    <row r="289" spans="1:13" x14ac:dyDescent="0.25">
      <c r="A289" s="21">
        <v>44764.680555555555</v>
      </c>
      <c r="B289" s="22">
        <f t="shared" si="29"/>
        <v>309.05555555555475</v>
      </c>
      <c r="D289">
        <v>0.42299999999999999</v>
      </c>
      <c r="E289" s="11">
        <f t="shared" si="30"/>
        <v>804.28501733699466</v>
      </c>
      <c r="H289" t="e">
        <f t="shared" si="25"/>
        <v>#DIV/0!</v>
      </c>
      <c r="I289" s="11">
        <f t="shared" si="28"/>
        <v>1088.2850173369948</v>
      </c>
      <c r="K289" t="b">
        <f t="shared" si="26"/>
        <v>0</v>
      </c>
      <c r="L289">
        <f>COUNTIF(K$4:K289,TRUE())</f>
        <v>110</v>
      </c>
      <c r="M289" t="b">
        <f t="shared" si="27"/>
        <v>0</v>
      </c>
    </row>
    <row r="290" spans="1:13" x14ac:dyDescent="0.25">
      <c r="A290" s="21">
        <v>44764.684027777781</v>
      </c>
      <c r="B290" s="22">
        <f t="shared" si="29"/>
        <v>309.05902777778101</v>
      </c>
      <c r="D290">
        <f>D289/500</f>
        <v>8.4599999999999996E-4</v>
      </c>
      <c r="E290" s="11">
        <f t="shared" si="30"/>
        <v>804.28501733699466</v>
      </c>
      <c r="F290" s="24" t="s">
        <v>28</v>
      </c>
      <c r="G290" s="16" t="s">
        <v>22</v>
      </c>
      <c r="H290">
        <f t="shared" si="25"/>
        <v>7.7609261770106217</v>
      </c>
      <c r="I290" s="11">
        <f t="shared" si="28"/>
        <v>1088.2850173369948</v>
      </c>
      <c r="K290" t="b">
        <f t="shared" si="26"/>
        <v>1</v>
      </c>
      <c r="L290">
        <f>COUNTIF(K$4:K290,TRUE())</f>
        <v>111</v>
      </c>
      <c r="M290" t="b">
        <f t="shared" si="27"/>
        <v>1</v>
      </c>
    </row>
    <row r="291" spans="1:13" x14ac:dyDescent="0.25">
      <c r="A291" s="21">
        <v>44767.708333333336</v>
      </c>
      <c r="B291" s="22">
        <f t="shared" si="29"/>
        <v>312.08333333333576</v>
      </c>
      <c r="D291">
        <v>0.55300000000000005</v>
      </c>
      <c r="E291" s="11">
        <f t="shared" si="30"/>
        <v>813.63742343877152</v>
      </c>
      <c r="H291" t="e">
        <f t="shared" si="25"/>
        <v>#DIV/0!</v>
      </c>
      <c r="I291" s="11">
        <f t="shared" si="28"/>
        <v>1097.6374234387715</v>
      </c>
      <c r="K291" t="b">
        <f t="shared" si="26"/>
        <v>0</v>
      </c>
      <c r="L291">
        <f>COUNTIF(K$4:K291,TRUE())</f>
        <v>111</v>
      </c>
      <c r="M291" t="b">
        <f t="shared" si="27"/>
        <v>1</v>
      </c>
    </row>
    <row r="292" spans="1:13" x14ac:dyDescent="0.25">
      <c r="A292" s="21">
        <v>44767.711805555555</v>
      </c>
      <c r="B292" s="22">
        <f t="shared" si="29"/>
        <v>312.08680555555475</v>
      </c>
      <c r="D292">
        <f>D291/200</f>
        <v>2.7650000000000001E-3</v>
      </c>
      <c r="E292" s="11">
        <f t="shared" si="30"/>
        <v>813.63742343877152</v>
      </c>
      <c r="F292" s="24" t="s">
        <v>33</v>
      </c>
      <c r="G292" s="16" t="s">
        <v>22</v>
      </c>
      <c r="H292">
        <f t="shared" si="25"/>
        <v>7.4080338800121588</v>
      </c>
      <c r="I292" s="11">
        <f t="shared" si="28"/>
        <v>1097.6374234387715</v>
      </c>
      <c r="K292" t="b">
        <f t="shared" si="26"/>
        <v>1</v>
      </c>
      <c r="L292">
        <f>COUNTIF(K$4:K292,TRUE())</f>
        <v>112</v>
      </c>
      <c r="M292" t="b">
        <f t="shared" si="27"/>
        <v>0</v>
      </c>
    </row>
    <row r="293" spans="1:13" x14ac:dyDescent="0.25">
      <c r="A293" s="21">
        <v>44769.680555555555</v>
      </c>
      <c r="B293" s="22">
        <f t="shared" si="29"/>
        <v>314.05555555555475</v>
      </c>
      <c r="D293">
        <v>0.23</v>
      </c>
      <c r="E293" s="11">
        <f t="shared" si="30"/>
        <v>820.0156340092559</v>
      </c>
      <c r="H293" t="e">
        <f t="shared" si="25"/>
        <v>#DIV/0!</v>
      </c>
      <c r="I293" s="11">
        <f t="shared" si="28"/>
        <v>1104.0156340092558</v>
      </c>
      <c r="K293" t="b">
        <f t="shared" si="26"/>
        <v>0</v>
      </c>
      <c r="L293">
        <f>COUNTIF(K$4:K293,TRUE())</f>
        <v>112</v>
      </c>
      <c r="M293" t="b">
        <f t="shared" si="27"/>
        <v>0</v>
      </c>
    </row>
    <row r="294" spans="1:13" x14ac:dyDescent="0.25">
      <c r="A294" s="21">
        <v>44769.684027777781</v>
      </c>
      <c r="B294" s="22">
        <f t="shared" si="29"/>
        <v>314.05902777778101</v>
      </c>
      <c r="D294">
        <f>D293/100</f>
        <v>2.3E-3</v>
      </c>
      <c r="E294" s="11">
        <f t="shared" si="30"/>
        <v>820.0156340092559</v>
      </c>
      <c r="F294" s="24" t="s">
        <v>11</v>
      </c>
      <c r="G294" s="16" t="s">
        <v>22</v>
      </c>
      <c r="H294">
        <f t="shared" si="25"/>
        <v>5.6536812516979573</v>
      </c>
      <c r="I294" s="11">
        <f t="shared" si="28"/>
        <v>1104.0156340092558</v>
      </c>
      <c r="K294" t="b">
        <f t="shared" si="26"/>
        <v>1</v>
      </c>
      <c r="L294">
        <f>COUNTIF(K$4:K294,TRUE())</f>
        <v>113</v>
      </c>
      <c r="M294" t="b">
        <f t="shared" si="27"/>
        <v>1</v>
      </c>
    </row>
    <row r="295" spans="1:13" x14ac:dyDescent="0.25">
      <c r="A295" s="21">
        <v>44771.673611111109</v>
      </c>
      <c r="B295" s="22">
        <f t="shared" si="29"/>
        <v>316.04861111110949</v>
      </c>
      <c r="D295">
        <v>0.80200000000000005</v>
      </c>
      <c r="E295" s="11">
        <f t="shared" si="30"/>
        <v>828.46145857454121</v>
      </c>
      <c r="F295" s="17"/>
      <c r="H295" t="e">
        <f t="shared" si="25"/>
        <v>#DIV/0!</v>
      </c>
      <c r="I295" s="11">
        <f t="shared" si="28"/>
        <v>1112.4614585745412</v>
      </c>
      <c r="K295" t="b">
        <f t="shared" si="26"/>
        <v>0</v>
      </c>
      <c r="L295">
        <f>COUNTIF(K$4:K295,TRUE())</f>
        <v>113</v>
      </c>
      <c r="M295" t="b">
        <f t="shared" si="27"/>
        <v>1</v>
      </c>
    </row>
    <row r="296" spans="1:13" x14ac:dyDescent="0.25">
      <c r="A296" s="21">
        <v>44771.677083333336</v>
      </c>
      <c r="B296" s="22">
        <f t="shared" si="29"/>
        <v>316.05208333333576</v>
      </c>
      <c r="D296">
        <f>D295/500</f>
        <v>1.6040000000000002E-3</v>
      </c>
      <c r="E296" s="11">
        <f t="shared" si="30"/>
        <v>828.46145857454121</v>
      </c>
      <c r="F296" s="24" t="s">
        <v>28</v>
      </c>
      <c r="G296" s="16" t="s">
        <v>22</v>
      </c>
      <c r="H296">
        <f t="shared" si="25"/>
        <v>8.6033452012692972</v>
      </c>
      <c r="I296" s="11">
        <f t="shared" si="28"/>
        <v>1112.4614585745412</v>
      </c>
      <c r="K296" t="b">
        <f t="shared" si="26"/>
        <v>1</v>
      </c>
      <c r="L296">
        <f>COUNTIF(K$4:K296,TRUE())</f>
        <v>114</v>
      </c>
      <c r="M296" t="b">
        <f t="shared" si="27"/>
        <v>0</v>
      </c>
    </row>
    <row r="297" spans="1:13" x14ac:dyDescent="0.25">
      <c r="A297" s="21">
        <v>44775.388888888891</v>
      </c>
      <c r="B297" s="22">
        <f t="shared" si="29"/>
        <v>319.76388888889051</v>
      </c>
      <c r="D297">
        <v>2.1</v>
      </c>
      <c r="E297" s="11">
        <f t="shared" si="30"/>
        <v>838.81595804530184</v>
      </c>
      <c r="H297" t="e">
        <f t="shared" si="25"/>
        <v>#DIV/0!</v>
      </c>
      <c r="I297" s="11">
        <f t="shared" si="28"/>
        <v>1122.8159580453018</v>
      </c>
      <c r="K297" t="b">
        <f t="shared" si="26"/>
        <v>0</v>
      </c>
      <c r="L297">
        <f>COUNTIF(K$4:K297,TRUE())</f>
        <v>114</v>
      </c>
      <c r="M297" t="b">
        <f t="shared" si="27"/>
        <v>0</v>
      </c>
    </row>
    <row r="298" spans="1:13" x14ac:dyDescent="0.25">
      <c r="A298" s="21">
        <v>44775.392361111109</v>
      </c>
      <c r="B298" s="22">
        <f t="shared" si="29"/>
        <v>319.76736111110949</v>
      </c>
      <c r="D298">
        <f>D297/100</f>
        <v>2.1000000000000001E-2</v>
      </c>
      <c r="E298" s="11">
        <f t="shared" si="30"/>
        <v>838.81595804530184</v>
      </c>
      <c r="F298" s="24" t="s">
        <v>11</v>
      </c>
      <c r="G298" s="16" t="s">
        <v>22</v>
      </c>
      <c r="H298">
        <f t="shared" si="25"/>
        <v>8.0686885030346129</v>
      </c>
      <c r="I298" s="11">
        <f t="shared" si="28"/>
        <v>1122.8159580453018</v>
      </c>
      <c r="K298" t="b">
        <f t="shared" si="26"/>
        <v>1</v>
      </c>
      <c r="L298">
        <f>COUNTIF(K$4:K298,TRUE())</f>
        <v>115</v>
      </c>
      <c r="M298" t="b">
        <f t="shared" si="27"/>
        <v>1</v>
      </c>
    </row>
    <row r="299" spans="1:13" x14ac:dyDescent="0.25">
      <c r="A299" s="21">
        <v>44776.680555555555</v>
      </c>
      <c r="B299" s="22">
        <f t="shared" si="29"/>
        <v>321.05555555555475</v>
      </c>
      <c r="D299">
        <v>0.29899999999999999</v>
      </c>
      <c r="E299" s="11">
        <f t="shared" si="30"/>
        <v>842.64764229672119</v>
      </c>
      <c r="H299" t="e">
        <f t="shared" ref="H299:H362" si="31">(A300-A299)*24/(E300-E299)</f>
        <v>#DIV/0!</v>
      </c>
      <c r="I299" s="11">
        <f t="shared" si="28"/>
        <v>1126.6476422967212</v>
      </c>
      <c r="K299" t="b">
        <f t="shared" si="26"/>
        <v>0</v>
      </c>
      <c r="L299">
        <f>COUNTIF(K$4:K299,TRUE())</f>
        <v>115</v>
      </c>
      <c r="M299" t="b">
        <f t="shared" si="27"/>
        <v>1</v>
      </c>
    </row>
    <row r="300" spans="1:13" x14ac:dyDescent="0.25">
      <c r="A300" s="21">
        <v>44776.684027777781</v>
      </c>
      <c r="B300" s="22">
        <f t="shared" si="29"/>
        <v>321.05902777778101</v>
      </c>
      <c r="D300">
        <f>D299/100</f>
        <v>2.99E-3</v>
      </c>
      <c r="E300" s="11">
        <f t="shared" si="30"/>
        <v>842.64764229672119</v>
      </c>
      <c r="F300" s="24" t="s">
        <v>11</v>
      </c>
      <c r="G300" s="16" t="s">
        <v>22</v>
      </c>
      <c r="H300">
        <f t="shared" si="31"/>
        <v>6.0781016061248847</v>
      </c>
      <c r="I300" s="11">
        <f t="shared" si="28"/>
        <v>1126.6476422967212</v>
      </c>
      <c r="K300" t="b">
        <f t="shared" si="26"/>
        <v>1</v>
      </c>
      <c r="L300">
        <f>COUNTIF(K$4:K300,TRUE())</f>
        <v>116</v>
      </c>
      <c r="M300" t="b">
        <f t="shared" si="27"/>
        <v>0</v>
      </c>
    </row>
    <row r="301" spans="1:13" x14ac:dyDescent="0.25">
      <c r="A301" s="21">
        <v>44778.635416666664</v>
      </c>
      <c r="B301" s="22">
        <f t="shared" si="29"/>
        <v>323.01041666666424</v>
      </c>
      <c r="D301">
        <v>0.624</v>
      </c>
      <c r="E301" s="11">
        <f t="shared" si="30"/>
        <v>850.35289903116006</v>
      </c>
      <c r="H301" t="e">
        <f t="shared" si="31"/>
        <v>#DIV/0!</v>
      </c>
      <c r="I301" s="11">
        <f t="shared" si="28"/>
        <v>1134.3528990311602</v>
      </c>
      <c r="K301" t="b">
        <f t="shared" si="26"/>
        <v>0</v>
      </c>
      <c r="L301">
        <f>COUNTIF(K$4:K301,TRUE())</f>
        <v>116</v>
      </c>
      <c r="M301" t="b">
        <f t="shared" si="27"/>
        <v>0</v>
      </c>
    </row>
    <row r="302" spans="1:13" x14ac:dyDescent="0.25">
      <c r="A302" s="21">
        <v>44778.638888888891</v>
      </c>
      <c r="B302" s="22">
        <f t="shared" si="29"/>
        <v>323.01388888889051</v>
      </c>
      <c r="D302">
        <f>D301/500</f>
        <v>1.248E-3</v>
      </c>
      <c r="E302" s="11">
        <f t="shared" si="30"/>
        <v>850.35289903116006</v>
      </c>
      <c r="F302" s="24" t="s">
        <v>28</v>
      </c>
      <c r="G302" s="16" t="s">
        <v>22</v>
      </c>
      <c r="H302">
        <f t="shared" si="31"/>
        <v>7.6116671027455771</v>
      </c>
      <c r="I302" s="11">
        <f t="shared" si="28"/>
        <v>1134.3528990311602</v>
      </c>
      <c r="K302" t="b">
        <f t="shared" si="26"/>
        <v>1</v>
      </c>
      <c r="L302">
        <f>COUNTIF(K$4:K302,TRUE())</f>
        <v>117</v>
      </c>
      <c r="M302" t="b">
        <f t="shared" si="27"/>
        <v>1</v>
      </c>
    </row>
    <row r="303" spans="1:13" x14ac:dyDescent="0.25">
      <c r="A303" s="21">
        <v>44781.756944444445</v>
      </c>
      <c r="B303" s="22">
        <f t="shared" si="29"/>
        <v>326.13194444444525</v>
      </c>
      <c r="D303">
        <v>1.137</v>
      </c>
      <c r="E303" s="11">
        <f t="shared" si="30"/>
        <v>860.1842976358522</v>
      </c>
      <c r="H303" t="e">
        <f t="shared" si="31"/>
        <v>#DIV/0!</v>
      </c>
      <c r="I303" s="11">
        <f t="shared" si="28"/>
        <v>1144.1842976358521</v>
      </c>
      <c r="K303" t="b">
        <f t="shared" si="26"/>
        <v>0</v>
      </c>
      <c r="L303">
        <f>COUNTIF(K$4:K303,TRUE())</f>
        <v>117</v>
      </c>
      <c r="M303" t="b">
        <f t="shared" si="27"/>
        <v>1</v>
      </c>
    </row>
    <row r="304" spans="1:13" x14ac:dyDescent="0.25">
      <c r="A304" s="21">
        <v>44781.760416666664</v>
      </c>
      <c r="B304" s="22">
        <f t="shared" si="29"/>
        <v>326.13541666666424</v>
      </c>
      <c r="D304">
        <f>D303/200</f>
        <v>5.6849999999999999E-3</v>
      </c>
      <c r="E304" s="11">
        <f t="shared" si="30"/>
        <v>860.1842976358522</v>
      </c>
      <c r="F304" s="24" t="s">
        <v>33</v>
      </c>
      <c r="G304" s="16" t="s">
        <v>22</v>
      </c>
      <c r="H304">
        <f t="shared" si="31"/>
        <v>6.0518280800381232</v>
      </c>
      <c r="I304" s="11">
        <f t="shared" si="28"/>
        <v>1144.1842976358521</v>
      </c>
      <c r="K304" t="b">
        <f t="shared" si="26"/>
        <v>1</v>
      </c>
      <c r="L304">
        <f>COUNTIF(K$4:K304,TRUE())</f>
        <v>118</v>
      </c>
      <c r="M304" t="b">
        <f t="shared" si="27"/>
        <v>0</v>
      </c>
    </row>
    <row r="305" spans="1:13" x14ac:dyDescent="0.25">
      <c r="A305" s="21">
        <v>44783.684027777781</v>
      </c>
      <c r="B305" s="22">
        <f t="shared" si="29"/>
        <v>328.05902777778101</v>
      </c>
      <c r="D305">
        <v>1.125</v>
      </c>
      <c r="E305" s="11">
        <f t="shared" si="30"/>
        <v>867.81284657283913</v>
      </c>
      <c r="H305" t="e">
        <f t="shared" si="31"/>
        <v>#DIV/0!</v>
      </c>
      <c r="I305" s="11">
        <f t="shared" si="28"/>
        <v>1151.8128465728391</v>
      </c>
      <c r="K305" t="b">
        <f t="shared" si="26"/>
        <v>0</v>
      </c>
      <c r="L305">
        <f>COUNTIF(K$4:K305,TRUE())</f>
        <v>118</v>
      </c>
      <c r="M305" t="b">
        <f t="shared" si="27"/>
        <v>0</v>
      </c>
    </row>
    <row r="306" spans="1:13" x14ac:dyDescent="0.25">
      <c r="A306" s="21">
        <v>44783.6875</v>
      </c>
      <c r="B306" s="22">
        <f t="shared" si="29"/>
        <v>328.0625</v>
      </c>
      <c r="D306">
        <f>D305/100</f>
        <v>1.125E-2</v>
      </c>
      <c r="E306" s="11">
        <f t="shared" si="30"/>
        <v>867.81284657283913</v>
      </c>
      <c r="F306" s="24" t="s">
        <v>11</v>
      </c>
      <c r="G306" s="16" t="s">
        <v>22</v>
      </c>
      <c r="H306">
        <f t="shared" si="31"/>
        <v>5.7409046594500586</v>
      </c>
      <c r="I306" s="11">
        <f t="shared" si="28"/>
        <v>1151.8128465728391</v>
      </c>
      <c r="K306" t="b">
        <f t="shared" si="26"/>
        <v>1</v>
      </c>
      <c r="L306">
        <f>COUNTIF(K$4:K306,TRUE())</f>
        <v>119</v>
      </c>
      <c r="M306" t="b">
        <f t="shared" si="27"/>
        <v>1</v>
      </c>
    </row>
    <row r="307" spans="1:13" x14ac:dyDescent="0.25">
      <c r="A307" s="21">
        <v>44785.388888888891</v>
      </c>
      <c r="B307" s="22">
        <f t="shared" si="29"/>
        <v>329.76388888889051</v>
      </c>
      <c r="D307">
        <v>1.5569999999999999</v>
      </c>
      <c r="E307" s="11">
        <f t="shared" si="30"/>
        <v>874.92554670558854</v>
      </c>
      <c r="H307" t="e">
        <f t="shared" si="31"/>
        <v>#DIV/0!</v>
      </c>
      <c r="I307" s="11">
        <f t="shared" si="28"/>
        <v>1158.9255467055887</v>
      </c>
      <c r="K307" t="b">
        <f t="shared" si="26"/>
        <v>0</v>
      </c>
      <c r="L307">
        <f>COUNTIF(K$4:K307,TRUE())</f>
        <v>119</v>
      </c>
      <c r="M307" t="b">
        <f t="shared" si="27"/>
        <v>1</v>
      </c>
    </row>
    <row r="308" spans="1:13" x14ac:dyDescent="0.25">
      <c r="A308" s="21">
        <v>44785.392361111109</v>
      </c>
      <c r="B308" s="22">
        <f t="shared" si="29"/>
        <v>329.76736111110949</v>
      </c>
      <c r="D308">
        <f>D307/500</f>
        <v>3.114E-3</v>
      </c>
      <c r="E308" s="11">
        <f t="shared" si="30"/>
        <v>874.92554670558854</v>
      </c>
      <c r="F308" s="24" t="s">
        <v>28</v>
      </c>
      <c r="G308" s="16" t="s">
        <v>22</v>
      </c>
      <c r="H308">
        <f t="shared" si="31"/>
        <v>8.1594231663261567</v>
      </c>
      <c r="I308" s="11">
        <f t="shared" si="28"/>
        <v>1158.9255467055887</v>
      </c>
      <c r="K308" t="b">
        <f t="shared" si="26"/>
        <v>1</v>
      </c>
      <c r="L308">
        <f>COUNTIF(K$4:K308,TRUE())</f>
        <v>120</v>
      </c>
      <c r="M308" t="b">
        <f t="shared" si="27"/>
        <v>0</v>
      </c>
    </row>
    <row r="309" spans="1:13" x14ac:dyDescent="0.25">
      <c r="A309" s="21">
        <v>44788.680555555555</v>
      </c>
      <c r="B309" s="22">
        <f t="shared" si="29"/>
        <v>333.05555555555475</v>
      </c>
      <c r="D309">
        <v>2.54</v>
      </c>
      <c r="E309" s="11">
        <f t="shared" si="30"/>
        <v>884.59739054283114</v>
      </c>
      <c r="H309" t="e">
        <f t="shared" si="31"/>
        <v>#DIV/0!</v>
      </c>
      <c r="I309" s="11">
        <f t="shared" si="28"/>
        <v>1168.5973905428311</v>
      </c>
      <c r="K309" t="b">
        <f t="shared" si="26"/>
        <v>0</v>
      </c>
      <c r="L309">
        <f>COUNTIF(K$4:K309,TRUE())</f>
        <v>120</v>
      </c>
      <c r="M309" t="b">
        <f t="shared" si="27"/>
        <v>0</v>
      </c>
    </row>
    <row r="310" spans="1:13" x14ac:dyDescent="0.25">
      <c r="A310" s="21">
        <v>44788.684027777781</v>
      </c>
      <c r="B310" s="22">
        <f t="shared" si="29"/>
        <v>333.05902777778101</v>
      </c>
      <c r="D310">
        <f>D309/200</f>
        <v>1.2699999999999999E-2</v>
      </c>
      <c r="E310" s="11">
        <f t="shared" si="30"/>
        <v>884.59739054283114</v>
      </c>
      <c r="F310" s="24" t="s">
        <v>33</v>
      </c>
      <c r="G310" s="16" t="s">
        <v>22</v>
      </c>
      <c r="H310">
        <f t="shared" si="31"/>
        <v>7.1309503197459696</v>
      </c>
      <c r="I310" s="11">
        <f t="shared" si="28"/>
        <v>1168.5973905428311</v>
      </c>
      <c r="K310" t="b">
        <f t="shared" si="26"/>
        <v>1</v>
      </c>
      <c r="L310">
        <f>COUNTIF(K$4:K310,TRUE())</f>
        <v>121</v>
      </c>
      <c r="M310" t="b">
        <f t="shared" si="27"/>
        <v>1</v>
      </c>
    </row>
    <row r="311" spans="1:13" x14ac:dyDescent="0.25">
      <c r="A311" s="21">
        <v>44790.708333333336</v>
      </c>
      <c r="B311" s="22">
        <f t="shared" si="29"/>
        <v>335.08333333333576</v>
      </c>
      <c r="D311">
        <v>1.4279999999999999</v>
      </c>
      <c r="E311" s="11">
        <f t="shared" si="30"/>
        <v>891.41041421497539</v>
      </c>
      <c r="H311" t="e">
        <f t="shared" si="31"/>
        <v>#DIV/0!</v>
      </c>
      <c r="I311" s="11">
        <f t="shared" si="28"/>
        <v>1175.4104142149754</v>
      </c>
      <c r="K311" t="b">
        <f t="shared" si="26"/>
        <v>0</v>
      </c>
      <c r="L311">
        <f>COUNTIF(K$4:K311,TRUE())</f>
        <v>121</v>
      </c>
      <c r="M311" t="b">
        <f t="shared" si="27"/>
        <v>1</v>
      </c>
    </row>
    <row r="312" spans="1:13" x14ac:dyDescent="0.25">
      <c r="A312" s="21">
        <v>44790.711805555555</v>
      </c>
      <c r="B312" s="22">
        <f t="shared" si="29"/>
        <v>335.08680555555475</v>
      </c>
      <c r="D312">
        <f>D311/200</f>
        <v>7.1399999999999996E-3</v>
      </c>
      <c r="E312" s="11">
        <f t="shared" si="30"/>
        <v>891.41041421497539</v>
      </c>
      <c r="F312" s="24" t="s">
        <v>33</v>
      </c>
      <c r="G312" s="16" t="s">
        <v>22</v>
      </c>
      <c r="H312">
        <f t="shared" si="31"/>
        <v>6.4876959658245337</v>
      </c>
      <c r="I312" s="11">
        <f t="shared" si="28"/>
        <v>1175.4104142149754</v>
      </c>
      <c r="K312" t="b">
        <f t="shared" si="26"/>
        <v>1</v>
      </c>
      <c r="L312">
        <f>COUNTIF(K$4:K312,TRUE())</f>
        <v>122</v>
      </c>
      <c r="M312" t="b">
        <f t="shared" si="27"/>
        <v>0</v>
      </c>
    </row>
    <row r="313" spans="1:13" x14ac:dyDescent="0.25">
      <c r="A313" s="21">
        <v>44792.680555555555</v>
      </c>
      <c r="B313" s="22">
        <f t="shared" si="29"/>
        <v>337.05555555555475</v>
      </c>
      <c r="D313">
        <v>1.1120000000000001</v>
      </c>
      <c r="E313" s="11">
        <f t="shared" si="30"/>
        <v>898.69343121344457</v>
      </c>
      <c r="H313" t="e">
        <f t="shared" si="31"/>
        <v>#DIV/0!</v>
      </c>
      <c r="I313" s="11">
        <f t="shared" si="28"/>
        <v>1182.6934312134445</v>
      </c>
      <c r="K313" t="b">
        <f t="shared" si="26"/>
        <v>0</v>
      </c>
      <c r="L313">
        <f>COUNTIF(K$4:K313,TRUE())</f>
        <v>122</v>
      </c>
      <c r="M313" t="b">
        <f t="shared" si="27"/>
        <v>0</v>
      </c>
    </row>
    <row r="314" spans="1:13" x14ac:dyDescent="0.25">
      <c r="A314" s="21">
        <v>44792.684027777781</v>
      </c>
      <c r="B314" s="22">
        <f t="shared" si="29"/>
        <v>337.05902777778101</v>
      </c>
      <c r="D314">
        <f>D313/500</f>
        <v>2.2240000000000003E-3</v>
      </c>
      <c r="E314" s="11">
        <f t="shared" si="30"/>
        <v>898.69343121344457</v>
      </c>
      <c r="F314" s="24" t="s">
        <v>28</v>
      </c>
      <c r="G314" s="16" t="s">
        <v>22</v>
      </c>
      <c r="H314">
        <f t="shared" si="31"/>
        <v>8.7058499452157623</v>
      </c>
      <c r="I314" s="11">
        <f t="shared" si="28"/>
        <v>1182.6934312134445</v>
      </c>
      <c r="K314" t="b">
        <f t="shared" si="26"/>
        <v>1</v>
      </c>
      <c r="L314">
        <f>COUNTIF(K$4:K314,TRUE())</f>
        <v>123</v>
      </c>
      <c r="M314" t="b">
        <f t="shared" si="27"/>
        <v>1</v>
      </c>
    </row>
    <row r="315" spans="1:13" x14ac:dyDescent="0.25">
      <c r="A315" s="21">
        <v>44796.361111111109</v>
      </c>
      <c r="B315" s="22">
        <f t="shared" si="29"/>
        <v>340.73611111110949</v>
      </c>
      <c r="D315">
        <v>2.504</v>
      </c>
      <c r="E315" s="11">
        <f t="shared" si="30"/>
        <v>908.83029327231577</v>
      </c>
      <c r="H315" t="e">
        <f t="shared" si="31"/>
        <v>#DIV/0!</v>
      </c>
      <c r="I315" s="11">
        <f t="shared" si="28"/>
        <v>1192.8302932723159</v>
      </c>
      <c r="K315" t="b">
        <f t="shared" si="26"/>
        <v>0</v>
      </c>
      <c r="L315">
        <f>COUNTIF(K$4:K315,TRUE())</f>
        <v>123</v>
      </c>
      <c r="M315" t="b">
        <f t="shared" si="27"/>
        <v>1</v>
      </c>
    </row>
    <row r="316" spans="1:13" x14ac:dyDescent="0.25">
      <c r="A316" s="21">
        <v>44796.364583333336</v>
      </c>
      <c r="B316" s="22">
        <f t="shared" si="29"/>
        <v>340.73958333333576</v>
      </c>
      <c r="D316">
        <f>D315/100</f>
        <v>2.504E-2</v>
      </c>
      <c r="E316" s="11">
        <f t="shared" si="30"/>
        <v>908.83029327231577</v>
      </c>
      <c r="F316" s="24" t="s">
        <v>11</v>
      </c>
      <c r="G316" s="16" t="s">
        <v>22</v>
      </c>
      <c r="H316">
        <f t="shared" si="31"/>
        <v>6.6898582371264217</v>
      </c>
      <c r="I316" s="11">
        <f t="shared" si="28"/>
        <v>1192.8302932723159</v>
      </c>
      <c r="K316" t="b">
        <f t="shared" si="26"/>
        <v>1</v>
      </c>
      <c r="L316">
        <f>COUNTIF(K$4:K316,TRUE())</f>
        <v>124</v>
      </c>
      <c r="M316" t="b">
        <f t="shared" si="27"/>
        <v>0</v>
      </c>
    </row>
    <row r="317" spans="1:13" x14ac:dyDescent="0.25">
      <c r="A317" s="21">
        <v>44797.666666666664</v>
      </c>
      <c r="B317" s="22">
        <f t="shared" si="29"/>
        <v>342.04166666666424</v>
      </c>
      <c r="D317">
        <v>0.63800000000000001</v>
      </c>
      <c r="E317" s="11">
        <f t="shared" si="30"/>
        <v>913.50154322892274</v>
      </c>
      <c r="H317" t="e">
        <f t="shared" si="31"/>
        <v>#DIV/0!</v>
      </c>
      <c r="I317" s="11">
        <f t="shared" si="28"/>
        <v>1197.5015432289229</v>
      </c>
      <c r="K317" t="b">
        <f t="shared" si="26"/>
        <v>0</v>
      </c>
      <c r="L317">
        <f>COUNTIF(K$4:K317,TRUE())</f>
        <v>124</v>
      </c>
      <c r="M317" t="b">
        <f t="shared" si="27"/>
        <v>0</v>
      </c>
    </row>
    <row r="318" spans="1:13" x14ac:dyDescent="0.25">
      <c r="A318" s="21">
        <v>44797.670138888891</v>
      </c>
      <c r="B318" s="22">
        <f t="shared" si="29"/>
        <v>342.04513888889051</v>
      </c>
      <c r="D318">
        <f>D317/100</f>
        <v>6.3800000000000003E-3</v>
      </c>
      <c r="E318" s="11">
        <f t="shared" si="30"/>
        <v>913.50154322892274</v>
      </c>
      <c r="F318" s="24" t="s">
        <v>11</v>
      </c>
      <c r="G318" s="16" t="s">
        <v>22</v>
      </c>
      <c r="H318">
        <f t="shared" si="31"/>
        <v>6.3164592927563916</v>
      </c>
      <c r="I318" s="11">
        <f t="shared" si="28"/>
        <v>1197.5015432289229</v>
      </c>
      <c r="K318" t="b">
        <f t="shared" si="26"/>
        <v>1</v>
      </c>
      <c r="L318">
        <f>COUNTIF(K$4:K318,TRUE())</f>
        <v>125</v>
      </c>
      <c r="M318" t="b">
        <f t="shared" si="27"/>
        <v>1</v>
      </c>
    </row>
    <row r="319" spans="1:13" x14ac:dyDescent="0.25">
      <c r="A319" s="21">
        <v>44799.697916666664</v>
      </c>
      <c r="B319" s="22">
        <f t="shared" si="29"/>
        <v>344.07291666666424</v>
      </c>
      <c r="D319">
        <v>1.331</v>
      </c>
      <c r="E319" s="11">
        <f t="shared" si="30"/>
        <v>921.20628166084452</v>
      </c>
      <c r="H319" t="e">
        <f t="shared" si="31"/>
        <v>#DIV/0!</v>
      </c>
      <c r="I319" s="11">
        <f t="shared" si="28"/>
        <v>1205.2062816608445</v>
      </c>
      <c r="K319" t="b">
        <f t="shared" si="26"/>
        <v>0</v>
      </c>
      <c r="L319">
        <f>COUNTIF(K$4:K319,TRUE())</f>
        <v>125</v>
      </c>
      <c r="M319" t="b">
        <f t="shared" si="27"/>
        <v>1</v>
      </c>
    </row>
    <row r="320" spans="1:13" x14ac:dyDescent="0.25">
      <c r="A320" s="21">
        <v>44799.701388888891</v>
      </c>
      <c r="B320" s="22">
        <f t="shared" si="29"/>
        <v>344.07638888889051</v>
      </c>
      <c r="D320">
        <f>D319/500</f>
        <v>2.6619999999999999E-3</v>
      </c>
      <c r="E320" s="11">
        <f t="shared" si="30"/>
        <v>921.20628166084452</v>
      </c>
      <c r="F320" s="24" t="s">
        <v>28</v>
      </c>
      <c r="G320" s="16" t="s">
        <v>22</v>
      </c>
      <c r="H320">
        <f t="shared" si="31"/>
        <v>7.6908463003651084</v>
      </c>
      <c r="I320" s="11">
        <f t="shared" si="28"/>
        <v>1205.2062816608445</v>
      </c>
      <c r="K320" t="b">
        <f t="shared" si="26"/>
        <v>1</v>
      </c>
      <c r="L320">
        <f>COUNTIF(K$4:K320,TRUE())</f>
        <v>126</v>
      </c>
      <c r="M320" t="b">
        <f t="shared" si="27"/>
        <v>0</v>
      </c>
    </row>
    <row r="321" spans="1:13" x14ac:dyDescent="0.25">
      <c r="A321" s="21">
        <v>44802.736111111109</v>
      </c>
      <c r="B321" s="22">
        <f t="shared" si="29"/>
        <v>347.11111111110949</v>
      </c>
      <c r="D321">
        <v>1.8879999999999999</v>
      </c>
      <c r="E321" s="11">
        <f t="shared" si="30"/>
        <v>930.6764141389566</v>
      </c>
      <c r="H321" t="e">
        <f t="shared" si="31"/>
        <v>#DIV/0!</v>
      </c>
      <c r="I321" s="11">
        <f t="shared" si="28"/>
        <v>1214.6764141389567</v>
      </c>
      <c r="K321" t="b">
        <f t="shared" si="26"/>
        <v>0</v>
      </c>
      <c r="L321">
        <f>COUNTIF(K$4:K321,TRUE())</f>
        <v>126</v>
      </c>
      <c r="M321" t="b">
        <f t="shared" si="27"/>
        <v>0</v>
      </c>
    </row>
    <row r="322" spans="1:13" x14ac:dyDescent="0.25">
      <c r="A322" s="21">
        <v>44802.739583333336</v>
      </c>
      <c r="B322" s="22">
        <f t="shared" si="29"/>
        <v>347.11458333333576</v>
      </c>
      <c r="D322">
        <f>D321/200</f>
        <v>9.4399999999999987E-3</v>
      </c>
      <c r="E322" s="11">
        <f t="shared" si="30"/>
        <v>930.6764141389566</v>
      </c>
      <c r="F322" s="24" t="s">
        <v>33</v>
      </c>
      <c r="G322" s="16" t="s">
        <v>22</v>
      </c>
      <c r="H322">
        <f t="shared" si="31"/>
        <v>6.44997573622405</v>
      </c>
      <c r="I322" s="11">
        <f t="shared" si="28"/>
        <v>1214.6764141389567</v>
      </c>
      <c r="K322" t="b">
        <f t="shared" si="26"/>
        <v>1</v>
      </c>
      <c r="L322">
        <f>COUNTIF(K$4:K322,TRUE())</f>
        <v>127</v>
      </c>
      <c r="M322" t="b">
        <f t="shared" si="27"/>
        <v>1</v>
      </c>
    </row>
    <row r="323" spans="1:13" x14ac:dyDescent="0.25">
      <c r="A323" s="21">
        <v>44804.677083333336</v>
      </c>
      <c r="B323" s="22">
        <f t="shared" si="29"/>
        <v>349.05208333333576</v>
      </c>
      <c r="D323">
        <v>1.397</v>
      </c>
      <c r="E323" s="11">
        <f t="shared" si="30"/>
        <v>937.88574358477899</v>
      </c>
      <c r="H323" t="e">
        <f t="shared" si="31"/>
        <v>#DIV/0!</v>
      </c>
      <c r="I323" s="11">
        <f t="shared" si="28"/>
        <v>1221.885743584779</v>
      </c>
      <c r="K323" t="b">
        <f t="shared" si="26"/>
        <v>0</v>
      </c>
      <c r="L323">
        <f>COUNTIF(K$4:K323,TRUE())</f>
        <v>127</v>
      </c>
      <c r="M323" t="b">
        <f t="shared" si="27"/>
        <v>1</v>
      </c>
    </row>
    <row r="324" spans="1:13" x14ac:dyDescent="0.25">
      <c r="A324" s="21">
        <v>44804.680555555555</v>
      </c>
      <c r="B324" s="22">
        <f t="shared" si="29"/>
        <v>349.05555555555475</v>
      </c>
      <c r="D324">
        <f>D323/200</f>
        <v>6.9849999999999999E-3</v>
      </c>
      <c r="E324" s="11">
        <f t="shared" si="30"/>
        <v>937.88574358477899</v>
      </c>
      <c r="F324" s="24" t="s">
        <v>33</v>
      </c>
      <c r="G324" s="16" t="s">
        <v>22</v>
      </c>
      <c r="H324">
        <f t="shared" si="31"/>
        <v>5.6047425164530589</v>
      </c>
      <c r="I324" s="11">
        <f t="shared" si="28"/>
        <v>1221.885743584779</v>
      </c>
      <c r="K324" t="b">
        <f t="shared" si="26"/>
        <v>1</v>
      </c>
      <c r="L324">
        <f>COUNTIF(K$4:K324,TRUE())</f>
        <v>128</v>
      </c>
      <c r="M324" t="b">
        <f t="shared" si="27"/>
        <v>0</v>
      </c>
    </row>
    <row r="325" spans="1:13" x14ac:dyDescent="0.25">
      <c r="A325" s="21">
        <v>44806.364583333336</v>
      </c>
      <c r="B325" s="22">
        <f t="shared" si="29"/>
        <v>350.73958333333576</v>
      </c>
      <c r="D325">
        <v>1.0349999999999999</v>
      </c>
      <c r="E325" s="11">
        <f t="shared" si="30"/>
        <v>945.09689852153099</v>
      </c>
      <c r="H325" t="e">
        <f t="shared" si="31"/>
        <v>#DIV/0!</v>
      </c>
      <c r="I325" s="11">
        <f t="shared" si="28"/>
        <v>1229.0968985215309</v>
      </c>
      <c r="K325" t="b">
        <f t="shared" ref="K325:K388" si="32">ISNUMBER(SEARCH("dilution",F325))</f>
        <v>0</v>
      </c>
      <c r="L325">
        <f>COUNTIF(K$4:K325,TRUE())</f>
        <v>128</v>
      </c>
      <c r="M325" t="b">
        <f t="shared" ref="M325:M388" si="33">ISODD(L325)</f>
        <v>0</v>
      </c>
    </row>
    <row r="326" spans="1:13" x14ac:dyDescent="0.25">
      <c r="A326" s="21">
        <v>44806.368055555555</v>
      </c>
      <c r="B326" s="22">
        <f t="shared" si="29"/>
        <v>350.74305555555475</v>
      </c>
      <c r="D326">
        <f>D325/200</f>
        <v>5.1749999999999999E-3</v>
      </c>
      <c r="E326" s="11">
        <f t="shared" si="30"/>
        <v>945.09689852153099</v>
      </c>
      <c r="F326" s="24" t="s">
        <v>33</v>
      </c>
      <c r="G326" s="16" t="s">
        <v>22</v>
      </c>
      <c r="H326">
        <f t="shared" si="31"/>
        <v>9.0230530451417703</v>
      </c>
      <c r="I326" s="11">
        <f t="shared" ref="I326:I389" si="34">$I$4+E326</f>
        <v>1229.0968985215309</v>
      </c>
      <c r="K326" t="b">
        <f t="shared" si="32"/>
        <v>1</v>
      </c>
      <c r="L326">
        <f>COUNTIF(K$4:K326,TRUE())</f>
        <v>129</v>
      </c>
      <c r="M326" t="b">
        <f t="shared" si="33"/>
        <v>1</v>
      </c>
    </row>
    <row r="327" spans="1:13" x14ac:dyDescent="0.25">
      <c r="A327" s="21">
        <v>44809.708333333336</v>
      </c>
      <c r="B327" s="22">
        <f t="shared" ref="B327:B390" si="35">(A327-A326) +B326</f>
        <v>354.08333333333576</v>
      </c>
      <c r="D327">
        <v>2.4460000000000002</v>
      </c>
      <c r="E327" s="11">
        <f t="shared" si="30"/>
        <v>953.98154834744639</v>
      </c>
      <c r="H327" t="e">
        <f t="shared" si="31"/>
        <v>#DIV/0!</v>
      </c>
      <c r="I327" s="11">
        <f t="shared" si="34"/>
        <v>1237.9815483474463</v>
      </c>
      <c r="K327" t="b">
        <f t="shared" si="32"/>
        <v>0</v>
      </c>
      <c r="L327">
        <f>COUNTIF(K$4:K327,TRUE())</f>
        <v>129</v>
      </c>
      <c r="M327" t="b">
        <f t="shared" si="33"/>
        <v>1</v>
      </c>
    </row>
    <row r="328" spans="1:13" x14ac:dyDescent="0.25">
      <c r="A328" s="21">
        <v>44809.711805555555</v>
      </c>
      <c r="B328" s="22">
        <f t="shared" si="35"/>
        <v>354.08680555555475</v>
      </c>
      <c r="D328">
        <f>D327/200</f>
        <v>1.2230000000000001E-2</v>
      </c>
      <c r="E328" s="11">
        <f t="shared" ref="E328:E391" si="36">IF(LOG(D328/D327)&gt;0, E327+LOG(D328/D327,2),E327)</f>
        <v>953.98154834744639</v>
      </c>
      <c r="F328" s="24" t="s">
        <v>33</v>
      </c>
      <c r="G328" s="16" t="s">
        <v>22</v>
      </c>
      <c r="H328">
        <f t="shared" si="31"/>
        <v>7.5335796881420816</v>
      </c>
      <c r="I328" s="11">
        <f t="shared" si="34"/>
        <v>1237.9815483474463</v>
      </c>
      <c r="K328" t="b">
        <f t="shared" si="32"/>
        <v>1</v>
      </c>
      <c r="L328">
        <f>COUNTIF(K$4:K328,TRUE())</f>
        <v>130</v>
      </c>
      <c r="M328" t="b">
        <f t="shared" si="33"/>
        <v>0</v>
      </c>
    </row>
    <row r="329" spans="1:13" x14ac:dyDescent="0.25">
      <c r="A329" s="21">
        <v>44811.697916666664</v>
      </c>
      <c r="B329" s="22">
        <f t="shared" si="35"/>
        <v>356.07291666666424</v>
      </c>
      <c r="D329">
        <v>0.98199999999999998</v>
      </c>
      <c r="E329" s="11">
        <f t="shared" si="36"/>
        <v>960.3087750630084</v>
      </c>
      <c r="H329" t="e">
        <f t="shared" si="31"/>
        <v>#DIV/0!</v>
      </c>
      <c r="I329" s="11">
        <f t="shared" si="34"/>
        <v>1244.3087750630084</v>
      </c>
      <c r="K329" t="b">
        <f t="shared" si="32"/>
        <v>0</v>
      </c>
      <c r="L329">
        <f>COUNTIF(K$4:K329,TRUE())</f>
        <v>130</v>
      </c>
      <c r="M329" t="b">
        <f t="shared" si="33"/>
        <v>0</v>
      </c>
    </row>
    <row r="330" spans="1:13" x14ac:dyDescent="0.25">
      <c r="A330" s="21">
        <v>44811.701388888891</v>
      </c>
      <c r="B330" s="22">
        <f t="shared" si="35"/>
        <v>356.07638888889051</v>
      </c>
      <c r="D330">
        <f>D329/200</f>
        <v>4.9100000000000003E-3</v>
      </c>
      <c r="E330" s="11">
        <f t="shared" si="36"/>
        <v>960.3087750630084</v>
      </c>
      <c r="F330" s="24" t="s">
        <v>33</v>
      </c>
      <c r="G330" s="16" t="s">
        <v>40</v>
      </c>
      <c r="H330">
        <f t="shared" si="31"/>
        <v>6.5996999768252369</v>
      </c>
      <c r="I330" s="11">
        <f t="shared" si="34"/>
        <v>1244.3087750630084</v>
      </c>
      <c r="K330" t="b">
        <f t="shared" si="32"/>
        <v>1</v>
      </c>
      <c r="L330">
        <f>COUNTIF(K$4:K330,TRUE())</f>
        <v>131</v>
      </c>
      <c r="M330" t="b">
        <f t="shared" si="33"/>
        <v>1</v>
      </c>
    </row>
    <row r="331" spans="1:13" x14ac:dyDescent="0.25">
      <c r="A331" s="21">
        <v>44813.649305555555</v>
      </c>
      <c r="B331" s="22">
        <f t="shared" si="35"/>
        <v>358.02430555555475</v>
      </c>
      <c r="D331">
        <v>0.66600000000000004</v>
      </c>
      <c r="E331" s="11">
        <f t="shared" si="36"/>
        <v>967.3924304055397</v>
      </c>
      <c r="F331" s="17" t="s">
        <v>41</v>
      </c>
      <c r="H331" t="e">
        <f t="shared" si="31"/>
        <v>#DIV/0!</v>
      </c>
      <c r="I331" s="11">
        <f t="shared" si="34"/>
        <v>1251.3924304055397</v>
      </c>
      <c r="K331" t="b">
        <f t="shared" si="32"/>
        <v>0</v>
      </c>
      <c r="L331">
        <f>COUNTIF(K$4:K331,TRUE())</f>
        <v>131</v>
      </c>
      <c r="M331" t="b">
        <f t="shared" si="33"/>
        <v>1</v>
      </c>
    </row>
    <row r="332" spans="1:13" x14ac:dyDescent="0.25">
      <c r="A332" s="21">
        <v>44813.652777777781</v>
      </c>
      <c r="B332" s="22">
        <f t="shared" si="35"/>
        <v>358.02777777778101</v>
      </c>
      <c r="D332">
        <f>D331/200</f>
        <v>3.3300000000000001E-3</v>
      </c>
      <c r="E332" s="11">
        <f t="shared" si="36"/>
        <v>967.3924304055397</v>
      </c>
      <c r="F332" s="24" t="s">
        <v>33</v>
      </c>
      <c r="G332" s="16" t="s">
        <v>22</v>
      </c>
      <c r="H332">
        <f t="shared" si="31"/>
        <v>7.923164510219781</v>
      </c>
      <c r="I332" s="11">
        <f t="shared" si="34"/>
        <v>1251.3924304055397</v>
      </c>
      <c r="K332" t="b">
        <f t="shared" si="32"/>
        <v>1</v>
      </c>
      <c r="L332">
        <f>COUNTIF(K$4:K332,TRUE())</f>
        <v>132</v>
      </c>
      <c r="M332" t="b">
        <f t="shared" si="33"/>
        <v>0</v>
      </c>
    </row>
    <row r="333" spans="1:13" x14ac:dyDescent="0.25">
      <c r="A333" s="21">
        <v>44816.479166666664</v>
      </c>
      <c r="B333" s="22">
        <f t="shared" si="35"/>
        <v>360.85416666666424</v>
      </c>
      <c r="D333">
        <v>1.258</v>
      </c>
      <c r="E333" s="11">
        <f t="shared" si="36"/>
        <v>975.95382443512244</v>
      </c>
      <c r="H333" t="e">
        <f t="shared" si="31"/>
        <v>#DIV/0!</v>
      </c>
      <c r="I333" s="11">
        <f t="shared" si="34"/>
        <v>1259.9538244351224</v>
      </c>
      <c r="K333" t="b">
        <f t="shared" si="32"/>
        <v>0</v>
      </c>
      <c r="L333">
        <f>COUNTIF(K$4:K333,TRUE())</f>
        <v>132</v>
      </c>
      <c r="M333" t="b">
        <f t="shared" si="33"/>
        <v>0</v>
      </c>
    </row>
    <row r="334" spans="1:13" x14ac:dyDescent="0.25">
      <c r="A334" s="21">
        <v>44816.482638888891</v>
      </c>
      <c r="B334" s="22">
        <f t="shared" si="35"/>
        <v>360.85763888889051</v>
      </c>
      <c r="D334">
        <f>D333/200</f>
        <v>6.2900000000000005E-3</v>
      </c>
      <c r="E334" s="11">
        <f t="shared" si="36"/>
        <v>975.95382443512244</v>
      </c>
      <c r="F334" s="24" t="s">
        <v>33</v>
      </c>
      <c r="G334" s="16" t="s">
        <v>22</v>
      </c>
      <c r="H334">
        <f t="shared" si="31"/>
        <v>7.362524668463406</v>
      </c>
      <c r="I334" s="11">
        <f t="shared" si="34"/>
        <v>1259.9538244351224</v>
      </c>
      <c r="K334" t="b">
        <f t="shared" si="32"/>
        <v>1</v>
      </c>
      <c r="L334">
        <f>COUNTIF(K$4:K334,TRUE())</f>
        <v>133</v>
      </c>
      <c r="M334" t="b">
        <f t="shared" si="33"/>
        <v>1</v>
      </c>
    </row>
    <row r="335" spans="1:13" x14ac:dyDescent="0.25">
      <c r="A335" s="21">
        <v>44818.625</v>
      </c>
      <c r="B335" s="22">
        <f t="shared" si="35"/>
        <v>363</v>
      </c>
      <c r="D335">
        <v>0.79600000000000004</v>
      </c>
      <c r="E335" s="11">
        <f t="shared" si="36"/>
        <v>982.93738903856149</v>
      </c>
      <c r="H335" t="e">
        <f t="shared" si="31"/>
        <v>#DIV/0!</v>
      </c>
      <c r="I335" s="11">
        <f t="shared" si="34"/>
        <v>1266.9373890385614</v>
      </c>
      <c r="K335" t="b">
        <f t="shared" si="32"/>
        <v>0</v>
      </c>
      <c r="L335">
        <f>COUNTIF(K$4:K335,TRUE())</f>
        <v>133</v>
      </c>
      <c r="M335" t="b">
        <f t="shared" si="33"/>
        <v>1</v>
      </c>
    </row>
    <row r="336" spans="1:13" x14ac:dyDescent="0.25">
      <c r="A336" s="21">
        <v>44818.628472222219</v>
      </c>
      <c r="B336" s="22">
        <f t="shared" si="35"/>
        <v>363.00347222221899</v>
      </c>
      <c r="D336">
        <f>D335/200</f>
        <v>3.98E-3</v>
      </c>
      <c r="E336" s="11">
        <f t="shared" si="36"/>
        <v>982.93738903856149</v>
      </c>
      <c r="F336" s="24" t="s">
        <v>33</v>
      </c>
      <c r="G336" s="16" t="s">
        <v>22</v>
      </c>
      <c r="H336">
        <f t="shared" si="31"/>
        <v>6.8427427343908045</v>
      </c>
      <c r="I336" s="11">
        <f t="shared" si="34"/>
        <v>1266.9373890385614</v>
      </c>
      <c r="K336" t="b">
        <f t="shared" si="32"/>
        <v>1</v>
      </c>
      <c r="L336">
        <f>COUNTIF(K$4:K336,TRUE())</f>
        <v>134</v>
      </c>
      <c r="M336" t="b">
        <f t="shared" si="33"/>
        <v>0</v>
      </c>
    </row>
    <row r="337" spans="1:13" x14ac:dyDescent="0.25">
      <c r="A337" s="21">
        <v>44820.663194444445</v>
      </c>
      <c r="B337" s="22">
        <f t="shared" si="35"/>
        <v>365.03819444444525</v>
      </c>
      <c r="D337">
        <v>0.56000000000000005</v>
      </c>
      <c r="E337" s="11">
        <f t="shared" si="36"/>
        <v>990.07390362473757</v>
      </c>
      <c r="H337" t="e">
        <f t="shared" si="31"/>
        <v>#DIV/0!</v>
      </c>
      <c r="I337" s="11">
        <f t="shared" si="34"/>
        <v>1274.0739036247376</v>
      </c>
      <c r="K337" t="b">
        <f t="shared" si="32"/>
        <v>0</v>
      </c>
      <c r="L337">
        <f>COUNTIF(K$4:K337,TRUE())</f>
        <v>134</v>
      </c>
      <c r="M337" t="b">
        <f t="shared" si="33"/>
        <v>0</v>
      </c>
    </row>
    <row r="338" spans="1:13" x14ac:dyDescent="0.25">
      <c r="A338" s="21">
        <v>44820.666666666664</v>
      </c>
      <c r="B338" s="22">
        <f t="shared" si="35"/>
        <v>365.04166666666424</v>
      </c>
      <c r="D338">
        <f>D337/500</f>
        <v>1.1200000000000001E-3</v>
      </c>
      <c r="E338" s="11">
        <f t="shared" si="36"/>
        <v>990.07390362473757</v>
      </c>
      <c r="F338" s="24" t="s">
        <v>28</v>
      </c>
      <c r="G338" s="16" t="s">
        <v>40</v>
      </c>
      <c r="H338">
        <f t="shared" si="31"/>
        <v>7.6681446552814769</v>
      </c>
      <c r="I338" s="11">
        <f t="shared" si="34"/>
        <v>1274.0739036247376</v>
      </c>
      <c r="K338" t="b">
        <f t="shared" si="32"/>
        <v>1</v>
      </c>
      <c r="L338">
        <f>COUNTIF(K$4:K338,TRUE())</f>
        <v>135</v>
      </c>
      <c r="M338" t="b">
        <f t="shared" si="33"/>
        <v>1</v>
      </c>
    </row>
    <row r="339" spans="1:13" x14ac:dyDescent="0.25">
      <c r="A339" s="21">
        <v>44823.684027777781</v>
      </c>
      <c r="B339" s="22">
        <f t="shared" si="35"/>
        <v>368.05902777778101</v>
      </c>
      <c r="D339">
        <v>0.78</v>
      </c>
      <c r="E339" s="11">
        <f t="shared" si="36"/>
        <v>999.51773520620429</v>
      </c>
      <c r="H339" t="e">
        <f t="shared" si="31"/>
        <v>#DIV/0!</v>
      </c>
      <c r="I339" s="11">
        <f t="shared" si="34"/>
        <v>1283.5177352062042</v>
      </c>
      <c r="K339" t="b">
        <f t="shared" si="32"/>
        <v>0</v>
      </c>
      <c r="L339">
        <f>COUNTIF(K$4:K339,TRUE())</f>
        <v>135</v>
      </c>
      <c r="M339" t="b">
        <f t="shared" si="33"/>
        <v>1</v>
      </c>
    </row>
    <row r="340" spans="1:13" x14ac:dyDescent="0.25">
      <c r="A340" s="21">
        <v>44823.6875</v>
      </c>
      <c r="B340" s="22">
        <f t="shared" si="35"/>
        <v>368.0625</v>
      </c>
      <c r="D340">
        <f>D339/200</f>
        <v>3.9000000000000003E-3</v>
      </c>
      <c r="E340" s="11">
        <f t="shared" si="36"/>
        <v>999.51773520620429</v>
      </c>
      <c r="F340" s="24" t="s">
        <v>33</v>
      </c>
      <c r="G340" s="16" t="s">
        <v>22</v>
      </c>
      <c r="H340">
        <f t="shared" si="31"/>
        <v>7.0403362997505115</v>
      </c>
      <c r="I340" s="11">
        <f t="shared" si="34"/>
        <v>1283.5177352062042</v>
      </c>
      <c r="K340" t="b">
        <f t="shared" si="32"/>
        <v>1</v>
      </c>
      <c r="L340">
        <f>COUNTIF(K$4:K340,TRUE())</f>
        <v>136</v>
      </c>
      <c r="M340" t="b">
        <f t="shared" si="33"/>
        <v>0</v>
      </c>
    </row>
    <row r="341" spans="1:13" x14ac:dyDescent="0.25">
      <c r="A341" s="21">
        <v>44825.711805555555</v>
      </c>
      <c r="B341" s="22">
        <f t="shared" si="35"/>
        <v>370.08680555555475</v>
      </c>
      <c r="D341">
        <v>0.46600000000000003</v>
      </c>
      <c r="E341" s="11">
        <f t="shared" si="36"/>
        <v>1006.4184472268837</v>
      </c>
      <c r="H341" t="e">
        <f t="shared" si="31"/>
        <v>#DIV/0!</v>
      </c>
      <c r="I341" s="11">
        <f t="shared" si="34"/>
        <v>1290.4184472268837</v>
      </c>
      <c r="K341" t="b">
        <f t="shared" si="32"/>
        <v>0</v>
      </c>
      <c r="L341">
        <f>COUNTIF(K$4:K341,TRUE())</f>
        <v>136</v>
      </c>
      <c r="M341" t="b">
        <f t="shared" si="33"/>
        <v>0</v>
      </c>
    </row>
    <row r="342" spans="1:13" x14ac:dyDescent="0.25">
      <c r="A342" s="21">
        <v>44825.715277777781</v>
      </c>
      <c r="B342" s="22">
        <f t="shared" si="35"/>
        <v>370.09027777778101</v>
      </c>
      <c r="D342">
        <f>D341/200</f>
        <v>2.33E-3</v>
      </c>
      <c r="E342" s="11">
        <f t="shared" si="36"/>
        <v>1006.4184472268837</v>
      </c>
      <c r="F342" s="24" t="s">
        <v>33</v>
      </c>
      <c r="G342" s="16" t="s">
        <v>22</v>
      </c>
      <c r="H342">
        <f t="shared" si="31"/>
        <v>6.5029355185355291</v>
      </c>
      <c r="I342" s="11">
        <f t="shared" si="34"/>
        <v>1290.4184472268837</v>
      </c>
      <c r="K342" t="b">
        <f t="shared" si="32"/>
        <v>1</v>
      </c>
      <c r="L342">
        <f>COUNTIF(K$4:K342,TRUE())</f>
        <v>137</v>
      </c>
      <c r="M342" t="b">
        <f t="shared" si="33"/>
        <v>1</v>
      </c>
    </row>
    <row r="343" spans="1:13" x14ac:dyDescent="0.25">
      <c r="A343" s="21">
        <v>44827.663194444445</v>
      </c>
      <c r="B343" s="22">
        <f t="shared" si="35"/>
        <v>372.03819444444525</v>
      </c>
      <c r="D343">
        <v>0.34</v>
      </c>
      <c r="E343" s="11">
        <f t="shared" si="36"/>
        <v>1013.6075082081419</v>
      </c>
      <c r="H343" t="e">
        <f t="shared" si="31"/>
        <v>#DIV/0!</v>
      </c>
      <c r="I343" s="11">
        <f t="shared" si="34"/>
        <v>1297.607508208142</v>
      </c>
      <c r="K343" t="b">
        <f t="shared" si="32"/>
        <v>0</v>
      </c>
      <c r="L343">
        <f>COUNTIF(K$4:K343,TRUE())</f>
        <v>137</v>
      </c>
      <c r="M343" t="b">
        <f t="shared" si="33"/>
        <v>1</v>
      </c>
    </row>
    <row r="344" spans="1:13" x14ac:dyDescent="0.25">
      <c r="A344" s="21">
        <v>44827.666666666664</v>
      </c>
      <c r="B344" s="22">
        <f t="shared" si="35"/>
        <v>372.04166666666424</v>
      </c>
      <c r="D344">
        <f>D343/500</f>
        <v>6.8000000000000005E-4</v>
      </c>
      <c r="E344" s="11">
        <f t="shared" si="36"/>
        <v>1013.6075082081419</v>
      </c>
      <c r="F344" s="24" t="s">
        <v>28</v>
      </c>
      <c r="G344" s="16" t="s">
        <v>22</v>
      </c>
      <c r="H344">
        <f t="shared" si="31"/>
        <v>7.2721942634405536</v>
      </c>
      <c r="I344" s="11">
        <f t="shared" si="34"/>
        <v>1297.607508208142</v>
      </c>
      <c r="K344" t="b">
        <f t="shared" si="32"/>
        <v>1</v>
      </c>
      <c r="L344">
        <f>COUNTIF(K$4:K344,TRUE())</f>
        <v>138</v>
      </c>
      <c r="M344" t="b">
        <f t="shared" si="33"/>
        <v>0</v>
      </c>
    </row>
    <row r="345" spans="1:13" x14ac:dyDescent="0.25">
      <c r="A345" s="21">
        <v>44830.680555555555</v>
      </c>
      <c r="B345" s="22">
        <f t="shared" si="35"/>
        <v>375.05555555555475</v>
      </c>
      <c r="D345">
        <v>0.67100000000000004</v>
      </c>
      <c r="E345" s="11">
        <f t="shared" si="36"/>
        <v>1023.5540705128665</v>
      </c>
      <c r="H345" t="e">
        <f t="shared" si="31"/>
        <v>#DIV/0!</v>
      </c>
      <c r="I345" s="11">
        <f t="shared" si="34"/>
        <v>1307.5540705128665</v>
      </c>
      <c r="K345" t="b">
        <f t="shared" si="32"/>
        <v>0</v>
      </c>
      <c r="L345">
        <f>COUNTIF(K$4:K345,TRUE())</f>
        <v>138</v>
      </c>
      <c r="M345" t="b">
        <f t="shared" si="33"/>
        <v>0</v>
      </c>
    </row>
    <row r="346" spans="1:13" x14ac:dyDescent="0.25">
      <c r="A346" s="21">
        <v>44830.684027777781</v>
      </c>
      <c r="B346" s="22">
        <f t="shared" si="35"/>
        <v>375.05902777778101</v>
      </c>
      <c r="D346">
        <f>D345/200</f>
        <v>3.3550000000000003E-3</v>
      </c>
      <c r="E346" s="11">
        <f t="shared" si="36"/>
        <v>1023.5540705128665</v>
      </c>
      <c r="F346" s="24" t="s">
        <v>33</v>
      </c>
      <c r="G346" s="16" t="s">
        <v>22</v>
      </c>
      <c r="H346">
        <f t="shared" si="31"/>
        <v>7.0491944654594381</v>
      </c>
      <c r="I346" s="11">
        <f t="shared" si="34"/>
        <v>1307.5540705128665</v>
      </c>
      <c r="K346" t="b">
        <f t="shared" si="32"/>
        <v>1</v>
      </c>
      <c r="L346">
        <f>COUNTIF(K$4:K346,TRUE())</f>
        <v>139</v>
      </c>
      <c r="M346" t="b">
        <f t="shared" si="33"/>
        <v>1</v>
      </c>
    </row>
    <row r="347" spans="1:13" x14ac:dyDescent="0.25">
      <c r="A347" s="21">
        <v>44832.701388888891</v>
      </c>
      <c r="B347" s="22">
        <f t="shared" si="35"/>
        <v>377.07638888889051</v>
      </c>
      <c r="D347">
        <v>0.39200000000000002</v>
      </c>
      <c r="E347" s="11">
        <f t="shared" si="36"/>
        <v>1030.4224675905562</v>
      </c>
      <c r="H347" t="e">
        <f t="shared" si="31"/>
        <v>#DIV/0!</v>
      </c>
      <c r="I347" s="11">
        <f t="shared" si="34"/>
        <v>1314.4224675905562</v>
      </c>
      <c r="K347" t="b">
        <f t="shared" si="32"/>
        <v>0</v>
      </c>
      <c r="L347">
        <f>COUNTIF(K$4:K347,TRUE())</f>
        <v>139</v>
      </c>
      <c r="M347" t="b">
        <f t="shared" si="33"/>
        <v>1</v>
      </c>
    </row>
    <row r="348" spans="1:13" x14ac:dyDescent="0.25">
      <c r="A348" s="21">
        <v>44832.704861111109</v>
      </c>
      <c r="B348" s="22">
        <f t="shared" si="35"/>
        <v>377.07986111110949</v>
      </c>
      <c r="D348">
        <f>D347/200</f>
        <v>1.9599999999999999E-3</v>
      </c>
      <c r="E348" s="11">
        <f t="shared" si="36"/>
        <v>1030.4224675905562</v>
      </c>
      <c r="F348" s="24" t="s">
        <v>33</v>
      </c>
      <c r="G348" s="16" t="s">
        <v>22</v>
      </c>
      <c r="H348">
        <f t="shared" si="31"/>
        <v>6.3184465197306903</v>
      </c>
      <c r="I348" s="11">
        <f t="shared" si="34"/>
        <v>1314.4224675905562</v>
      </c>
      <c r="K348" t="b">
        <f t="shared" si="32"/>
        <v>1</v>
      </c>
      <c r="L348">
        <f>COUNTIF(K$4:K348,TRUE())</f>
        <v>140</v>
      </c>
      <c r="M348" t="b">
        <f t="shared" si="33"/>
        <v>0</v>
      </c>
    </row>
    <row r="349" spans="1:13" x14ac:dyDescent="0.25">
      <c r="A349" s="21">
        <v>44834.663194444445</v>
      </c>
      <c r="B349" s="22">
        <f t="shared" si="35"/>
        <v>379.03819444444525</v>
      </c>
      <c r="D349">
        <v>0.34</v>
      </c>
      <c r="E349" s="11">
        <f t="shared" si="36"/>
        <v>1037.8610048723533</v>
      </c>
      <c r="H349" t="e">
        <f t="shared" si="31"/>
        <v>#DIV/0!</v>
      </c>
      <c r="I349" s="11">
        <f t="shared" si="34"/>
        <v>1321.8610048723533</v>
      </c>
      <c r="K349" t="b">
        <f t="shared" si="32"/>
        <v>0</v>
      </c>
      <c r="L349">
        <f>COUNTIF(K$4:K349,TRUE())</f>
        <v>140</v>
      </c>
      <c r="M349" t="b">
        <f t="shared" si="33"/>
        <v>0</v>
      </c>
    </row>
    <row r="350" spans="1:13" x14ac:dyDescent="0.25">
      <c r="A350" s="21">
        <v>44834.666666666664</v>
      </c>
      <c r="B350" s="22">
        <f t="shared" si="35"/>
        <v>379.04166666666424</v>
      </c>
      <c r="D350">
        <f>D349/500</f>
        <v>6.8000000000000005E-4</v>
      </c>
      <c r="E350" s="11">
        <f t="shared" si="36"/>
        <v>1037.8610048723533</v>
      </c>
      <c r="F350" s="24" t="s">
        <v>28</v>
      </c>
      <c r="G350" s="16" t="s">
        <v>22</v>
      </c>
      <c r="H350">
        <f t="shared" si="31"/>
        <v>7.2481743848488103</v>
      </c>
      <c r="I350" s="11">
        <f t="shared" si="34"/>
        <v>1321.8610048723533</v>
      </c>
      <c r="K350" t="b">
        <f t="shared" si="32"/>
        <v>1</v>
      </c>
      <c r="L350">
        <f>COUNTIF(K$4:K350,TRUE())</f>
        <v>141</v>
      </c>
      <c r="M350" t="b">
        <f t="shared" si="33"/>
        <v>1</v>
      </c>
    </row>
    <row r="351" spans="1:13" x14ac:dyDescent="0.25">
      <c r="A351" s="21">
        <v>44837.684027777781</v>
      </c>
      <c r="B351" s="22">
        <f t="shared" si="35"/>
        <v>382.05902777778101</v>
      </c>
      <c r="D351">
        <v>0.69199999999999995</v>
      </c>
      <c r="E351" s="11">
        <f t="shared" si="36"/>
        <v>1047.8520264485144</v>
      </c>
      <c r="H351" t="e">
        <f t="shared" si="31"/>
        <v>#DIV/0!</v>
      </c>
      <c r="I351" s="11">
        <f t="shared" si="34"/>
        <v>1331.8520264485144</v>
      </c>
      <c r="K351" t="b">
        <f t="shared" si="32"/>
        <v>0</v>
      </c>
      <c r="L351">
        <f>COUNTIF(K$4:K351,TRUE())</f>
        <v>141</v>
      </c>
      <c r="M351" t="b">
        <f t="shared" si="33"/>
        <v>1</v>
      </c>
    </row>
    <row r="352" spans="1:13" x14ac:dyDescent="0.25">
      <c r="A352" s="21">
        <v>44837.6875</v>
      </c>
      <c r="B352" s="22">
        <f t="shared" si="35"/>
        <v>382.0625</v>
      </c>
      <c r="D352">
        <f>D351/200</f>
        <v>3.4599999999999995E-3</v>
      </c>
      <c r="E352" s="11">
        <f t="shared" si="36"/>
        <v>1047.8520264485144</v>
      </c>
      <c r="F352" s="24" t="s">
        <v>33</v>
      </c>
      <c r="G352" s="16" t="s">
        <v>22</v>
      </c>
      <c r="H352">
        <f t="shared" si="31"/>
        <v>6.9027240940030126</v>
      </c>
      <c r="I352" s="11">
        <f t="shared" si="34"/>
        <v>1331.8520264485144</v>
      </c>
      <c r="K352" t="b">
        <f t="shared" si="32"/>
        <v>1</v>
      </c>
      <c r="L352">
        <f>COUNTIF(K$4:K352,TRUE())</f>
        <v>142</v>
      </c>
      <c r="M352" t="b">
        <f t="shared" si="33"/>
        <v>0</v>
      </c>
    </row>
    <row r="353" spans="1:13" x14ac:dyDescent="0.25">
      <c r="A353" s="21">
        <v>44839.708333333336</v>
      </c>
      <c r="B353" s="22">
        <f t="shared" si="35"/>
        <v>384.08333333333576</v>
      </c>
      <c r="D353">
        <v>0.45100000000000001</v>
      </c>
      <c r="E353" s="11">
        <f t="shared" si="36"/>
        <v>1054.8782380339078</v>
      </c>
      <c r="H353" t="e">
        <f t="shared" si="31"/>
        <v>#DIV/0!</v>
      </c>
      <c r="I353" s="11">
        <f t="shared" si="34"/>
        <v>1338.8782380339078</v>
      </c>
      <c r="K353" t="b">
        <f t="shared" si="32"/>
        <v>0</v>
      </c>
      <c r="L353">
        <f>COUNTIF(K$4:K353,TRUE())</f>
        <v>142</v>
      </c>
      <c r="M353" t="b">
        <f t="shared" si="33"/>
        <v>0</v>
      </c>
    </row>
    <row r="354" spans="1:13" x14ac:dyDescent="0.25">
      <c r="A354" s="21">
        <v>44839.711805555555</v>
      </c>
      <c r="B354" s="22">
        <f t="shared" si="35"/>
        <v>384.08680555555475</v>
      </c>
      <c r="D354">
        <f>D353/25</f>
        <v>1.804E-2</v>
      </c>
      <c r="E354" s="11">
        <f t="shared" si="36"/>
        <v>1054.8782380339078</v>
      </c>
      <c r="F354" s="24" t="s">
        <v>33</v>
      </c>
      <c r="G354" s="16" t="s">
        <v>22</v>
      </c>
      <c r="H354">
        <f t="shared" si="31"/>
        <v>11.379387514543149</v>
      </c>
      <c r="I354" s="11">
        <f t="shared" si="34"/>
        <v>1338.8782380339078</v>
      </c>
      <c r="K354" t="b">
        <f t="shared" si="32"/>
        <v>1</v>
      </c>
      <c r="L354">
        <f>COUNTIF(K$4:K354,TRUE())</f>
        <v>143</v>
      </c>
      <c r="M354" t="b">
        <f t="shared" si="33"/>
        <v>1</v>
      </c>
    </row>
    <row r="355" spans="1:13" x14ac:dyDescent="0.25">
      <c r="A355" s="21">
        <v>44841.652777777781</v>
      </c>
      <c r="B355" s="22">
        <f t="shared" si="35"/>
        <v>386.02777777778101</v>
      </c>
      <c r="D355">
        <v>0.308</v>
      </c>
      <c r="E355" s="11">
        <f t="shared" si="36"/>
        <v>1058.9718971411221</v>
      </c>
      <c r="H355" t="e">
        <f t="shared" si="31"/>
        <v>#DIV/0!</v>
      </c>
      <c r="I355" s="11">
        <f t="shared" si="34"/>
        <v>1342.9718971411221</v>
      </c>
      <c r="K355" t="b">
        <f t="shared" si="32"/>
        <v>0</v>
      </c>
      <c r="L355">
        <f>COUNTIF(K$4:K355,TRUE())</f>
        <v>143</v>
      </c>
      <c r="M355" t="b">
        <f t="shared" si="33"/>
        <v>1</v>
      </c>
    </row>
    <row r="356" spans="1:13" x14ac:dyDescent="0.25">
      <c r="A356" s="21">
        <v>44841.65625</v>
      </c>
      <c r="B356" s="22">
        <f t="shared" si="35"/>
        <v>386.03125</v>
      </c>
      <c r="D356">
        <f>D355/500</f>
        <v>6.1600000000000001E-4</v>
      </c>
      <c r="E356" s="11">
        <f t="shared" si="36"/>
        <v>1058.9718971411221</v>
      </c>
      <c r="F356" s="24" t="s">
        <v>28</v>
      </c>
      <c r="G356" s="16" t="s">
        <v>22</v>
      </c>
      <c r="H356">
        <f t="shared" si="31"/>
        <v>7.211288605421001</v>
      </c>
      <c r="I356" s="11">
        <f t="shared" si="34"/>
        <v>1342.9718971411221</v>
      </c>
      <c r="K356" t="b">
        <f t="shared" si="32"/>
        <v>1</v>
      </c>
      <c r="L356">
        <f>COUNTIF(K$4:K356,TRUE())</f>
        <v>144</v>
      </c>
      <c r="M356" t="b">
        <f t="shared" si="33"/>
        <v>0</v>
      </c>
    </row>
    <row r="357" spans="1:13" x14ac:dyDescent="0.25">
      <c r="A357" s="21">
        <v>44844.715277777781</v>
      </c>
      <c r="B357" s="22">
        <f t="shared" si="35"/>
        <v>389.09027777778101</v>
      </c>
      <c r="D357">
        <v>0.71499999999999997</v>
      </c>
      <c r="E357" s="11">
        <f t="shared" si="36"/>
        <v>1069.1526943167551</v>
      </c>
      <c r="H357" t="e">
        <f t="shared" si="31"/>
        <v>#DIV/0!</v>
      </c>
      <c r="I357" s="11">
        <f t="shared" si="34"/>
        <v>1353.1526943167551</v>
      </c>
      <c r="K357" t="b">
        <f t="shared" si="32"/>
        <v>0</v>
      </c>
      <c r="L357">
        <f>COUNTIF(K$4:K357,TRUE())</f>
        <v>144</v>
      </c>
      <c r="M357" t="b">
        <f t="shared" si="33"/>
        <v>0</v>
      </c>
    </row>
    <row r="358" spans="1:13" x14ac:dyDescent="0.25">
      <c r="A358" s="21">
        <v>44844.71875</v>
      </c>
      <c r="B358" s="22">
        <f t="shared" si="35"/>
        <v>389.09375</v>
      </c>
      <c r="D358">
        <f>D357/200</f>
        <v>3.5750000000000001E-3</v>
      </c>
      <c r="E358" s="11">
        <f t="shared" si="36"/>
        <v>1069.1526943167551</v>
      </c>
      <c r="F358" s="24" t="s">
        <v>33</v>
      </c>
      <c r="G358" s="16" t="s">
        <v>22</v>
      </c>
      <c r="H358">
        <f t="shared" si="31"/>
        <v>7.0050057997117143</v>
      </c>
      <c r="I358" s="11">
        <f t="shared" si="34"/>
        <v>1353.1526943167551</v>
      </c>
      <c r="K358" t="b">
        <f t="shared" si="32"/>
        <v>1</v>
      </c>
      <c r="L358">
        <f>COUNTIF(K$4:K358,TRUE())</f>
        <v>145</v>
      </c>
      <c r="M358" t="b">
        <f t="shared" si="33"/>
        <v>1</v>
      </c>
    </row>
    <row r="359" spans="1:13" x14ac:dyDescent="0.25">
      <c r="A359" s="21">
        <v>44846.663194444445</v>
      </c>
      <c r="B359" s="22">
        <f t="shared" si="35"/>
        <v>391.03819444444525</v>
      </c>
      <c r="D359">
        <v>0.36199999999999999</v>
      </c>
      <c r="E359" s="11">
        <f t="shared" si="36"/>
        <v>1075.8145969619472</v>
      </c>
      <c r="H359" t="e">
        <f t="shared" si="31"/>
        <v>#DIV/0!</v>
      </c>
      <c r="I359" s="11">
        <f t="shared" si="34"/>
        <v>1359.8145969619472</v>
      </c>
      <c r="K359" t="b">
        <f t="shared" si="32"/>
        <v>0</v>
      </c>
      <c r="L359">
        <f>COUNTIF(K$4:K359,TRUE())</f>
        <v>145</v>
      </c>
      <c r="M359" t="b">
        <f t="shared" si="33"/>
        <v>1</v>
      </c>
    </row>
    <row r="360" spans="1:13" x14ac:dyDescent="0.25">
      <c r="A360" s="21">
        <v>44846.666666666664</v>
      </c>
      <c r="B360" s="22">
        <f t="shared" si="35"/>
        <v>391.04166666666424</v>
      </c>
      <c r="D360">
        <f>D359/200</f>
        <v>1.81E-3</v>
      </c>
      <c r="E360" s="11">
        <f t="shared" si="36"/>
        <v>1075.8145969619472</v>
      </c>
      <c r="F360" s="24" t="s">
        <v>33</v>
      </c>
      <c r="G360" s="16" t="s">
        <v>22</v>
      </c>
      <c r="H360">
        <f t="shared" si="31"/>
        <v>5.5576377726350294</v>
      </c>
      <c r="I360" s="11">
        <f t="shared" si="34"/>
        <v>1359.8145969619472</v>
      </c>
      <c r="K360" t="b">
        <f t="shared" si="32"/>
        <v>1</v>
      </c>
      <c r="L360">
        <f>COUNTIF(K$4:K360,TRUE())</f>
        <v>146</v>
      </c>
      <c r="M360" t="b">
        <f t="shared" si="33"/>
        <v>0</v>
      </c>
    </row>
    <row r="361" spans="1:13" x14ac:dyDescent="0.25">
      <c r="A361" s="21">
        <v>44848.663194444445</v>
      </c>
      <c r="B361" s="22">
        <f t="shared" si="35"/>
        <v>393.03819444444525</v>
      </c>
      <c r="D361">
        <v>0.71299999999999997</v>
      </c>
      <c r="E361" s="11">
        <f t="shared" si="36"/>
        <v>1084.4363655310826</v>
      </c>
      <c r="H361" t="e">
        <f t="shared" si="31"/>
        <v>#DIV/0!</v>
      </c>
      <c r="I361" s="11">
        <f t="shared" si="34"/>
        <v>1368.4363655310826</v>
      </c>
      <c r="K361" t="b">
        <f t="shared" si="32"/>
        <v>0</v>
      </c>
      <c r="L361">
        <f>COUNTIF(K$4:K361,TRUE())</f>
        <v>146</v>
      </c>
      <c r="M361" t="b">
        <f t="shared" si="33"/>
        <v>0</v>
      </c>
    </row>
    <row r="362" spans="1:13" x14ac:dyDescent="0.25">
      <c r="A362" s="21">
        <v>44848.666666666664</v>
      </c>
      <c r="B362" s="22">
        <f t="shared" si="35"/>
        <v>393.04166666666424</v>
      </c>
      <c r="D362">
        <f>D361/500</f>
        <v>1.426E-3</v>
      </c>
      <c r="E362" s="11">
        <f t="shared" si="36"/>
        <v>1084.4363655310826</v>
      </c>
      <c r="F362" s="24" t="s">
        <v>28</v>
      </c>
      <c r="G362" s="16" t="s">
        <v>22</v>
      </c>
      <c r="H362">
        <f t="shared" si="31"/>
        <v>7.1915534182996135</v>
      </c>
      <c r="I362" s="11">
        <f t="shared" si="34"/>
        <v>1368.4363655310826</v>
      </c>
      <c r="K362" t="b">
        <f t="shared" si="32"/>
        <v>1</v>
      </c>
      <c r="L362">
        <f>COUNTIF(K$4:K362,TRUE())</f>
        <v>147</v>
      </c>
      <c r="M362" t="b">
        <f t="shared" si="33"/>
        <v>1</v>
      </c>
    </row>
    <row r="363" spans="1:13" x14ac:dyDescent="0.25">
      <c r="A363" s="21">
        <v>44851.673611111109</v>
      </c>
      <c r="B363" s="22">
        <f t="shared" si="35"/>
        <v>396.04861111110949</v>
      </c>
      <c r="D363">
        <v>1.496</v>
      </c>
      <c r="E363" s="11">
        <f t="shared" si="36"/>
        <v>1094.4712860091884</v>
      </c>
      <c r="H363" t="e">
        <f t="shared" ref="H363:H398" si="37">(A364-A363)*24/(E364-E363)</f>
        <v>#DIV/0!</v>
      </c>
      <c r="I363" s="11">
        <f t="shared" si="34"/>
        <v>1378.4712860091884</v>
      </c>
      <c r="K363" t="b">
        <f t="shared" si="32"/>
        <v>0</v>
      </c>
      <c r="L363">
        <f>COUNTIF(K$4:K363,TRUE())</f>
        <v>147</v>
      </c>
      <c r="M363" t="b">
        <f t="shared" si="33"/>
        <v>1</v>
      </c>
    </row>
    <row r="364" spans="1:13" x14ac:dyDescent="0.25">
      <c r="A364" s="21">
        <v>44851.677083333336</v>
      </c>
      <c r="B364" s="22">
        <f t="shared" si="35"/>
        <v>396.05208333333576</v>
      </c>
      <c r="D364">
        <f>D363/200</f>
        <v>7.4799999999999997E-3</v>
      </c>
      <c r="E364" s="11">
        <f t="shared" si="36"/>
        <v>1094.4712860091884</v>
      </c>
      <c r="F364" s="24" t="s">
        <v>33</v>
      </c>
      <c r="G364" s="16" t="s">
        <v>22</v>
      </c>
      <c r="H364">
        <f t="shared" si="37"/>
        <v>7.0391782529804745</v>
      </c>
      <c r="I364" s="11">
        <f t="shared" si="34"/>
        <v>1378.4712860091884</v>
      </c>
      <c r="K364" t="b">
        <f t="shared" si="32"/>
        <v>1</v>
      </c>
      <c r="L364">
        <f>COUNTIF(K$4:K364,TRUE())</f>
        <v>148</v>
      </c>
      <c r="M364" t="b">
        <f t="shared" si="33"/>
        <v>0</v>
      </c>
    </row>
    <row r="365" spans="1:13" x14ac:dyDescent="0.25">
      <c r="A365" s="21">
        <v>44853.666666666664</v>
      </c>
      <c r="B365" s="22">
        <f t="shared" si="35"/>
        <v>398.04166666666424</v>
      </c>
      <c r="D365">
        <v>0.82399999999999995</v>
      </c>
      <c r="E365" s="11">
        <f t="shared" si="36"/>
        <v>1101.2547482662587</v>
      </c>
      <c r="H365" t="e">
        <f t="shared" si="37"/>
        <v>#DIV/0!</v>
      </c>
      <c r="I365" s="11">
        <f t="shared" si="34"/>
        <v>1385.2547482662587</v>
      </c>
      <c r="K365" t="b">
        <f t="shared" si="32"/>
        <v>0</v>
      </c>
      <c r="L365">
        <f>COUNTIF(K$4:K365,TRUE())</f>
        <v>148</v>
      </c>
      <c r="M365" t="b">
        <f t="shared" si="33"/>
        <v>0</v>
      </c>
    </row>
    <row r="366" spans="1:13" x14ac:dyDescent="0.25">
      <c r="A366" s="21">
        <v>44853.670138888891</v>
      </c>
      <c r="B366" s="22">
        <f t="shared" si="35"/>
        <v>398.04513888889051</v>
      </c>
      <c r="D366">
        <f>D365/200</f>
        <v>4.1199999999999995E-3</v>
      </c>
      <c r="E366" s="11">
        <f t="shared" si="36"/>
        <v>1101.2547482662587</v>
      </c>
      <c r="F366" s="24" t="s">
        <v>33</v>
      </c>
      <c r="G366" s="16" t="s">
        <v>22</v>
      </c>
      <c r="H366">
        <f t="shared" si="37"/>
        <v>6.3392407673796747</v>
      </c>
      <c r="I366" s="11">
        <f t="shared" si="34"/>
        <v>1385.2547482662587</v>
      </c>
      <c r="K366" t="b">
        <f t="shared" si="32"/>
        <v>1</v>
      </c>
      <c r="L366">
        <f>COUNTIF(K$4:K366,TRUE())</f>
        <v>149</v>
      </c>
      <c r="M366" t="b">
        <f t="shared" si="33"/>
        <v>1</v>
      </c>
    </row>
    <row r="367" spans="1:13" x14ac:dyDescent="0.25">
      <c r="A367" s="21">
        <v>44855.684027777781</v>
      </c>
      <c r="B367" s="22">
        <f t="shared" si="35"/>
        <v>400.05902777778101</v>
      </c>
      <c r="D367">
        <v>0.81299999999999994</v>
      </c>
      <c r="E367" s="11">
        <f t="shared" si="36"/>
        <v>1108.8792154709254</v>
      </c>
      <c r="H367" t="e">
        <f t="shared" si="37"/>
        <v>#DIV/0!</v>
      </c>
      <c r="I367" s="11">
        <f t="shared" si="34"/>
        <v>1392.8792154709254</v>
      </c>
      <c r="K367" t="b">
        <f t="shared" si="32"/>
        <v>0</v>
      </c>
      <c r="L367">
        <f>COUNTIF(K$4:K367,TRUE())</f>
        <v>149</v>
      </c>
      <c r="M367" t="b">
        <f t="shared" si="33"/>
        <v>1</v>
      </c>
    </row>
    <row r="368" spans="1:13" x14ac:dyDescent="0.25">
      <c r="A368" s="21">
        <v>44855.6875</v>
      </c>
      <c r="B368" s="22">
        <f t="shared" si="35"/>
        <v>400.0625</v>
      </c>
      <c r="D368">
        <f>D367/500</f>
        <v>1.6259999999999998E-3</v>
      </c>
      <c r="E368" s="11">
        <f t="shared" si="36"/>
        <v>1108.8792154709254</v>
      </c>
      <c r="F368" s="24" t="s">
        <v>28</v>
      </c>
      <c r="G368" s="16" t="s">
        <v>22</v>
      </c>
      <c r="H368">
        <f t="shared" si="37"/>
        <v>7.3895062582698348</v>
      </c>
      <c r="I368" s="11">
        <f t="shared" si="34"/>
        <v>1392.8792154709254</v>
      </c>
      <c r="K368" t="b">
        <f t="shared" si="32"/>
        <v>1</v>
      </c>
      <c r="L368">
        <f>COUNTIF(K$4:K368,TRUE())</f>
        <v>150</v>
      </c>
      <c r="M368" t="b">
        <f t="shared" si="33"/>
        <v>0</v>
      </c>
    </row>
    <row r="369" spans="1:13" ht="30" x14ac:dyDescent="0.25">
      <c r="A369" s="21">
        <v>44858.666666666664</v>
      </c>
      <c r="B369" s="22">
        <f t="shared" si="35"/>
        <v>403.04166666666424</v>
      </c>
      <c r="D369">
        <v>1.33</v>
      </c>
      <c r="E369" s="11">
        <f t="shared" si="36"/>
        <v>1118.555098743901</v>
      </c>
      <c r="F369" s="24" t="s">
        <v>29</v>
      </c>
      <c r="H369" t="e">
        <f t="shared" si="37"/>
        <v>#DIV/0!</v>
      </c>
      <c r="I369" s="11">
        <f t="shared" si="34"/>
        <v>1402.555098743901</v>
      </c>
      <c r="K369" t="b">
        <f t="shared" si="32"/>
        <v>0</v>
      </c>
      <c r="L369">
        <f>COUNTIF(K$4:K369,TRUE())</f>
        <v>150</v>
      </c>
      <c r="M369" t="b">
        <f t="shared" si="33"/>
        <v>0</v>
      </c>
    </row>
    <row r="370" spans="1:13" x14ac:dyDescent="0.25">
      <c r="A370" s="21">
        <v>44858.670138888891</v>
      </c>
      <c r="B370" s="22">
        <f t="shared" si="35"/>
        <v>403.04513888889051</v>
      </c>
      <c r="D370">
        <f>D369/200</f>
        <v>6.6500000000000005E-3</v>
      </c>
      <c r="E370" s="11">
        <f t="shared" si="36"/>
        <v>1118.555098743901</v>
      </c>
      <c r="F370" s="24" t="s">
        <v>33</v>
      </c>
      <c r="G370" s="16" t="s">
        <v>22</v>
      </c>
      <c r="H370">
        <f t="shared" si="37"/>
        <v>7.1553575932406668</v>
      </c>
      <c r="I370" s="11">
        <f t="shared" si="34"/>
        <v>1402.555098743901</v>
      </c>
      <c r="K370" t="b">
        <f t="shared" si="32"/>
        <v>1</v>
      </c>
      <c r="L370">
        <f>COUNTIF(K$4:K370,TRUE())</f>
        <v>151</v>
      </c>
      <c r="M370" t="b">
        <f t="shared" si="33"/>
        <v>1</v>
      </c>
    </row>
    <row r="371" spans="1:13" x14ac:dyDescent="0.25">
      <c r="A371" s="21">
        <v>44860.6875</v>
      </c>
      <c r="B371" s="22">
        <f t="shared" si="35"/>
        <v>405.0625</v>
      </c>
      <c r="D371">
        <v>0.72399999999999998</v>
      </c>
      <c r="E371" s="11">
        <f t="shared" si="36"/>
        <v>1125.3215902903703</v>
      </c>
      <c r="H371" t="e">
        <f t="shared" si="37"/>
        <v>#DIV/0!</v>
      </c>
      <c r="I371" s="11">
        <f t="shared" si="34"/>
        <v>1409.3215902903703</v>
      </c>
      <c r="K371" t="b">
        <f t="shared" si="32"/>
        <v>0</v>
      </c>
      <c r="L371">
        <f>COUNTIF(K$4:K371,TRUE())</f>
        <v>151</v>
      </c>
      <c r="M371" t="b">
        <f t="shared" si="33"/>
        <v>1</v>
      </c>
    </row>
    <row r="372" spans="1:13" x14ac:dyDescent="0.25">
      <c r="A372" s="21">
        <v>44860.690972222219</v>
      </c>
      <c r="B372" s="22">
        <f t="shared" si="35"/>
        <v>405.06597222221899</v>
      </c>
      <c r="D372">
        <f>D371/200</f>
        <v>3.62E-3</v>
      </c>
      <c r="E372" s="11">
        <f t="shared" si="36"/>
        <v>1125.3215902903703</v>
      </c>
      <c r="F372" s="24" t="s">
        <v>33</v>
      </c>
      <c r="G372" s="16" t="s">
        <v>22</v>
      </c>
      <c r="H372">
        <f t="shared" si="37"/>
        <v>6.4282301102334189</v>
      </c>
      <c r="I372" s="11">
        <f t="shared" si="34"/>
        <v>1409.3215902903703</v>
      </c>
      <c r="K372" t="b">
        <f t="shared" si="32"/>
        <v>1</v>
      </c>
      <c r="L372">
        <f>COUNTIF(K$4:K372,TRUE())</f>
        <v>152</v>
      </c>
      <c r="M372" t="b">
        <f t="shared" si="33"/>
        <v>0</v>
      </c>
    </row>
    <row r="373" spans="1:13" x14ac:dyDescent="0.25">
      <c r="A373" s="21">
        <v>44862.701388888891</v>
      </c>
      <c r="B373" s="22">
        <f t="shared" si="35"/>
        <v>407.07638888889051</v>
      </c>
      <c r="D373">
        <v>0.65800000000000003</v>
      </c>
      <c r="E373" s="11">
        <f t="shared" si="36"/>
        <v>1132.8275443667972</v>
      </c>
      <c r="H373" t="e">
        <f t="shared" si="37"/>
        <v>#DIV/0!</v>
      </c>
      <c r="I373" s="11">
        <f t="shared" si="34"/>
        <v>1416.8275443667972</v>
      </c>
      <c r="K373" t="b">
        <f t="shared" si="32"/>
        <v>0</v>
      </c>
      <c r="L373">
        <f>COUNTIF(K$4:K373,TRUE())</f>
        <v>152</v>
      </c>
      <c r="M373" t="b">
        <f t="shared" si="33"/>
        <v>0</v>
      </c>
    </row>
    <row r="374" spans="1:13" x14ac:dyDescent="0.25">
      <c r="A374" s="21">
        <v>44862.704861111109</v>
      </c>
      <c r="B374" s="22">
        <f t="shared" si="35"/>
        <v>407.07986111110949</v>
      </c>
      <c r="D374">
        <f>D373/500</f>
        <v>1.3160000000000001E-3</v>
      </c>
      <c r="E374" s="11">
        <f t="shared" si="36"/>
        <v>1132.8275443667972</v>
      </c>
      <c r="F374" s="24" t="s">
        <v>28</v>
      </c>
      <c r="G374" s="16" t="s">
        <v>22</v>
      </c>
      <c r="H374">
        <f t="shared" si="37"/>
        <v>7.2792128604544724</v>
      </c>
      <c r="I374" s="11">
        <f t="shared" si="34"/>
        <v>1416.8275443667972</v>
      </c>
      <c r="K374" t="b">
        <f t="shared" si="32"/>
        <v>1</v>
      </c>
      <c r="L374">
        <f>COUNTIF(K$4:K374,TRUE())</f>
        <v>153</v>
      </c>
      <c r="M374" t="b">
        <f t="shared" si="33"/>
        <v>1</v>
      </c>
    </row>
    <row r="375" spans="1:13" x14ac:dyDescent="0.25">
      <c r="A375" s="21">
        <v>44865.697916666664</v>
      </c>
      <c r="B375" s="22">
        <f t="shared" si="35"/>
        <v>410.07291666666424</v>
      </c>
      <c r="D375">
        <v>1.23</v>
      </c>
      <c r="E375" s="11">
        <f t="shared" si="36"/>
        <v>1142.6958274779506</v>
      </c>
      <c r="H375" t="e">
        <f t="shared" si="37"/>
        <v>#DIV/0!</v>
      </c>
      <c r="I375" s="11">
        <f t="shared" si="34"/>
        <v>1426.6958274779506</v>
      </c>
      <c r="K375" t="b">
        <f t="shared" si="32"/>
        <v>0</v>
      </c>
      <c r="L375">
        <f>COUNTIF(K$4:K375,TRUE())</f>
        <v>153</v>
      </c>
      <c r="M375" t="b">
        <f t="shared" si="33"/>
        <v>1</v>
      </c>
    </row>
    <row r="376" spans="1:13" x14ac:dyDescent="0.25">
      <c r="A376" s="21">
        <v>44865.701388888891</v>
      </c>
      <c r="B376" s="22">
        <f t="shared" si="35"/>
        <v>410.07638888889051</v>
      </c>
      <c r="D376">
        <f>D375/200</f>
        <v>6.1500000000000001E-3</v>
      </c>
      <c r="E376" s="11">
        <f t="shared" si="36"/>
        <v>1142.6958274779506</v>
      </c>
      <c r="F376" s="24" t="s">
        <v>33</v>
      </c>
      <c r="G376" s="16" t="s">
        <v>22</v>
      </c>
      <c r="H376">
        <f t="shared" si="37"/>
        <v>7.0653297556895325</v>
      </c>
      <c r="I376" s="11">
        <f t="shared" si="34"/>
        <v>1426.6958274779506</v>
      </c>
      <c r="K376" t="b">
        <f t="shared" si="32"/>
        <v>1</v>
      </c>
      <c r="L376">
        <f>COUNTIF(K$4:K376,TRUE())</f>
        <v>154</v>
      </c>
      <c r="M376" t="b">
        <f t="shared" si="33"/>
        <v>0</v>
      </c>
    </row>
    <row r="377" spans="1:13" x14ac:dyDescent="0.25">
      <c r="A377" s="21">
        <v>44867.684027777781</v>
      </c>
      <c r="B377" s="22">
        <f t="shared" si="35"/>
        <v>412.05902777778101</v>
      </c>
      <c r="D377">
        <v>0.65500000000000003</v>
      </c>
      <c r="E377" s="11">
        <f t="shared" si="36"/>
        <v>1149.4305921639236</v>
      </c>
      <c r="H377" t="e">
        <f t="shared" si="37"/>
        <v>#DIV/0!</v>
      </c>
      <c r="I377" s="11">
        <f t="shared" si="34"/>
        <v>1433.4305921639236</v>
      </c>
      <c r="K377" t="b">
        <f t="shared" si="32"/>
        <v>0</v>
      </c>
      <c r="L377">
        <f>COUNTIF(K$4:K377,TRUE())</f>
        <v>154</v>
      </c>
      <c r="M377" t="b">
        <f t="shared" si="33"/>
        <v>0</v>
      </c>
    </row>
    <row r="378" spans="1:13" x14ac:dyDescent="0.25">
      <c r="A378" s="21">
        <v>44867.6875</v>
      </c>
      <c r="B378" s="22">
        <f t="shared" si="35"/>
        <v>412.0625</v>
      </c>
      <c r="D378">
        <f>D377/200</f>
        <v>3.2750000000000001E-3</v>
      </c>
      <c r="E378" s="11">
        <f t="shared" si="36"/>
        <v>1149.4305921639236</v>
      </c>
      <c r="F378" s="24" t="s">
        <v>33</v>
      </c>
      <c r="G378" s="16" t="s">
        <v>22</v>
      </c>
      <c r="H378">
        <f t="shared" si="37"/>
        <v>6.1471093787955455</v>
      </c>
      <c r="I378" s="11">
        <f t="shared" si="34"/>
        <v>1433.4305921639236</v>
      </c>
      <c r="K378" t="b">
        <f t="shared" si="32"/>
        <v>1</v>
      </c>
      <c r="L378">
        <f>COUNTIF(K$4:K378,TRUE())</f>
        <v>155</v>
      </c>
      <c r="M378" t="b">
        <f t="shared" si="33"/>
        <v>1</v>
      </c>
    </row>
    <row r="379" spans="1:13" x14ac:dyDescent="0.25">
      <c r="A379" s="21">
        <v>44869.71875</v>
      </c>
      <c r="B379" s="22">
        <f t="shared" si="35"/>
        <v>414.09375</v>
      </c>
      <c r="D379">
        <v>0.79900000000000004</v>
      </c>
      <c r="E379" s="11">
        <f t="shared" si="36"/>
        <v>1157.3611489502016</v>
      </c>
      <c r="H379" t="e">
        <f t="shared" si="37"/>
        <v>#DIV/0!</v>
      </c>
      <c r="I379" s="11">
        <f t="shared" si="34"/>
        <v>1441.3611489502016</v>
      </c>
      <c r="K379" t="b">
        <f t="shared" si="32"/>
        <v>0</v>
      </c>
      <c r="L379">
        <f>COUNTIF(K$4:K379,TRUE())</f>
        <v>155</v>
      </c>
      <c r="M379" t="b">
        <f t="shared" si="33"/>
        <v>1</v>
      </c>
    </row>
    <row r="380" spans="1:13" x14ac:dyDescent="0.25">
      <c r="A380" s="21">
        <v>44869.722222222219</v>
      </c>
      <c r="B380" s="22">
        <f t="shared" si="35"/>
        <v>414.09722222221899</v>
      </c>
      <c r="D380">
        <f>D379/1000</f>
        <v>7.9900000000000001E-4</v>
      </c>
      <c r="E380" s="11">
        <f t="shared" si="36"/>
        <v>1157.3611489502016</v>
      </c>
      <c r="F380" s="24" t="s">
        <v>32</v>
      </c>
      <c r="G380" s="16" t="s">
        <v>22</v>
      </c>
      <c r="H380">
        <f t="shared" si="37"/>
        <v>7.0497573750936073</v>
      </c>
      <c r="I380" s="11">
        <f t="shared" si="34"/>
        <v>1441.3611489502016</v>
      </c>
      <c r="K380" t="b">
        <f t="shared" si="32"/>
        <v>1</v>
      </c>
      <c r="L380">
        <f>COUNTIF(K$4:K380,TRUE())</f>
        <v>156</v>
      </c>
      <c r="M380" t="b">
        <f t="shared" si="33"/>
        <v>0</v>
      </c>
    </row>
    <row r="381" spans="1:13" x14ac:dyDescent="0.25">
      <c r="A381" s="21">
        <v>44872.690972222219</v>
      </c>
      <c r="B381" s="22">
        <f t="shared" si="35"/>
        <v>417.06597222221899</v>
      </c>
      <c r="D381">
        <v>0.88100000000000001</v>
      </c>
      <c r="E381" s="11">
        <f t="shared" si="36"/>
        <v>1167.4678797508561</v>
      </c>
      <c r="H381" t="e">
        <f t="shared" si="37"/>
        <v>#DIV/0!</v>
      </c>
      <c r="I381" s="11">
        <f t="shared" si="34"/>
        <v>1451.4678797508561</v>
      </c>
      <c r="K381" t="b">
        <f t="shared" si="32"/>
        <v>0</v>
      </c>
      <c r="L381">
        <f>COUNTIF(K$4:K381,TRUE())</f>
        <v>156</v>
      </c>
      <c r="M381" t="b">
        <f t="shared" si="33"/>
        <v>0</v>
      </c>
    </row>
    <row r="382" spans="1:13" x14ac:dyDescent="0.25">
      <c r="A382" s="21">
        <v>44872.694444444445</v>
      </c>
      <c r="B382" s="22">
        <f t="shared" si="35"/>
        <v>417.06944444444525</v>
      </c>
      <c r="D382">
        <f>D381/200</f>
        <v>4.4050000000000001E-3</v>
      </c>
      <c r="E382" s="11">
        <f t="shared" si="36"/>
        <v>1167.4678797508561</v>
      </c>
      <c r="F382" s="24" t="s">
        <v>33</v>
      </c>
      <c r="G382" s="16" t="s">
        <v>22</v>
      </c>
      <c r="H382">
        <f t="shared" si="37"/>
        <v>6.9325912330609123</v>
      </c>
      <c r="I382" s="11">
        <f t="shared" si="34"/>
        <v>1451.4678797508561</v>
      </c>
      <c r="K382" t="b">
        <f t="shared" si="32"/>
        <v>1</v>
      </c>
      <c r="L382">
        <f>COUNTIF(K$4:K382,TRUE())</f>
        <v>157</v>
      </c>
      <c r="M382" t="b">
        <f t="shared" si="33"/>
        <v>1</v>
      </c>
    </row>
    <row r="383" spans="1:13" x14ac:dyDescent="0.25">
      <c r="A383" s="21">
        <v>44874.6875</v>
      </c>
      <c r="B383" s="22">
        <f t="shared" si="35"/>
        <v>419.0625</v>
      </c>
      <c r="D383">
        <v>0.52600000000000002</v>
      </c>
      <c r="E383" s="11">
        <f t="shared" si="36"/>
        <v>1174.3676567210027</v>
      </c>
      <c r="H383" t="e">
        <f t="shared" si="37"/>
        <v>#DIV/0!</v>
      </c>
      <c r="I383" s="11">
        <f t="shared" si="34"/>
        <v>1458.3676567210027</v>
      </c>
      <c r="K383" t="b">
        <f t="shared" si="32"/>
        <v>0</v>
      </c>
      <c r="L383">
        <f>COUNTIF(K$4:K383,TRUE())</f>
        <v>157</v>
      </c>
      <c r="M383" t="b">
        <f t="shared" si="33"/>
        <v>1</v>
      </c>
    </row>
    <row r="384" spans="1:13" x14ac:dyDescent="0.25">
      <c r="A384" s="21">
        <v>44874.690972222219</v>
      </c>
      <c r="B384" s="22">
        <f t="shared" si="35"/>
        <v>419.06597222221899</v>
      </c>
      <c r="D384">
        <f>D383/200</f>
        <v>2.63E-3</v>
      </c>
      <c r="E384" s="11">
        <f t="shared" si="36"/>
        <v>1174.3676567210027</v>
      </c>
      <c r="F384" s="24" t="s">
        <v>33</v>
      </c>
      <c r="G384" s="16" t="s">
        <v>22</v>
      </c>
      <c r="H384">
        <f t="shared" si="37"/>
        <v>6.4466388089703601</v>
      </c>
      <c r="I384" s="11">
        <f t="shared" si="34"/>
        <v>1458.3676567210027</v>
      </c>
      <c r="K384" t="b">
        <f t="shared" si="32"/>
        <v>1</v>
      </c>
      <c r="L384">
        <f>COUNTIF(K$4:K384,TRUE())</f>
        <v>158</v>
      </c>
      <c r="M384" t="b">
        <f t="shared" si="33"/>
        <v>0</v>
      </c>
    </row>
    <row r="385" spans="1:13" x14ac:dyDescent="0.25">
      <c r="A385" s="21">
        <v>44876.701388888891</v>
      </c>
      <c r="B385" s="22">
        <f t="shared" si="35"/>
        <v>421.07638888889051</v>
      </c>
      <c r="D385">
        <v>0.47099999999999997</v>
      </c>
      <c r="E385" s="11">
        <f t="shared" si="36"/>
        <v>1181.852177171098</v>
      </c>
      <c r="H385" t="e">
        <f t="shared" si="37"/>
        <v>#DIV/0!</v>
      </c>
      <c r="I385" s="11">
        <f t="shared" si="34"/>
        <v>1465.852177171098</v>
      </c>
      <c r="K385" t="b">
        <f t="shared" si="32"/>
        <v>0</v>
      </c>
      <c r="L385">
        <f>COUNTIF(K$4:K385,TRUE())</f>
        <v>158</v>
      </c>
      <c r="M385" t="b">
        <f t="shared" si="33"/>
        <v>0</v>
      </c>
    </row>
    <row r="386" spans="1:13" x14ac:dyDescent="0.25">
      <c r="A386" s="21">
        <v>44876.704861111109</v>
      </c>
      <c r="B386" s="22">
        <f t="shared" si="35"/>
        <v>421.07986111110949</v>
      </c>
      <c r="D386">
        <f>D385/1000</f>
        <v>4.7099999999999996E-4</v>
      </c>
      <c r="E386" s="11">
        <f t="shared" si="36"/>
        <v>1181.852177171098</v>
      </c>
      <c r="F386" s="24" t="s">
        <v>32</v>
      </c>
      <c r="G386" s="16" t="s">
        <v>22</v>
      </c>
      <c r="H386">
        <f t="shared" si="37"/>
        <v>6.7288533876939614</v>
      </c>
      <c r="I386" s="11">
        <f t="shared" si="34"/>
        <v>1465.852177171098</v>
      </c>
      <c r="K386" t="b">
        <f t="shared" si="32"/>
        <v>1</v>
      </c>
      <c r="L386">
        <f>COUNTIF(K$4:K386,TRUE())</f>
        <v>159</v>
      </c>
      <c r="M386" t="b">
        <f t="shared" si="33"/>
        <v>1</v>
      </c>
    </row>
    <row r="387" spans="1:13" x14ac:dyDescent="0.25">
      <c r="A387" s="21">
        <v>44879.666666666664</v>
      </c>
      <c r="B387" s="22">
        <f t="shared" si="35"/>
        <v>424.04166666666424</v>
      </c>
      <c r="D387">
        <v>0.71299999999999997</v>
      </c>
      <c r="E387" s="11">
        <f t="shared" si="36"/>
        <v>1192.4161364725912</v>
      </c>
      <c r="H387" t="e">
        <f t="shared" si="37"/>
        <v>#DIV/0!</v>
      </c>
      <c r="I387" s="11">
        <f t="shared" si="34"/>
        <v>1476.4161364725912</v>
      </c>
      <c r="K387" t="b">
        <f t="shared" si="32"/>
        <v>0</v>
      </c>
      <c r="L387">
        <f>COUNTIF(K$4:K387,TRUE())</f>
        <v>159</v>
      </c>
      <c r="M387" t="b">
        <f t="shared" si="33"/>
        <v>1</v>
      </c>
    </row>
    <row r="388" spans="1:13" x14ac:dyDescent="0.25">
      <c r="A388" s="21">
        <v>44879.670138888891</v>
      </c>
      <c r="B388" s="22">
        <f t="shared" si="35"/>
        <v>424.04513888889051</v>
      </c>
      <c r="D388">
        <f>D387/200</f>
        <v>3.565E-3</v>
      </c>
      <c r="E388" s="11">
        <f t="shared" si="36"/>
        <v>1192.4161364725912</v>
      </c>
      <c r="F388" s="24" t="s">
        <v>33</v>
      </c>
      <c r="G388" s="16" t="s">
        <v>22</v>
      </c>
      <c r="H388">
        <f t="shared" si="37"/>
        <v>2.936122009077565</v>
      </c>
      <c r="I388" s="11">
        <f t="shared" si="34"/>
        <v>1476.4161364725912</v>
      </c>
      <c r="K388" t="b">
        <f t="shared" si="32"/>
        <v>1</v>
      </c>
      <c r="L388">
        <f>COUNTIF(K$4:K388,TRUE())</f>
        <v>160</v>
      </c>
      <c r="M388" t="b">
        <f t="shared" si="33"/>
        <v>0</v>
      </c>
    </row>
    <row r="389" spans="1:13" x14ac:dyDescent="0.25">
      <c r="A389" s="21">
        <v>44880.225694444445</v>
      </c>
      <c r="B389" s="22">
        <f t="shared" si="35"/>
        <v>424.60069444444525</v>
      </c>
      <c r="D389">
        <v>8.3000000000000004E-2</v>
      </c>
      <c r="E389" s="11">
        <f t="shared" si="36"/>
        <v>1196.9572738272691</v>
      </c>
      <c r="H389">
        <f t="shared" si="37"/>
        <v>8.1316479722864834</v>
      </c>
      <c r="I389" s="11">
        <f t="shared" si="34"/>
        <v>1480.9572738272691</v>
      </c>
      <c r="K389" t="b">
        <f t="shared" ref="K389:K398" si="38">ISNUMBER(SEARCH("dilution",F389))</f>
        <v>0</v>
      </c>
      <c r="L389">
        <f>COUNTIF(K$4:K389,TRUE())</f>
        <v>160</v>
      </c>
      <c r="M389" t="b">
        <f t="shared" ref="M389:M398" si="39">ISODD(L389)</f>
        <v>0</v>
      </c>
    </row>
    <row r="390" spans="1:13" x14ac:dyDescent="0.25">
      <c r="A390" s="21">
        <v>44881.753472222219</v>
      </c>
      <c r="B390" s="22">
        <f t="shared" si="35"/>
        <v>426.12847222221899</v>
      </c>
      <c r="D390">
        <v>1.89</v>
      </c>
      <c r="E390" s="11">
        <f t="shared" si="36"/>
        <v>1201.4664049150306</v>
      </c>
      <c r="H390" t="e">
        <f t="shared" si="37"/>
        <v>#DIV/0!</v>
      </c>
      <c r="I390" s="11">
        <f t="shared" ref="I390:I398" si="40">$I$4+E390</f>
        <v>1485.4664049150306</v>
      </c>
      <c r="K390" t="b">
        <f t="shared" si="38"/>
        <v>0</v>
      </c>
      <c r="L390">
        <f>COUNTIF(K$4:K390,TRUE())</f>
        <v>160</v>
      </c>
      <c r="M390" t="b">
        <f t="shared" si="39"/>
        <v>0</v>
      </c>
    </row>
    <row r="391" spans="1:13" x14ac:dyDescent="0.25">
      <c r="A391" s="21">
        <v>44881.756944444445</v>
      </c>
      <c r="B391" s="22">
        <f t="shared" ref="B391:B398" si="41">(A391-A390) +B390</f>
        <v>426.13194444444525</v>
      </c>
      <c r="D391">
        <f>D390/200</f>
        <v>9.4500000000000001E-3</v>
      </c>
      <c r="E391" s="11">
        <f t="shared" si="36"/>
        <v>1201.4664049150306</v>
      </c>
      <c r="F391" s="24" t="s">
        <v>33</v>
      </c>
      <c r="G391" s="16" t="s">
        <v>43</v>
      </c>
      <c r="H391">
        <f t="shared" si="37"/>
        <v>4.8646314355653946</v>
      </c>
      <c r="I391" s="11">
        <f t="shared" si="40"/>
        <v>1485.4664049150306</v>
      </c>
      <c r="K391" t="b">
        <f t="shared" si="38"/>
        <v>1</v>
      </c>
      <c r="L391">
        <f>COUNTIF(K$4:K391,TRUE())</f>
        <v>161</v>
      </c>
      <c r="M391" t="b">
        <f t="shared" si="39"/>
        <v>1</v>
      </c>
    </row>
    <row r="392" spans="1:13" x14ac:dyDescent="0.25">
      <c r="A392" s="21">
        <v>44882.395833333336</v>
      </c>
      <c r="B392" s="22">
        <f t="shared" si="41"/>
        <v>426.77083333333576</v>
      </c>
      <c r="D392">
        <v>8.4000000000000005E-2</v>
      </c>
      <c r="E392" s="11">
        <f t="shared" ref="E392:E398" si="42">IF(LOG(D392/D391)&gt;0, E391+LOG(D392/D391,2),E391)</f>
        <v>1204.6184080084756</v>
      </c>
      <c r="H392">
        <f t="shared" si="37"/>
        <v>5.4878561040040568</v>
      </c>
      <c r="I392" s="11">
        <f t="shared" si="40"/>
        <v>1488.6184080084756</v>
      </c>
      <c r="K392" t="b">
        <f t="shared" si="38"/>
        <v>0</v>
      </c>
      <c r="L392">
        <f>COUNTIF(K$4:K392,TRUE())</f>
        <v>161</v>
      </c>
      <c r="M392" t="b">
        <f t="shared" si="39"/>
        <v>1</v>
      </c>
    </row>
    <row r="393" spans="1:13" x14ac:dyDescent="0.25">
      <c r="A393" s="21">
        <v>44883.420138888891</v>
      </c>
      <c r="B393" s="22">
        <f t="shared" si="41"/>
        <v>427.79513888889051</v>
      </c>
      <c r="D393">
        <v>1.8740000000000001</v>
      </c>
      <c r="E393" s="11">
        <f t="shared" si="42"/>
        <v>1209.0979958233561</v>
      </c>
      <c r="H393">
        <f t="shared" si="37"/>
        <v>16.81359554998447</v>
      </c>
      <c r="I393" s="11">
        <f t="shared" si="40"/>
        <v>1493.0979958233561</v>
      </c>
      <c r="K393" t="b">
        <f t="shared" si="38"/>
        <v>0</v>
      </c>
      <c r="L393">
        <f>COUNTIF(K$4:K393,TRUE())</f>
        <v>161</v>
      </c>
      <c r="M393" t="b">
        <f t="shared" si="39"/>
        <v>1</v>
      </c>
    </row>
    <row r="394" spans="1:13" x14ac:dyDescent="0.25">
      <c r="A394" s="21">
        <v>44883.784722222219</v>
      </c>
      <c r="B394" s="22">
        <f t="shared" si="41"/>
        <v>428.15972222221899</v>
      </c>
      <c r="D394">
        <v>2.6880000000000002</v>
      </c>
      <c r="E394" s="11">
        <f t="shared" si="42"/>
        <v>1209.6184080084756</v>
      </c>
      <c r="H394" t="e">
        <f t="shared" si="37"/>
        <v>#DIV/0!</v>
      </c>
      <c r="I394" s="11">
        <f t="shared" si="40"/>
        <v>1493.6184080084756</v>
      </c>
      <c r="K394" t="b">
        <f t="shared" si="38"/>
        <v>0</v>
      </c>
      <c r="L394">
        <f>COUNTIF(K$4:K394,TRUE())</f>
        <v>161</v>
      </c>
      <c r="M394" t="b">
        <f t="shared" si="39"/>
        <v>1</v>
      </c>
    </row>
    <row r="395" spans="1:13" x14ac:dyDescent="0.25">
      <c r="A395" s="21">
        <v>44883.788194444445</v>
      </c>
      <c r="B395" s="22">
        <f t="shared" si="41"/>
        <v>428.16319444444525</v>
      </c>
      <c r="D395">
        <f>D394/10000</f>
        <v>2.6880000000000003E-4</v>
      </c>
      <c r="E395" s="11">
        <f t="shared" si="42"/>
        <v>1209.6184080084756</v>
      </c>
      <c r="F395" s="24" t="s">
        <v>44</v>
      </c>
      <c r="G395" s="16" t="s">
        <v>43</v>
      </c>
      <c r="H395">
        <f t="shared" si="37"/>
        <v>5.4924361059354796</v>
      </c>
      <c r="I395" s="11">
        <f t="shared" si="40"/>
        <v>1493.6184080084756</v>
      </c>
      <c r="K395" t="b">
        <f t="shared" si="38"/>
        <v>1</v>
      </c>
      <c r="L395">
        <f>COUNTIF(K$4:K395,TRUE())</f>
        <v>162</v>
      </c>
      <c r="M395" t="b">
        <f t="shared" si="39"/>
        <v>0</v>
      </c>
    </row>
    <row r="396" spans="1:13" x14ac:dyDescent="0.25">
      <c r="A396" s="21">
        <v>44886.704861111109</v>
      </c>
      <c r="B396" s="22">
        <f t="shared" si="41"/>
        <v>431.07986111110949</v>
      </c>
      <c r="D396">
        <v>1.845</v>
      </c>
      <c r="E396" s="11">
        <f t="shared" si="42"/>
        <v>1222.3632080661941</v>
      </c>
      <c r="H396" t="e">
        <f t="shared" si="37"/>
        <v>#DIV/0!</v>
      </c>
      <c r="I396" s="11">
        <f t="shared" si="40"/>
        <v>1506.3632080661941</v>
      </c>
      <c r="K396" t="b">
        <f t="shared" si="38"/>
        <v>0</v>
      </c>
      <c r="L396">
        <f>COUNTIF(K$4:K396,TRUE())</f>
        <v>162</v>
      </c>
      <c r="M396" t="b">
        <f t="shared" si="39"/>
        <v>0</v>
      </c>
    </row>
    <row r="397" spans="1:13" x14ac:dyDescent="0.25">
      <c r="A397" s="21">
        <v>44886.708333333336</v>
      </c>
      <c r="B397" s="22">
        <f t="shared" si="41"/>
        <v>431.08333333333576</v>
      </c>
      <c r="D397">
        <f>D396/200</f>
        <v>9.2250000000000006E-3</v>
      </c>
      <c r="E397" s="11">
        <f t="shared" si="42"/>
        <v>1222.3632080661941</v>
      </c>
      <c r="F397" s="24" t="s">
        <v>33</v>
      </c>
      <c r="G397" s="16" t="s">
        <v>22</v>
      </c>
      <c r="H397">
        <f t="shared" si="37"/>
        <v>6.0487089874235629</v>
      </c>
      <c r="I397" s="11">
        <f t="shared" si="40"/>
        <v>1506.3632080661941</v>
      </c>
      <c r="K397" t="b">
        <f t="shared" si="38"/>
        <v>1</v>
      </c>
      <c r="L397">
        <f>COUNTIF(K$4:K397,TRUE())</f>
        <v>163</v>
      </c>
      <c r="M397" t="b">
        <f t="shared" si="39"/>
        <v>1</v>
      </c>
    </row>
    <row r="398" spans="1:13" x14ac:dyDescent="0.25">
      <c r="A398" s="21">
        <v>44888.704861111109</v>
      </c>
      <c r="B398" s="22">
        <f t="shared" si="41"/>
        <v>433.07986111110949</v>
      </c>
      <c r="D398">
        <v>2.2370000000000001</v>
      </c>
      <c r="E398" s="11">
        <f t="shared" si="42"/>
        <v>1230.2850086960802</v>
      </c>
      <c r="F398" s="24" t="s">
        <v>52</v>
      </c>
      <c r="H398">
        <f t="shared" si="37"/>
        <v>875.67426169686928</v>
      </c>
      <c r="I398" s="11">
        <f t="shared" si="40"/>
        <v>1514.2850086960802</v>
      </c>
      <c r="K398" t="b">
        <f t="shared" si="38"/>
        <v>0</v>
      </c>
      <c r="L398">
        <f>COUNTIF(K$4:K398,TRUE())</f>
        <v>163</v>
      </c>
      <c r="M398" t="b">
        <f t="shared" si="39"/>
        <v>1</v>
      </c>
    </row>
    <row r="399" spans="1:13" x14ac:dyDescent="0.25">
      <c r="G399" s="16"/>
      <c r="I399" s="11"/>
    </row>
    <row r="400" spans="1:13" x14ac:dyDescent="0.25">
      <c r="I400" s="11"/>
    </row>
    <row r="401" spans="7:9" x14ac:dyDescent="0.25">
      <c r="G401" s="16"/>
      <c r="I401" s="11"/>
    </row>
    <row r="402" spans="7:9" x14ac:dyDescent="0.25">
      <c r="I402" s="11"/>
    </row>
    <row r="403" spans="7:9" x14ac:dyDescent="0.25">
      <c r="G403" s="16"/>
      <c r="I403" s="11"/>
    </row>
    <row r="404" spans="7:9" x14ac:dyDescent="0.25">
      <c r="I404" s="11"/>
    </row>
    <row r="405" spans="7:9" x14ac:dyDescent="0.25">
      <c r="I405" s="11"/>
    </row>
    <row r="406" spans="7:9" x14ac:dyDescent="0.25">
      <c r="G406" s="16"/>
      <c r="I406" s="11"/>
    </row>
    <row r="407" spans="7:9" x14ac:dyDescent="0.25">
      <c r="I407" s="11"/>
    </row>
    <row r="408" spans="7:9" x14ac:dyDescent="0.25">
      <c r="G408" s="16"/>
      <c r="I408" s="11"/>
    </row>
    <row r="409" spans="7:9" x14ac:dyDescent="0.25">
      <c r="I409" s="11"/>
    </row>
    <row r="410" spans="7:9" x14ac:dyDescent="0.25">
      <c r="G410" s="16"/>
      <c r="I410" s="11"/>
    </row>
    <row r="411" spans="7:9" x14ac:dyDescent="0.25">
      <c r="I411" s="11"/>
    </row>
    <row r="412" spans="7:9" x14ac:dyDescent="0.25">
      <c r="G412" s="16"/>
      <c r="I412" s="11"/>
    </row>
    <row r="413" spans="7:9" x14ac:dyDescent="0.25">
      <c r="I413" s="11"/>
    </row>
    <row r="414" spans="7:9" x14ac:dyDescent="0.25">
      <c r="G414" s="16"/>
      <c r="I414" s="11"/>
    </row>
    <row r="415" spans="7:9" x14ac:dyDescent="0.25">
      <c r="I415" s="11"/>
    </row>
    <row r="416" spans="7:9" x14ac:dyDescent="0.25">
      <c r="G416" s="16"/>
      <c r="I416" s="11"/>
    </row>
    <row r="417" spans="7:9" x14ac:dyDescent="0.25">
      <c r="I417" s="11"/>
    </row>
    <row r="418" spans="7:9" x14ac:dyDescent="0.25">
      <c r="G418" s="16"/>
      <c r="I418" s="11"/>
    </row>
    <row r="419" spans="7:9" x14ac:dyDescent="0.25">
      <c r="I419" s="11"/>
    </row>
    <row r="420" spans="7:9" x14ac:dyDescent="0.25">
      <c r="G420" s="16"/>
      <c r="I420" s="11"/>
    </row>
    <row r="421" spans="7:9" x14ac:dyDescent="0.25">
      <c r="I421" s="11"/>
    </row>
    <row r="422" spans="7:9" x14ac:dyDescent="0.25">
      <c r="G422" s="16"/>
      <c r="I422" s="11"/>
    </row>
    <row r="423" spans="7:9" x14ac:dyDescent="0.25">
      <c r="I423" s="11"/>
    </row>
    <row r="424" spans="7:9" x14ac:dyDescent="0.25">
      <c r="G424" s="16"/>
      <c r="I424" s="11"/>
    </row>
    <row r="425" spans="7:9" x14ac:dyDescent="0.25">
      <c r="I425" s="11"/>
    </row>
    <row r="426" spans="7:9" x14ac:dyDescent="0.25">
      <c r="G426" s="16"/>
      <c r="I426" s="11"/>
    </row>
    <row r="427" spans="7:9" x14ac:dyDescent="0.25">
      <c r="I427" s="11"/>
    </row>
    <row r="428" spans="7:9" x14ac:dyDescent="0.25">
      <c r="G428" s="16"/>
      <c r="I428" s="11"/>
    </row>
    <row r="429" spans="7:9" x14ac:dyDescent="0.25">
      <c r="I429" s="11"/>
    </row>
    <row r="430" spans="7:9" x14ac:dyDescent="0.25">
      <c r="G430" s="16"/>
      <c r="I430" s="11"/>
    </row>
    <row r="431" spans="7:9" x14ac:dyDescent="0.25">
      <c r="I431" s="11"/>
    </row>
    <row r="432" spans="7:9" x14ac:dyDescent="0.25">
      <c r="G432" s="16"/>
      <c r="I432" s="11"/>
    </row>
    <row r="433" spans="7:9" x14ac:dyDescent="0.25">
      <c r="I433" s="11"/>
    </row>
    <row r="434" spans="7:9" x14ac:dyDescent="0.25">
      <c r="G434" s="16"/>
      <c r="I434" s="11"/>
    </row>
    <row r="435" spans="7:9" x14ac:dyDescent="0.25">
      <c r="I435" s="11"/>
    </row>
    <row r="436" spans="7:9" x14ac:dyDescent="0.25">
      <c r="G436" s="16"/>
      <c r="I436" s="11"/>
    </row>
    <row r="437" spans="7:9" x14ac:dyDescent="0.25">
      <c r="I437" s="11"/>
    </row>
    <row r="438" spans="7:9" x14ac:dyDescent="0.25">
      <c r="G438" s="16"/>
      <c r="I438" s="11"/>
    </row>
    <row r="439" spans="7:9" x14ac:dyDescent="0.25">
      <c r="I439" s="11"/>
    </row>
    <row r="440" spans="7:9" x14ac:dyDescent="0.25">
      <c r="G440" s="16"/>
      <c r="I440" s="11"/>
    </row>
    <row r="441" spans="7:9" x14ac:dyDescent="0.25">
      <c r="I441" s="11"/>
    </row>
    <row r="442" spans="7:9" x14ac:dyDescent="0.25">
      <c r="G442" s="16"/>
      <c r="I442" s="11"/>
    </row>
    <row r="443" spans="7:9" x14ac:dyDescent="0.25">
      <c r="I443" s="11"/>
    </row>
    <row r="444" spans="7:9" x14ac:dyDescent="0.25">
      <c r="I444" s="11"/>
    </row>
    <row r="445" spans="7:9" x14ac:dyDescent="0.25">
      <c r="G445" s="16"/>
      <c r="I445" s="11"/>
    </row>
    <row r="446" spans="7:9" x14ac:dyDescent="0.25">
      <c r="I446" s="11"/>
    </row>
    <row r="447" spans="7:9" x14ac:dyDescent="0.25">
      <c r="G447" s="16"/>
      <c r="I447" s="11"/>
    </row>
    <row r="448" spans="7:9" x14ac:dyDescent="0.25">
      <c r="I448" s="11"/>
    </row>
    <row r="449" spans="7:9" x14ac:dyDescent="0.25">
      <c r="G449" s="16"/>
      <c r="I449" s="11"/>
    </row>
    <row r="450" spans="7:9" x14ac:dyDescent="0.25">
      <c r="I450" s="11"/>
    </row>
    <row r="451" spans="7:9" x14ac:dyDescent="0.25">
      <c r="G451" s="16"/>
      <c r="I451" s="11"/>
    </row>
    <row r="452" spans="7:9" x14ac:dyDescent="0.25">
      <c r="I452" s="11"/>
    </row>
    <row r="453" spans="7:9" x14ac:dyDescent="0.25">
      <c r="G453" s="16"/>
      <c r="I453" s="11"/>
    </row>
    <row r="454" spans="7:9" x14ac:dyDescent="0.25">
      <c r="I454" s="11"/>
    </row>
    <row r="455" spans="7:9" x14ac:dyDescent="0.25">
      <c r="G455" s="16"/>
      <c r="I455" s="11"/>
    </row>
    <row r="456" spans="7:9" x14ac:dyDescent="0.25">
      <c r="I456" s="11"/>
    </row>
    <row r="457" spans="7:9" x14ac:dyDescent="0.25">
      <c r="G457" s="16"/>
      <c r="I457" s="11"/>
    </row>
    <row r="458" spans="7:9" x14ac:dyDescent="0.25">
      <c r="I458" s="11"/>
    </row>
    <row r="459" spans="7:9" x14ac:dyDescent="0.25">
      <c r="G459" s="16"/>
      <c r="I459" s="11"/>
    </row>
    <row r="460" spans="7:9" x14ac:dyDescent="0.25">
      <c r="I460" s="11"/>
    </row>
    <row r="461" spans="7:9" x14ac:dyDescent="0.25">
      <c r="G461" s="16"/>
      <c r="I461" s="11"/>
    </row>
    <row r="462" spans="7:9" x14ac:dyDescent="0.25">
      <c r="I462" s="11"/>
    </row>
    <row r="463" spans="7:9" x14ac:dyDescent="0.25">
      <c r="G463" s="16"/>
      <c r="I463" s="11"/>
    </row>
    <row r="464" spans="7:9" x14ac:dyDescent="0.25">
      <c r="I464" s="11"/>
    </row>
    <row r="465" spans="7:9" x14ac:dyDescent="0.25">
      <c r="G465" s="16"/>
      <c r="I465" s="11"/>
    </row>
    <row r="466" spans="7:9" x14ac:dyDescent="0.25">
      <c r="I466" s="11"/>
    </row>
    <row r="467" spans="7:9" x14ac:dyDescent="0.25">
      <c r="G467" s="16"/>
      <c r="I467" s="11"/>
    </row>
    <row r="468" spans="7:9" x14ac:dyDescent="0.25">
      <c r="I468" s="11"/>
    </row>
    <row r="469" spans="7:9" x14ac:dyDescent="0.25">
      <c r="G469" s="16"/>
      <c r="I469" s="11"/>
    </row>
    <row r="470" spans="7:9" x14ac:dyDescent="0.25">
      <c r="I470" s="11"/>
    </row>
    <row r="471" spans="7:9" x14ac:dyDescent="0.25">
      <c r="G471" s="16"/>
      <c r="I471" s="11"/>
    </row>
    <row r="472" spans="7:9" x14ac:dyDescent="0.25">
      <c r="I472" s="11"/>
    </row>
    <row r="473" spans="7:9" x14ac:dyDescent="0.25">
      <c r="G473" s="16"/>
      <c r="I473" s="11"/>
    </row>
    <row r="474" spans="7:9" x14ac:dyDescent="0.25">
      <c r="I474" s="11"/>
    </row>
    <row r="475" spans="7:9" x14ac:dyDescent="0.25">
      <c r="G475" s="16"/>
      <c r="I475" s="11"/>
    </row>
    <row r="476" spans="7:9" x14ac:dyDescent="0.25">
      <c r="I476" s="11"/>
    </row>
    <row r="477" spans="7:9" x14ac:dyDescent="0.25">
      <c r="G477" s="16"/>
      <c r="I477" s="11"/>
    </row>
    <row r="478" spans="7:9" x14ac:dyDescent="0.25">
      <c r="I478" s="11"/>
    </row>
    <row r="479" spans="7:9" x14ac:dyDescent="0.25">
      <c r="G479" s="16"/>
      <c r="I479" s="11"/>
    </row>
    <row r="480" spans="7:9" x14ac:dyDescent="0.25">
      <c r="I480" s="11"/>
    </row>
    <row r="481" spans="7:9" x14ac:dyDescent="0.25">
      <c r="I481" s="11"/>
    </row>
    <row r="482" spans="7:9" x14ac:dyDescent="0.25">
      <c r="G482" s="16"/>
      <c r="I482" s="11"/>
    </row>
    <row r="483" spans="7:9" x14ac:dyDescent="0.25">
      <c r="I483" s="11"/>
    </row>
    <row r="484" spans="7:9" x14ac:dyDescent="0.25">
      <c r="G484" s="16"/>
      <c r="I484" s="11"/>
    </row>
    <row r="485" spans="7:9" x14ac:dyDescent="0.25">
      <c r="I485" s="11"/>
    </row>
    <row r="486" spans="7:9" x14ac:dyDescent="0.25">
      <c r="G486" s="16"/>
      <c r="I486" s="11"/>
    </row>
    <row r="487" spans="7:9" x14ac:dyDescent="0.25">
      <c r="I487" s="11"/>
    </row>
    <row r="488" spans="7:9" x14ac:dyDescent="0.25">
      <c r="G488" s="16"/>
      <c r="I488" s="11"/>
    </row>
    <row r="489" spans="7:9" x14ac:dyDescent="0.25">
      <c r="I489" s="11"/>
    </row>
    <row r="490" spans="7:9" x14ac:dyDescent="0.25">
      <c r="G490" s="16"/>
      <c r="I490" s="11"/>
    </row>
    <row r="491" spans="7:9" x14ac:dyDescent="0.25">
      <c r="I491" s="11"/>
    </row>
    <row r="492" spans="7:9" x14ac:dyDescent="0.25">
      <c r="G492" s="16"/>
      <c r="I492" s="11"/>
    </row>
    <row r="493" spans="7:9" x14ac:dyDescent="0.25">
      <c r="I493" s="11"/>
    </row>
    <row r="494" spans="7:9" x14ac:dyDescent="0.25">
      <c r="I494" s="11"/>
    </row>
    <row r="495" spans="7:9" x14ac:dyDescent="0.25">
      <c r="I495" s="11"/>
    </row>
    <row r="496" spans="7:9" x14ac:dyDescent="0.25">
      <c r="I496" s="11"/>
    </row>
    <row r="497" spans="9:9" x14ac:dyDescent="0.25">
      <c r="I497" s="11"/>
    </row>
    <row r="498" spans="9:9" x14ac:dyDescent="0.25">
      <c r="I498" s="11"/>
    </row>
    <row r="499" spans="9:9" x14ac:dyDescent="0.25">
      <c r="I499" s="11"/>
    </row>
    <row r="500" spans="9:9" x14ac:dyDescent="0.25">
      <c r="I500" s="11"/>
    </row>
    <row r="501" spans="9:9" x14ac:dyDescent="0.25">
      <c r="I501" s="11"/>
    </row>
    <row r="502" spans="9:9" x14ac:dyDescent="0.25">
      <c r="I502" s="11"/>
    </row>
    <row r="503" spans="9:9" x14ac:dyDescent="0.25">
      <c r="I503" s="11"/>
    </row>
    <row r="504" spans="9:9" x14ac:dyDescent="0.25">
      <c r="I504" s="11"/>
    </row>
    <row r="505" spans="9:9" x14ac:dyDescent="0.25">
      <c r="I505" s="11"/>
    </row>
    <row r="506" spans="9:9" x14ac:dyDescent="0.25">
      <c r="I506" s="11"/>
    </row>
    <row r="507" spans="9:9" x14ac:dyDescent="0.25">
      <c r="I507" s="11"/>
    </row>
    <row r="508" spans="9:9" x14ac:dyDescent="0.25">
      <c r="I508" s="11"/>
    </row>
    <row r="509" spans="9:9" x14ac:dyDescent="0.25">
      <c r="I509" s="11"/>
    </row>
    <row r="510" spans="9:9" x14ac:dyDescent="0.25">
      <c r="I510" s="11"/>
    </row>
    <row r="511" spans="9:9" x14ac:dyDescent="0.25">
      <c r="I511" s="11"/>
    </row>
    <row r="512" spans="9:9" x14ac:dyDescent="0.25">
      <c r="I512" s="11"/>
    </row>
    <row r="513" spans="9:9" x14ac:dyDescent="0.25">
      <c r="I513" s="11"/>
    </row>
    <row r="514" spans="9:9" x14ac:dyDescent="0.25">
      <c r="I514" s="11"/>
    </row>
    <row r="515" spans="9:9" x14ac:dyDescent="0.25">
      <c r="I515" s="11"/>
    </row>
    <row r="516" spans="9:9" x14ac:dyDescent="0.25">
      <c r="I516" s="11"/>
    </row>
    <row r="517" spans="9:9" x14ac:dyDescent="0.25">
      <c r="I517" s="11"/>
    </row>
    <row r="518" spans="9:9" x14ac:dyDescent="0.25">
      <c r="I518" s="11"/>
    </row>
    <row r="519" spans="9:9" x14ac:dyDescent="0.25">
      <c r="I519" s="11"/>
    </row>
    <row r="520" spans="9:9" x14ac:dyDescent="0.25">
      <c r="I520" s="11"/>
    </row>
    <row r="521" spans="9:9" x14ac:dyDescent="0.25">
      <c r="I521" s="11"/>
    </row>
    <row r="522" spans="9:9" x14ac:dyDescent="0.25">
      <c r="I522" s="11"/>
    </row>
    <row r="523" spans="9:9" x14ac:dyDescent="0.25">
      <c r="I523" s="11"/>
    </row>
    <row r="524" spans="9:9" x14ac:dyDescent="0.25">
      <c r="I524" s="11"/>
    </row>
    <row r="525" spans="9:9" x14ac:dyDescent="0.25">
      <c r="I525" s="11"/>
    </row>
    <row r="526" spans="9:9" x14ac:dyDescent="0.25">
      <c r="I526" s="11"/>
    </row>
    <row r="527" spans="9:9" x14ac:dyDescent="0.25">
      <c r="I527" s="11"/>
    </row>
    <row r="528" spans="9:9" x14ac:dyDescent="0.25">
      <c r="I528" s="11"/>
    </row>
    <row r="529" spans="9:9" x14ac:dyDescent="0.25">
      <c r="I529" s="11"/>
    </row>
    <row r="530" spans="9:9" x14ac:dyDescent="0.25">
      <c r="I530" s="11"/>
    </row>
    <row r="531" spans="9:9" x14ac:dyDescent="0.25">
      <c r="I531" s="11"/>
    </row>
    <row r="532" spans="9:9" x14ac:dyDescent="0.25">
      <c r="I532" s="11"/>
    </row>
    <row r="533" spans="9:9" x14ac:dyDescent="0.25">
      <c r="I533" s="11"/>
    </row>
    <row r="534" spans="9:9" x14ac:dyDescent="0.25">
      <c r="I534" s="11"/>
    </row>
    <row r="535" spans="9:9" x14ac:dyDescent="0.25">
      <c r="I535" s="11"/>
    </row>
    <row r="536" spans="9:9" x14ac:dyDescent="0.25">
      <c r="I536" s="11"/>
    </row>
    <row r="537" spans="9:9" x14ac:dyDescent="0.25">
      <c r="I537" s="11"/>
    </row>
    <row r="538" spans="9:9" x14ac:dyDescent="0.25">
      <c r="I538" s="11"/>
    </row>
    <row r="539" spans="9:9" x14ac:dyDescent="0.25">
      <c r="I539" s="11"/>
    </row>
    <row r="540" spans="9:9" x14ac:dyDescent="0.25">
      <c r="I540" s="11"/>
    </row>
    <row r="541" spans="9:9" x14ac:dyDescent="0.25">
      <c r="I541" s="11"/>
    </row>
    <row r="542" spans="9:9" x14ac:dyDescent="0.25">
      <c r="I542" s="11"/>
    </row>
    <row r="543" spans="9:9" x14ac:dyDescent="0.25">
      <c r="I543" s="11"/>
    </row>
    <row r="544" spans="9:9" x14ac:dyDescent="0.25">
      <c r="I544" s="11"/>
    </row>
    <row r="545" spans="9:9" x14ac:dyDescent="0.25">
      <c r="I545" s="11"/>
    </row>
    <row r="546" spans="9:9" x14ac:dyDescent="0.25">
      <c r="I546" s="11"/>
    </row>
    <row r="547" spans="9:9" x14ac:dyDescent="0.25">
      <c r="I547" s="11"/>
    </row>
    <row r="548" spans="9:9" x14ac:dyDescent="0.25">
      <c r="I548" s="11"/>
    </row>
    <row r="549" spans="9:9" x14ac:dyDescent="0.25">
      <c r="I549" s="11"/>
    </row>
    <row r="550" spans="9:9" x14ac:dyDescent="0.25">
      <c r="I550" s="11"/>
    </row>
    <row r="551" spans="9:9" x14ac:dyDescent="0.25">
      <c r="I551" s="11"/>
    </row>
    <row r="552" spans="9:9" x14ac:dyDescent="0.25">
      <c r="I552" s="11"/>
    </row>
    <row r="553" spans="9:9" x14ac:dyDescent="0.25">
      <c r="I553" s="11"/>
    </row>
    <row r="554" spans="9:9" x14ac:dyDescent="0.25">
      <c r="I554" s="11"/>
    </row>
    <row r="555" spans="9:9" x14ac:dyDescent="0.25">
      <c r="I555" s="11"/>
    </row>
    <row r="556" spans="9:9" x14ac:dyDescent="0.25">
      <c r="I556" s="11"/>
    </row>
    <row r="557" spans="9:9" x14ac:dyDescent="0.25">
      <c r="I557" s="11"/>
    </row>
    <row r="558" spans="9:9" x14ac:dyDescent="0.25">
      <c r="I558" s="11"/>
    </row>
    <row r="559" spans="9:9" x14ac:dyDescent="0.25">
      <c r="I559" s="11"/>
    </row>
    <row r="560" spans="9:9" x14ac:dyDescent="0.25">
      <c r="I560" s="11"/>
    </row>
    <row r="561" spans="9:9" x14ac:dyDescent="0.25">
      <c r="I561" s="11"/>
    </row>
    <row r="562" spans="9:9" x14ac:dyDescent="0.25">
      <c r="I562" s="11"/>
    </row>
    <row r="563" spans="9:9" x14ac:dyDescent="0.25">
      <c r="I563" s="11"/>
    </row>
    <row r="564" spans="9:9" x14ac:dyDescent="0.25">
      <c r="I564" s="11"/>
    </row>
    <row r="565" spans="9:9" x14ac:dyDescent="0.25">
      <c r="I565" s="11"/>
    </row>
    <row r="566" spans="9:9" x14ac:dyDescent="0.25">
      <c r="I566" s="11"/>
    </row>
    <row r="567" spans="9:9" x14ac:dyDescent="0.25">
      <c r="I567" s="11"/>
    </row>
    <row r="568" spans="9:9" x14ac:dyDescent="0.25">
      <c r="I568" s="11"/>
    </row>
    <row r="569" spans="9:9" x14ac:dyDescent="0.25">
      <c r="I569" s="11"/>
    </row>
    <row r="570" spans="9:9" x14ac:dyDescent="0.25">
      <c r="I570" s="11"/>
    </row>
    <row r="571" spans="9:9" x14ac:dyDescent="0.25">
      <c r="I571" s="11"/>
    </row>
    <row r="572" spans="9:9" x14ac:dyDescent="0.25">
      <c r="I572" s="11"/>
    </row>
    <row r="573" spans="9:9" x14ac:dyDescent="0.25">
      <c r="I573" s="11"/>
    </row>
    <row r="574" spans="9:9" x14ac:dyDescent="0.25">
      <c r="I574" s="11"/>
    </row>
    <row r="575" spans="9:9" x14ac:dyDescent="0.25">
      <c r="I575" s="11"/>
    </row>
    <row r="576" spans="9:9" x14ac:dyDescent="0.25">
      <c r="I576" s="11"/>
    </row>
    <row r="577" spans="9:9" x14ac:dyDescent="0.25">
      <c r="I577" s="11"/>
    </row>
    <row r="578" spans="9:9" x14ac:dyDescent="0.25">
      <c r="I578" s="11"/>
    </row>
    <row r="579" spans="9:9" x14ac:dyDescent="0.25">
      <c r="I579" s="11"/>
    </row>
    <row r="580" spans="9:9" x14ac:dyDescent="0.25">
      <c r="I580" s="11"/>
    </row>
    <row r="581" spans="9:9" x14ac:dyDescent="0.25">
      <c r="I581" s="11"/>
    </row>
    <row r="582" spans="9:9" x14ac:dyDescent="0.25">
      <c r="I582" s="11"/>
    </row>
    <row r="583" spans="9:9" x14ac:dyDescent="0.25">
      <c r="I583" s="11"/>
    </row>
    <row r="584" spans="9:9" x14ac:dyDescent="0.25">
      <c r="I584" s="11"/>
    </row>
    <row r="585" spans="9:9" x14ac:dyDescent="0.25">
      <c r="I585" s="11"/>
    </row>
    <row r="586" spans="9:9" x14ac:dyDescent="0.25">
      <c r="I586" s="11"/>
    </row>
    <row r="587" spans="9:9" x14ac:dyDescent="0.25">
      <c r="I587" s="11"/>
    </row>
    <row r="588" spans="9:9" x14ac:dyDescent="0.25">
      <c r="I588" s="11"/>
    </row>
    <row r="589" spans="9:9" x14ac:dyDescent="0.25">
      <c r="I589" s="11"/>
    </row>
    <row r="590" spans="9:9" x14ac:dyDescent="0.25">
      <c r="I590" s="11"/>
    </row>
    <row r="591" spans="9:9" x14ac:dyDescent="0.25">
      <c r="I591" s="11"/>
    </row>
    <row r="592" spans="9:9" x14ac:dyDescent="0.25">
      <c r="I592" s="11"/>
    </row>
    <row r="593" spans="9:9" x14ac:dyDescent="0.25">
      <c r="I593" s="11"/>
    </row>
    <row r="594" spans="9:9" x14ac:dyDescent="0.25">
      <c r="I594" s="11"/>
    </row>
    <row r="595" spans="9:9" x14ac:dyDescent="0.25">
      <c r="I595" s="11"/>
    </row>
    <row r="596" spans="9:9" x14ac:dyDescent="0.25">
      <c r="I596" s="11"/>
    </row>
    <row r="597" spans="9:9" x14ac:dyDescent="0.25">
      <c r="I597" s="11"/>
    </row>
    <row r="598" spans="9:9" x14ac:dyDescent="0.25">
      <c r="I598" s="11"/>
    </row>
    <row r="599" spans="9:9" x14ac:dyDescent="0.25">
      <c r="I599" s="11"/>
    </row>
    <row r="600" spans="9:9" x14ac:dyDescent="0.25">
      <c r="I600" s="11"/>
    </row>
  </sheetData>
  <conditionalFormatting sqref="A74:A81">
    <cfRule type="expression" dxfId="71" priority="70">
      <formula>IF(ISODD($L74), TRUE)</formula>
    </cfRule>
    <cfRule type="expression" dxfId="70" priority="69">
      <formula>IF(ISEVEN($L74), TRUE)</formula>
    </cfRule>
  </conditionalFormatting>
  <conditionalFormatting sqref="A120:A122">
    <cfRule type="expression" dxfId="69" priority="62">
      <formula>IF(ISODD($L120), TRUE)</formula>
    </cfRule>
    <cfRule type="expression" dxfId="68" priority="61">
      <formula>IF(ISEVEN($L120), TRUE)</formula>
    </cfRule>
  </conditionalFormatting>
  <conditionalFormatting sqref="A126:A134">
    <cfRule type="expression" dxfId="67" priority="60">
      <formula>IF(ISODD($L126), TRUE)</formula>
    </cfRule>
    <cfRule type="expression" dxfId="66" priority="59">
      <formula>IF(ISEVEN($L126), TRUE)</formula>
    </cfRule>
  </conditionalFormatting>
  <conditionalFormatting sqref="A148:A162">
    <cfRule type="expression" dxfId="65" priority="52">
      <formula>IF(ISODD($L148), TRUE)</formula>
    </cfRule>
    <cfRule type="expression" dxfId="64" priority="51">
      <formula>IF(ISEVEN($L148), TRUE)</formula>
    </cfRule>
  </conditionalFormatting>
  <conditionalFormatting sqref="A166:A173">
    <cfRule type="expression" dxfId="63" priority="45">
      <formula>IF(ISEVEN($L166), TRUE)</formula>
    </cfRule>
    <cfRule type="expression" dxfId="62" priority="46">
      <formula>IF(ISODD($L166), TRUE)</formula>
    </cfRule>
  </conditionalFormatting>
  <conditionalFormatting sqref="A175:A205">
    <cfRule type="expression" dxfId="61" priority="44">
      <formula>IF(ISODD($L175), TRUE)</formula>
    </cfRule>
    <cfRule type="expression" dxfId="60" priority="43">
      <formula>IF(ISEVEN($L175), TRUE)</formula>
    </cfRule>
  </conditionalFormatting>
  <conditionalFormatting sqref="A210:A233">
    <cfRule type="expression" dxfId="59" priority="40">
      <formula>IF(ISODD($L210), TRUE)</formula>
    </cfRule>
    <cfRule type="expression" dxfId="58" priority="39">
      <formula>IF(ISEVEN($L210), TRUE)</formula>
    </cfRule>
  </conditionalFormatting>
  <conditionalFormatting sqref="A236:A267">
    <cfRule type="expression" dxfId="57" priority="33">
      <formula>IF(ISEVEN($L236), TRUE)</formula>
    </cfRule>
    <cfRule type="expression" dxfId="56" priority="34">
      <formula>IF(ISODD($L236), TRUE)</formula>
    </cfRule>
  </conditionalFormatting>
  <conditionalFormatting sqref="A270:A273">
    <cfRule type="expression" dxfId="55" priority="29">
      <formula>IF(ISEVEN($L270), TRUE)</formula>
    </cfRule>
    <cfRule type="expression" dxfId="54" priority="30">
      <formula>IF(ISODD($L270), TRUE)</formula>
    </cfRule>
  </conditionalFormatting>
  <conditionalFormatting sqref="A277:A347">
    <cfRule type="expression" dxfId="53" priority="28">
      <formula>IF(ISODD($L277), TRUE)</formula>
    </cfRule>
    <cfRule type="expression" dxfId="52" priority="27">
      <formula>IF(ISEVEN($L277), TRUE)</formula>
    </cfRule>
  </conditionalFormatting>
  <conditionalFormatting sqref="A349:A370">
    <cfRule type="expression" dxfId="51" priority="23">
      <formula>IF(ISEVEN($L349), TRUE)</formula>
    </cfRule>
    <cfRule type="expression" dxfId="50" priority="24">
      <formula>IF(ISODD($L349), TRUE)</formula>
    </cfRule>
  </conditionalFormatting>
  <conditionalFormatting sqref="A373:A391">
    <cfRule type="expression" dxfId="49" priority="19">
      <formula>IF(ISEVEN($L373), TRUE)</formula>
    </cfRule>
    <cfRule type="expression" dxfId="48" priority="20">
      <formula>IF(ISODD($L373), TRUE)</formula>
    </cfRule>
  </conditionalFormatting>
  <conditionalFormatting sqref="A393:A410">
    <cfRule type="expression" dxfId="47" priority="17">
      <formula>IF(ISEVEN($L393), TRUE)</formula>
    </cfRule>
    <cfRule type="expression" dxfId="46" priority="18">
      <formula>IF(ISODD($L393), TRUE)</formula>
    </cfRule>
  </conditionalFormatting>
  <conditionalFormatting sqref="A413:A420">
    <cfRule type="expression" dxfId="45" priority="13">
      <formula>IF(ISEVEN($L413), TRUE)</formula>
    </cfRule>
    <cfRule type="expression" dxfId="44" priority="14">
      <formula>IF(ISODD($L413), TRUE)</formula>
    </cfRule>
  </conditionalFormatting>
  <conditionalFormatting sqref="A423:A426">
    <cfRule type="expression" dxfId="43" priority="10">
      <formula>IF(ISODD($L423), TRUE)</formula>
    </cfRule>
    <cfRule type="expression" dxfId="42" priority="9">
      <formula>IF(ISEVEN($L423), TRUE)</formula>
    </cfRule>
  </conditionalFormatting>
  <conditionalFormatting sqref="A431:A492">
    <cfRule type="expression" dxfId="41" priority="3">
      <formula>IF(ISEVEN($L431), TRUE)</formula>
    </cfRule>
    <cfRule type="expression" dxfId="40" priority="4">
      <formula>IF(ISODD($L431), TRUE)</formula>
    </cfRule>
  </conditionalFormatting>
  <conditionalFormatting sqref="A139:E144">
    <cfRule type="expression" dxfId="39" priority="56">
      <formula>IF(ISODD($L139), TRUE)</formula>
    </cfRule>
    <cfRule type="expression" dxfId="38" priority="55">
      <formula>IF(ISEVEN($L139), TRUE)</formula>
    </cfRule>
  </conditionalFormatting>
  <conditionalFormatting sqref="A124:G124">
    <cfRule type="expression" dxfId="37" priority="65">
      <formula>IF(ISEVEN($L124), TRUE)</formula>
    </cfRule>
    <cfRule type="expression" dxfId="36" priority="66">
      <formula>IF(ISODD($L124), TRUE)</formula>
    </cfRule>
  </conditionalFormatting>
  <conditionalFormatting sqref="A165:G165">
    <cfRule type="expression" dxfId="35" priority="49">
      <formula>IF(ISEVEN($L165), TRUE)</formula>
    </cfRule>
    <cfRule type="expression" dxfId="34" priority="50">
      <formula>IF(ISODD($L165), TRUE)</formula>
    </cfRule>
  </conditionalFormatting>
  <conditionalFormatting sqref="A235:G235">
    <cfRule type="expression" dxfId="33" priority="38">
      <formula>IF(ISODD($L235), TRUE)</formula>
    </cfRule>
    <cfRule type="expression" dxfId="32" priority="37">
      <formula>IF(ISEVEN($L235), TRUE)</formula>
    </cfRule>
  </conditionalFormatting>
  <conditionalFormatting sqref="A4:M73 H123:M124 A163:M164 H165:M168 A174:M174 A234:M234 H235:M237 B273:E273 A274:E275 A276:M276 A392:M392 B426:E426 A427:E428 A493:M600">
    <cfRule type="expression" dxfId="31" priority="72">
      <formula>IF(ISODD($L4), TRUE)</formula>
    </cfRule>
  </conditionalFormatting>
  <conditionalFormatting sqref="A82:M119">
    <cfRule type="expression" dxfId="30" priority="67">
      <formula>IF(ISEVEN($L82), TRUE)</formula>
    </cfRule>
    <cfRule type="expression" dxfId="29" priority="68">
      <formula>IF(ISODD($L82), TRUE)</formula>
    </cfRule>
  </conditionalFormatting>
  <conditionalFormatting sqref="A135:M138">
    <cfRule type="expression" dxfId="28" priority="58">
      <formula>IF(ISODD($L135), TRUE)</formula>
    </cfRule>
    <cfRule type="expression" dxfId="27" priority="57">
      <formula>IF(ISEVEN($L135), TRUE)</formula>
    </cfRule>
  </conditionalFormatting>
  <conditionalFormatting sqref="A145:M147">
    <cfRule type="expression" dxfId="26" priority="53">
      <formula>IF(ISEVEN($L145), TRUE)</formula>
    </cfRule>
    <cfRule type="expression" dxfId="25" priority="54">
      <formula>IF(ISODD($L145), TRUE)</formula>
    </cfRule>
  </conditionalFormatting>
  <conditionalFormatting sqref="A163:M164 H165:M168 A174:M174 A234:M234 H235:M237 A276:M276 A392:M392 H123:M124 B273:E273 A274:E275 B426:E426 A427:E428 A4:M73 A493:M600">
    <cfRule type="expression" dxfId="24" priority="71">
      <formula>IF(ISEVEN($L4), TRUE)</formula>
    </cfRule>
  </conditionalFormatting>
  <conditionalFormatting sqref="A206:M209">
    <cfRule type="expression" dxfId="23" priority="41">
      <formula>IF(ISEVEN($L206), TRUE)</formula>
    </cfRule>
    <cfRule type="expression" dxfId="22" priority="42">
      <formula>IF(ISODD($L206), TRUE)</formula>
    </cfRule>
  </conditionalFormatting>
  <conditionalFormatting sqref="A268:M269">
    <cfRule type="expression" dxfId="21" priority="32">
      <formula>IF(ISODD($L268), TRUE)</formula>
    </cfRule>
    <cfRule type="expression" dxfId="20" priority="31">
      <formula>IF(ISEVEN($L268), TRUE)</formula>
    </cfRule>
  </conditionalFormatting>
  <conditionalFormatting sqref="A348:M348">
    <cfRule type="expression" dxfId="19" priority="26">
      <formula>IF(ISODD($L348), TRUE)</formula>
    </cfRule>
    <cfRule type="expression" dxfId="18" priority="25">
      <formula>IF(ISEVEN($L348), TRUE)</formula>
    </cfRule>
  </conditionalFormatting>
  <conditionalFormatting sqref="A371:M372">
    <cfRule type="expression" dxfId="17" priority="21">
      <formula>IF(ISEVEN($L371), TRUE)</formula>
    </cfRule>
    <cfRule type="expression" dxfId="16" priority="22">
      <formula>IF(ISODD($L371), TRUE)</formula>
    </cfRule>
  </conditionalFormatting>
  <conditionalFormatting sqref="A411:M412">
    <cfRule type="expression" dxfId="15" priority="16">
      <formula>IF(ISODD($L411), TRUE)</formula>
    </cfRule>
    <cfRule type="expression" dxfId="14" priority="15">
      <formula>IF(ISEVEN($L411), TRUE)</formula>
    </cfRule>
  </conditionalFormatting>
  <conditionalFormatting sqref="A421:M422">
    <cfRule type="expression" dxfId="13" priority="12">
      <formula>IF(ISODD($L421), TRUE)</formula>
    </cfRule>
    <cfRule type="expression" dxfId="12" priority="11">
      <formula>IF(ISEVEN($L421), TRUE)</formula>
    </cfRule>
  </conditionalFormatting>
  <conditionalFormatting sqref="A429:M430">
    <cfRule type="expression" dxfId="11" priority="6">
      <formula>IF(ISODD($L429), TRUE)</formula>
    </cfRule>
    <cfRule type="expression" dxfId="10" priority="5">
      <formula>IF(ISEVEN($L429), TRUE)</formula>
    </cfRule>
  </conditionalFormatting>
  <conditionalFormatting sqref="B123:G123">
    <cfRule type="expression" dxfId="9" priority="64">
      <formula>IF(ISODD($L123), TRUE)</formula>
    </cfRule>
    <cfRule type="expression" dxfId="8" priority="63">
      <formula>IF(ISEVEN($L123), TRUE)</formula>
    </cfRule>
  </conditionalFormatting>
  <conditionalFormatting sqref="B166:G168">
    <cfRule type="expression" dxfId="7" priority="48">
      <formula>IF(ISODD($L166), TRUE)</formula>
    </cfRule>
    <cfRule type="expression" dxfId="6" priority="47">
      <formula>IF(ISEVEN($L166), TRUE)</formula>
    </cfRule>
  </conditionalFormatting>
  <conditionalFormatting sqref="B236:G237">
    <cfRule type="expression" dxfId="5" priority="35">
      <formula>IF(ISEVEN($L236), TRUE)</formula>
    </cfRule>
    <cfRule type="expression" dxfId="4" priority="36">
      <formula>IF(ISODD($L236), TRUE)</formula>
    </cfRule>
  </conditionalFormatting>
  <conditionalFormatting sqref="B74:M492">
    <cfRule type="expression" dxfId="3" priority="1">
      <formula>IF(ISEVEN($L74), TRUE)</formula>
    </cfRule>
    <cfRule type="expression" dxfId="2" priority="2">
      <formula>IF(ISODD($L74), TRUE)</formula>
    </cfRule>
  </conditionalFormatting>
  <conditionalFormatting sqref="F139:M428">
    <cfRule type="expression" dxfId="1" priority="7">
      <formula>IF(ISEVEN($L139), TRUE)</formula>
    </cfRule>
    <cfRule type="expression" dxfId="0" priority="8">
      <formula>IF(ISODD($L139), TRUE)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58"/>
  <sheetViews>
    <sheetView workbookViewId="0">
      <selection activeCell="E27" sqref="E27"/>
    </sheetView>
  </sheetViews>
  <sheetFormatPr defaultRowHeight="15" x14ac:dyDescent="0.25"/>
  <sheetData>
    <row r="1" spans="1:10" x14ac:dyDescent="0.25">
      <c r="A1" s="30" t="s">
        <v>60</v>
      </c>
      <c r="B1" s="30" t="s">
        <v>61</v>
      </c>
      <c r="C1" s="30" t="s">
        <v>62</v>
      </c>
      <c r="D1" s="30" t="s">
        <v>63</v>
      </c>
      <c r="E1" s="30" t="s">
        <v>65</v>
      </c>
      <c r="F1" s="30" t="s">
        <v>66</v>
      </c>
      <c r="G1" s="30" t="s">
        <v>67</v>
      </c>
      <c r="H1" s="30" t="s">
        <v>68</v>
      </c>
      <c r="I1" s="30" t="s">
        <v>69</v>
      </c>
      <c r="J1" s="30" t="s">
        <v>70</v>
      </c>
    </row>
    <row r="2" spans="1:10" x14ac:dyDescent="0.25">
      <c r="A2" t="s">
        <v>75</v>
      </c>
      <c r="B2" t="s">
        <v>76</v>
      </c>
      <c r="C2" t="s">
        <v>5926</v>
      </c>
      <c r="D2" t="s">
        <v>135</v>
      </c>
      <c r="E2" t="s">
        <v>79</v>
      </c>
      <c r="F2" t="s">
        <v>5927</v>
      </c>
      <c r="G2" t="s">
        <v>81</v>
      </c>
      <c r="H2" t="s">
        <v>79</v>
      </c>
      <c r="I2" t="s">
        <v>82</v>
      </c>
    </row>
    <row r="3" spans="1:10" x14ac:dyDescent="0.25">
      <c r="A3" t="s">
        <v>75</v>
      </c>
      <c r="B3" t="s">
        <v>76</v>
      </c>
      <c r="C3">
        <v>1350</v>
      </c>
      <c r="D3" t="s">
        <v>120</v>
      </c>
      <c r="E3" t="s">
        <v>79</v>
      </c>
      <c r="F3" t="s">
        <v>80</v>
      </c>
      <c r="G3" t="s">
        <v>81</v>
      </c>
      <c r="H3" t="s">
        <v>79</v>
      </c>
      <c r="I3" t="s">
        <v>82</v>
      </c>
    </row>
    <row r="4" spans="1:10" x14ac:dyDescent="0.25">
      <c r="A4" t="s">
        <v>75</v>
      </c>
      <c r="B4" t="s">
        <v>76</v>
      </c>
      <c r="C4">
        <v>1387</v>
      </c>
      <c r="D4" t="s">
        <v>78</v>
      </c>
      <c r="E4" t="s">
        <v>79</v>
      </c>
      <c r="F4" t="s">
        <v>80</v>
      </c>
      <c r="G4" t="s">
        <v>81</v>
      </c>
      <c r="H4" t="s">
        <v>79</v>
      </c>
      <c r="I4" t="s">
        <v>82</v>
      </c>
    </row>
    <row r="5" spans="1:10" x14ac:dyDescent="0.25">
      <c r="A5" t="s">
        <v>75</v>
      </c>
      <c r="B5" t="s">
        <v>76</v>
      </c>
      <c r="C5">
        <v>1648</v>
      </c>
      <c r="D5" t="s">
        <v>88</v>
      </c>
      <c r="E5" t="s">
        <v>79</v>
      </c>
      <c r="F5" t="s">
        <v>80</v>
      </c>
      <c r="G5" t="s">
        <v>81</v>
      </c>
      <c r="H5" t="s">
        <v>79</v>
      </c>
      <c r="I5" t="s">
        <v>82</v>
      </c>
    </row>
    <row r="6" spans="1:10" x14ac:dyDescent="0.25">
      <c r="A6" t="s">
        <v>75</v>
      </c>
      <c r="B6" t="s">
        <v>76</v>
      </c>
      <c r="C6">
        <v>3225</v>
      </c>
      <c r="D6" t="s">
        <v>225</v>
      </c>
      <c r="E6" t="s">
        <v>79</v>
      </c>
      <c r="F6" t="s">
        <v>2086</v>
      </c>
      <c r="G6" t="s">
        <v>81</v>
      </c>
      <c r="H6" t="s">
        <v>79</v>
      </c>
      <c r="I6" t="s">
        <v>82</v>
      </c>
    </row>
    <row r="7" spans="1:10" x14ac:dyDescent="0.25">
      <c r="A7" t="s">
        <v>75</v>
      </c>
      <c r="B7" t="s">
        <v>90</v>
      </c>
      <c r="C7">
        <v>4701</v>
      </c>
      <c r="D7" t="s">
        <v>92</v>
      </c>
      <c r="E7" t="s">
        <v>93</v>
      </c>
      <c r="F7" t="s">
        <v>94</v>
      </c>
      <c r="G7" t="s">
        <v>95</v>
      </c>
      <c r="H7" t="s">
        <v>96</v>
      </c>
      <c r="I7" t="s">
        <v>97</v>
      </c>
      <c r="J7" t="s">
        <v>98</v>
      </c>
    </row>
    <row r="8" spans="1:10" x14ac:dyDescent="0.25">
      <c r="A8" t="s">
        <v>75</v>
      </c>
      <c r="B8" t="s">
        <v>90</v>
      </c>
      <c r="C8">
        <v>5144</v>
      </c>
      <c r="D8" t="s">
        <v>151</v>
      </c>
      <c r="E8" t="s">
        <v>79</v>
      </c>
      <c r="F8" t="s">
        <v>94</v>
      </c>
      <c r="G8" t="s">
        <v>5928</v>
      </c>
      <c r="H8" t="s">
        <v>79</v>
      </c>
      <c r="I8" t="s">
        <v>82</v>
      </c>
    </row>
    <row r="9" spans="1:10" x14ac:dyDescent="0.25">
      <c r="A9" t="s">
        <v>75</v>
      </c>
      <c r="B9" t="s">
        <v>90</v>
      </c>
      <c r="C9">
        <v>7522</v>
      </c>
      <c r="D9" t="s">
        <v>120</v>
      </c>
      <c r="E9" t="s">
        <v>5929</v>
      </c>
      <c r="F9" t="s">
        <v>4539</v>
      </c>
      <c r="G9" t="s">
        <v>554</v>
      </c>
      <c r="H9" t="s">
        <v>253</v>
      </c>
      <c r="I9" t="s">
        <v>5930</v>
      </c>
      <c r="J9" t="s">
        <v>96</v>
      </c>
    </row>
    <row r="10" spans="1:10" x14ac:dyDescent="0.25">
      <c r="A10" t="s">
        <v>75</v>
      </c>
      <c r="B10" t="s">
        <v>90</v>
      </c>
      <c r="C10">
        <v>10444</v>
      </c>
      <c r="D10" t="s">
        <v>120</v>
      </c>
      <c r="E10" t="s">
        <v>5931</v>
      </c>
      <c r="F10" t="s">
        <v>5932</v>
      </c>
      <c r="G10" t="s">
        <v>5933</v>
      </c>
      <c r="H10" t="s">
        <v>253</v>
      </c>
      <c r="I10" t="s">
        <v>5934</v>
      </c>
      <c r="J10" t="s">
        <v>96</v>
      </c>
    </row>
    <row r="11" spans="1:10" x14ac:dyDescent="0.25">
      <c r="A11" t="s">
        <v>75</v>
      </c>
      <c r="B11" t="s">
        <v>90</v>
      </c>
      <c r="C11">
        <v>12901</v>
      </c>
      <c r="D11" t="s">
        <v>151</v>
      </c>
      <c r="E11" t="s">
        <v>5935</v>
      </c>
      <c r="F11" t="s">
        <v>103</v>
      </c>
      <c r="G11" t="s">
        <v>104</v>
      </c>
      <c r="H11" t="s">
        <v>85</v>
      </c>
      <c r="I11" t="s">
        <v>3099</v>
      </c>
      <c r="J11" t="s">
        <v>400</v>
      </c>
    </row>
    <row r="12" spans="1:10" x14ac:dyDescent="0.25">
      <c r="A12" t="s">
        <v>75</v>
      </c>
      <c r="B12" t="s">
        <v>90</v>
      </c>
      <c r="C12">
        <v>13962</v>
      </c>
      <c r="D12" t="s">
        <v>101</v>
      </c>
      <c r="E12" t="s">
        <v>102</v>
      </c>
      <c r="F12" t="s">
        <v>103</v>
      </c>
      <c r="G12" t="s">
        <v>104</v>
      </c>
      <c r="H12" t="s">
        <v>105</v>
      </c>
      <c r="I12" t="s">
        <v>106</v>
      </c>
      <c r="J12" t="s">
        <v>85</v>
      </c>
    </row>
    <row r="13" spans="1:10" x14ac:dyDescent="0.25">
      <c r="A13" t="s">
        <v>75</v>
      </c>
      <c r="B13" t="s">
        <v>90</v>
      </c>
      <c r="C13">
        <v>19078</v>
      </c>
      <c r="D13" t="s">
        <v>120</v>
      </c>
      <c r="E13" t="s">
        <v>5936</v>
      </c>
      <c r="F13" t="s">
        <v>5937</v>
      </c>
      <c r="G13" t="s">
        <v>5938</v>
      </c>
      <c r="H13" t="s">
        <v>105</v>
      </c>
      <c r="I13" t="s">
        <v>438</v>
      </c>
      <c r="J13" t="s">
        <v>160</v>
      </c>
    </row>
    <row r="14" spans="1:10" x14ac:dyDescent="0.25">
      <c r="A14" t="s">
        <v>75</v>
      </c>
      <c r="B14" t="s">
        <v>90</v>
      </c>
      <c r="C14">
        <v>24783</v>
      </c>
      <c r="D14" t="s">
        <v>92</v>
      </c>
      <c r="E14" t="s">
        <v>109</v>
      </c>
      <c r="F14" t="s">
        <v>110</v>
      </c>
      <c r="G14" t="s">
        <v>111</v>
      </c>
      <c r="H14" t="s">
        <v>96</v>
      </c>
      <c r="I14" t="s">
        <v>112</v>
      </c>
      <c r="J14" t="s">
        <v>98</v>
      </c>
    </row>
    <row r="15" spans="1:10" x14ac:dyDescent="0.25">
      <c r="A15" t="s">
        <v>75</v>
      </c>
      <c r="B15" t="s">
        <v>90</v>
      </c>
      <c r="C15">
        <v>25546</v>
      </c>
      <c r="D15" t="s">
        <v>120</v>
      </c>
      <c r="E15" t="s">
        <v>3809</v>
      </c>
      <c r="F15" t="s">
        <v>4544</v>
      </c>
      <c r="G15" t="s">
        <v>4545</v>
      </c>
      <c r="H15" t="s">
        <v>85</v>
      </c>
      <c r="I15" t="s">
        <v>3811</v>
      </c>
      <c r="J15" t="s">
        <v>277</v>
      </c>
    </row>
    <row r="16" spans="1:10" x14ac:dyDescent="0.25">
      <c r="A16" t="s">
        <v>75</v>
      </c>
      <c r="B16" t="s">
        <v>90</v>
      </c>
      <c r="C16">
        <v>27307</v>
      </c>
      <c r="D16" t="s">
        <v>88</v>
      </c>
      <c r="E16" t="s">
        <v>5939</v>
      </c>
      <c r="F16" t="s">
        <v>3228</v>
      </c>
      <c r="G16" t="s">
        <v>3229</v>
      </c>
      <c r="H16" t="s">
        <v>172</v>
      </c>
      <c r="I16" t="s">
        <v>3563</v>
      </c>
      <c r="J16" t="s">
        <v>172</v>
      </c>
    </row>
    <row r="17" spans="1:10" x14ac:dyDescent="0.25">
      <c r="A17" t="s">
        <v>75</v>
      </c>
      <c r="B17" t="s">
        <v>90</v>
      </c>
      <c r="C17">
        <v>28436</v>
      </c>
      <c r="D17" t="s">
        <v>120</v>
      </c>
      <c r="E17" t="s">
        <v>5940</v>
      </c>
      <c r="F17" t="s">
        <v>116</v>
      </c>
      <c r="G17" t="s">
        <v>5941</v>
      </c>
      <c r="H17" t="s">
        <v>96</v>
      </c>
      <c r="I17" t="s">
        <v>3164</v>
      </c>
      <c r="J17" t="s">
        <v>253</v>
      </c>
    </row>
    <row r="18" spans="1:10" x14ac:dyDescent="0.25">
      <c r="A18" t="s">
        <v>75</v>
      </c>
      <c r="B18" t="s">
        <v>90</v>
      </c>
      <c r="C18">
        <v>29139</v>
      </c>
      <c r="D18" t="s">
        <v>120</v>
      </c>
      <c r="E18" t="s">
        <v>5942</v>
      </c>
      <c r="F18" t="s">
        <v>116</v>
      </c>
      <c r="G18" t="s">
        <v>5941</v>
      </c>
      <c r="H18" t="s">
        <v>146</v>
      </c>
      <c r="I18" t="s">
        <v>5943</v>
      </c>
      <c r="J18" t="s">
        <v>148</v>
      </c>
    </row>
    <row r="19" spans="1:10" x14ac:dyDescent="0.25">
      <c r="A19" t="s">
        <v>75</v>
      </c>
      <c r="B19" t="s">
        <v>90</v>
      </c>
      <c r="C19">
        <v>31710</v>
      </c>
      <c r="D19" t="s">
        <v>135</v>
      </c>
      <c r="E19" t="s">
        <v>5944</v>
      </c>
      <c r="F19" t="s">
        <v>5945</v>
      </c>
      <c r="G19" t="s">
        <v>5946</v>
      </c>
      <c r="H19" t="s">
        <v>172</v>
      </c>
      <c r="I19" t="s">
        <v>5947</v>
      </c>
      <c r="J19" t="s">
        <v>172</v>
      </c>
    </row>
    <row r="20" spans="1:10" x14ac:dyDescent="0.25">
      <c r="A20" t="s">
        <v>75</v>
      </c>
      <c r="B20" t="s">
        <v>90</v>
      </c>
      <c r="C20">
        <v>32238</v>
      </c>
      <c r="D20" t="s">
        <v>120</v>
      </c>
      <c r="E20" t="s">
        <v>5948</v>
      </c>
      <c r="F20" t="s">
        <v>5945</v>
      </c>
      <c r="G20" t="s">
        <v>5946</v>
      </c>
      <c r="H20" t="s">
        <v>105</v>
      </c>
      <c r="I20" t="s">
        <v>3655</v>
      </c>
      <c r="J20" t="s">
        <v>85</v>
      </c>
    </row>
    <row r="21" spans="1:10" x14ac:dyDescent="0.25">
      <c r="A21" t="s">
        <v>75</v>
      </c>
      <c r="B21" t="s">
        <v>90</v>
      </c>
      <c r="C21">
        <v>32659</v>
      </c>
      <c r="D21" t="s">
        <v>135</v>
      </c>
      <c r="E21" t="s">
        <v>5949</v>
      </c>
      <c r="F21" t="s">
        <v>5945</v>
      </c>
      <c r="G21" t="s">
        <v>5946</v>
      </c>
      <c r="H21" t="s">
        <v>124</v>
      </c>
      <c r="I21" t="s">
        <v>5950</v>
      </c>
      <c r="J21" t="s">
        <v>140</v>
      </c>
    </row>
    <row r="22" spans="1:10" x14ac:dyDescent="0.25">
      <c r="A22" t="s">
        <v>75</v>
      </c>
      <c r="B22" t="s">
        <v>90</v>
      </c>
      <c r="C22">
        <v>32802</v>
      </c>
      <c r="D22" t="s">
        <v>135</v>
      </c>
      <c r="E22" t="s">
        <v>5951</v>
      </c>
      <c r="F22" t="s">
        <v>5945</v>
      </c>
      <c r="G22" t="s">
        <v>5946</v>
      </c>
      <c r="H22" t="s">
        <v>172</v>
      </c>
      <c r="I22" t="s">
        <v>5952</v>
      </c>
      <c r="J22" t="s">
        <v>172</v>
      </c>
    </row>
    <row r="23" spans="1:10" x14ac:dyDescent="0.25">
      <c r="A23" t="s">
        <v>75</v>
      </c>
      <c r="B23" t="s">
        <v>90</v>
      </c>
      <c r="C23">
        <v>38028</v>
      </c>
      <c r="D23" t="s">
        <v>297</v>
      </c>
      <c r="E23" t="s">
        <v>5953</v>
      </c>
      <c r="F23" t="s">
        <v>2097</v>
      </c>
      <c r="G23" t="s">
        <v>2098</v>
      </c>
      <c r="H23" t="s">
        <v>400</v>
      </c>
      <c r="I23" t="s">
        <v>744</v>
      </c>
      <c r="J23" t="s">
        <v>174</v>
      </c>
    </row>
    <row r="24" spans="1:10" x14ac:dyDescent="0.25">
      <c r="A24" t="s">
        <v>75</v>
      </c>
      <c r="B24" t="s">
        <v>90</v>
      </c>
      <c r="C24">
        <v>39918</v>
      </c>
      <c r="D24" t="s">
        <v>92</v>
      </c>
      <c r="E24" t="s">
        <v>5954</v>
      </c>
      <c r="F24" t="s">
        <v>5955</v>
      </c>
      <c r="G24" t="s">
        <v>5956</v>
      </c>
      <c r="H24" t="s">
        <v>174</v>
      </c>
      <c r="I24" t="s">
        <v>527</v>
      </c>
      <c r="J24" t="s">
        <v>140</v>
      </c>
    </row>
    <row r="25" spans="1:10" x14ac:dyDescent="0.25">
      <c r="A25" t="s">
        <v>75</v>
      </c>
      <c r="B25" t="s">
        <v>90</v>
      </c>
      <c r="C25">
        <v>40957</v>
      </c>
      <c r="D25" t="s">
        <v>135</v>
      </c>
      <c r="E25" t="s">
        <v>5957</v>
      </c>
      <c r="F25" t="s">
        <v>2101</v>
      </c>
      <c r="G25" t="s">
        <v>554</v>
      </c>
      <c r="H25" t="s">
        <v>245</v>
      </c>
      <c r="I25" t="s">
        <v>1544</v>
      </c>
      <c r="J25" t="s">
        <v>245</v>
      </c>
    </row>
    <row r="26" spans="1:10" x14ac:dyDescent="0.25">
      <c r="A26" t="s">
        <v>75</v>
      </c>
      <c r="B26" t="s">
        <v>90</v>
      </c>
      <c r="C26">
        <v>42150</v>
      </c>
      <c r="D26" t="s">
        <v>151</v>
      </c>
      <c r="E26" t="s">
        <v>79</v>
      </c>
      <c r="F26" t="s">
        <v>2101</v>
      </c>
      <c r="G26" t="s">
        <v>2102</v>
      </c>
      <c r="H26" t="s">
        <v>79</v>
      </c>
      <c r="I26" t="s">
        <v>82</v>
      </c>
    </row>
    <row r="27" spans="1:10" x14ac:dyDescent="0.25">
      <c r="A27" t="s">
        <v>75</v>
      </c>
      <c r="B27" t="s">
        <v>90</v>
      </c>
      <c r="C27">
        <v>44589</v>
      </c>
      <c r="D27" t="s">
        <v>120</v>
      </c>
      <c r="E27" t="s">
        <v>121</v>
      </c>
      <c r="F27" t="s">
        <v>122</v>
      </c>
      <c r="G27" t="s">
        <v>123</v>
      </c>
      <c r="H27" t="s">
        <v>124</v>
      </c>
      <c r="I27" t="s">
        <v>125</v>
      </c>
      <c r="J27" t="s">
        <v>96</v>
      </c>
    </row>
    <row r="28" spans="1:10" x14ac:dyDescent="0.25">
      <c r="A28" t="s">
        <v>75</v>
      </c>
      <c r="B28" t="s">
        <v>90</v>
      </c>
      <c r="C28">
        <v>49840</v>
      </c>
      <c r="D28" t="s">
        <v>120</v>
      </c>
      <c r="E28" t="s">
        <v>5958</v>
      </c>
      <c r="F28" t="s">
        <v>5959</v>
      </c>
      <c r="G28" t="s">
        <v>5960</v>
      </c>
      <c r="H28" t="s">
        <v>204</v>
      </c>
      <c r="I28" t="s">
        <v>3340</v>
      </c>
      <c r="J28" t="s">
        <v>204</v>
      </c>
    </row>
    <row r="29" spans="1:10" x14ac:dyDescent="0.25">
      <c r="A29" t="s">
        <v>75</v>
      </c>
      <c r="B29" t="s">
        <v>90</v>
      </c>
      <c r="C29">
        <v>54392</v>
      </c>
      <c r="D29" t="s">
        <v>120</v>
      </c>
      <c r="E29" t="s">
        <v>5961</v>
      </c>
      <c r="F29" t="s">
        <v>5962</v>
      </c>
      <c r="G29" t="s">
        <v>5963</v>
      </c>
      <c r="H29" t="s">
        <v>204</v>
      </c>
      <c r="I29" t="s">
        <v>847</v>
      </c>
      <c r="J29" t="s">
        <v>105</v>
      </c>
    </row>
    <row r="30" spans="1:10" x14ac:dyDescent="0.25">
      <c r="A30" t="s">
        <v>75</v>
      </c>
      <c r="B30" t="s">
        <v>90</v>
      </c>
      <c r="C30">
        <v>55590</v>
      </c>
      <c r="D30" t="s">
        <v>120</v>
      </c>
      <c r="E30" t="s">
        <v>5964</v>
      </c>
      <c r="F30" t="s">
        <v>2110</v>
      </c>
      <c r="G30" t="s">
        <v>2111</v>
      </c>
      <c r="H30" t="s">
        <v>174</v>
      </c>
      <c r="I30" t="s">
        <v>5268</v>
      </c>
      <c r="J30" t="s">
        <v>428</v>
      </c>
    </row>
    <row r="31" spans="1:10" x14ac:dyDescent="0.25">
      <c r="A31" t="s">
        <v>75</v>
      </c>
      <c r="B31" t="s">
        <v>90</v>
      </c>
      <c r="C31">
        <v>56677</v>
      </c>
      <c r="D31" t="s">
        <v>120</v>
      </c>
      <c r="E31" t="s">
        <v>5965</v>
      </c>
      <c r="F31" t="s">
        <v>2110</v>
      </c>
      <c r="G31" t="s">
        <v>2111</v>
      </c>
      <c r="H31" t="s">
        <v>124</v>
      </c>
      <c r="I31" t="s">
        <v>5601</v>
      </c>
      <c r="J31" t="s">
        <v>140</v>
      </c>
    </row>
    <row r="32" spans="1:10" x14ac:dyDescent="0.25">
      <c r="A32" t="s">
        <v>75</v>
      </c>
      <c r="B32" t="s">
        <v>90</v>
      </c>
      <c r="C32">
        <v>61967</v>
      </c>
      <c r="D32" t="s">
        <v>101</v>
      </c>
      <c r="E32" t="s">
        <v>5966</v>
      </c>
      <c r="F32" t="s">
        <v>5967</v>
      </c>
      <c r="G32" t="s">
        <v>5968</v>
      </c>
      <c r="H32" t="s">
        <v>96</v>
      </c>
      <c r="I32" t="s">
        <v>1483</v>
      </c>
      <c r="J32" t="s">
        <v>124</v>
      </c>
    </row>
    <row r="33" spans="1:10" x14ac:dyDescent="0.25">
      <c r="A33" t="s">
        <v>75</v>
      </c>
      <c r="B33" t="s">
        <v>90</v>
      </c>
      <c r="C33">
        <v>63682</v>
      </c>
      <c r="D33" t="s">
        <v>120</v>
      </c>
      <c r="E33" t="s">
        <v>128</v>
      </c>
      <c r="F33" t="s">
        <v>129</v>
      </c>
      <c r="G33" t="s">
        <v>130</v>
      </c>
      <c r="H33" t="s">
        <v>131</v>
      </c>
      <c r="I33" t="s">
        <v>132</v>
      </c>
      <c r="J33" t="s">
        <v>98</v>
      </c>
    </row>
    <row r="34" spans="1:10" x14ac:dyDescent="0.25">
      <c r="A34" t="s">
        <v>75</v>
      </c>
      <c r="B34" t="s">
        <v>90</v>
      </c>
      <c r="C34">
        <v>68546</v>
      </c>
      <c r="D34" t="s">
        <v>135</v>
      </c>
      <c r="E34" t="s">
        <v>136</v>
      </c>
      <c r="F34" t="s">
        <v>137</v>
      </c>
      <c r="G34" t="s">
        <v>138</v>
      </c>
      <c r="H34" t="s">
        <v>124</v>
      </c>
      <c r="I34" t="s">
        <v>139</v>
      </c>
      <c r="J34" t="s">
        <v>140</v>
      </c>
    </row>
    <row r="35" spans="1:10" x14ac:dyDescent="0.25">
      <c r="A35" t="s">
        <v>75</v>
      </c>
      <c r="B35" t="s">
        <v>90</v>
      </c>
      <c r="C35">
        <v>76821</v>
      </c>
      <c r="D35" t="s">
        <v>120</v>
      </c>
      <c r="E35" t="s">
        <v>5969</v>
      </c>
      <c r="F35" t="s">
        <v>5970</v>
      </c>
      <c r="G35" t="s">
        <v>5971</v>
      </c>
      <c r="H35" t="s">
        <v>146</v>
      </c>
      <c r="I35" t="s">
        <v>5096</v>
      </c>
      <c r="J35" t="s">
        <v>146</v>
      </c>
    </row>
    <row r="36" spans="1:10" x14ac:dyDescent="0.25">
      <c r="A36" t="s">
        <v>75</v>
      </c>
      <c r="B36" t="s">
        <v>90</v>
      </c>
      <c r="C36">
        <v>78007</v>
      </c>
      <c r="D36" t="s">
        <v>135</v>
      </c>
      <c r="E36" t="s">
        <v>143</v>
      </c>
      <c r="F36" t="s">
        <v>144</v>
      </c>
      <c r="G36" t="s">
        <v>145</v>
      </c>
      <c r="H36" t="s">
        <v>146</v>
      </c>
      <c r="I36" t="s">
        <v>147</v>
      </c>
      <c r="J36" t="s">
        <v>148</v>
      </c>
    </row>
    <row r="37" spans="1:10" x14ac:dyDescent="0.25">
      <c r="A37" t="s">
        <v>75</v>
      </c>
      <c r="B37" t="s">
        <v>90</v>
      </c>
      <c r="C37">
        <v>80123</v>
      </c>
      <c r="D37" t="s">
        <v>88</v>
      </c>
      <c r="E37" t="s">
        <v>5972</v>
      </c>
      <c r="F37" t="s">
        <v>5973</v>
      </c>
      <c r="G37" t="s">
        <v>5974</v>
      </c>
      <c r="H37" t="s">
        <v>146</v>
      </c>
      <c r="I37" t="s">
        <v>2279</v>
      </c>
      <c r="J37" t="s">
        <v>140</v>
      </c>
    </row>
    <row r="38" spans="1:10" x14ac:dyDescent="0.25">
      <c r="A38" t="s">
        <v>75</v>
      </c>
      <c r="B38" t="s">
        <v>90</v>
      </c>
      <c r="C38">
        <v>80668</v>
      </c>
      <c r="D38" t="s">
        <v>120</v>
      </c>
      <c r="E38" t="s">
        <v>79</v>
      </c>
      <c r="F38" t="s">
        <v>5973</v>
      </c>
      <c r="G38" t="s">
        <v>5975</v>
      </c>
      <c r="H38" t="s">
        <v>79</v>
      </c>
      <c r="I38" t="s">
        <v>82</v>
      </c>
    </row>
    <row r="39" spans="1:10" x14ac:dyDescent="0.25">
      <c r="A39" t="s">
        <v>75</v>
      </c>
      <c r="B39" t="s">
        <v>90</v>
      </c>
      <c r="C39">
        <v>81562</v>
      </c>
      <c r="D39" t="s">
        <v>135</v>
      </c>
      <c r="E39" t="s">
        <v>5976</v>
      </c>
      <c r="F39" t="s">
        <v>4567</v>
      </c>
      <c r="G39" t="s">
        <v>5977</v>
      </c>
      <c r="H39" t="s">
        <v>172</v>
      </c>
      <c r="I39" t="s">
        <v>1443</v>
      </c>
      <c r="J39" t="s">
        <v>172</v>
      </c>
    </row>
    <row r="40" spans="1:10" x14ac:dyDescent="0.25">
      <c r="A40" t="s">
        <v>75</v>
      </c>
      <c r="B40" t="s">
        <v>90</v>
      </c>
      <c r="C40">
        <v>82037</v>
      </c>
      <c r="D40" t="s">
        <v>88</v>
      </c>
      <c r="E40" t="s">
        <v>79</v>
      </c>
      <c r="F40" t="s">
        <v>4567</v>
      </c>
      <c r="G40" t="s">
        <v>4568</v>
      </c>
      <c r="H40" t="s">
        <v>79</v>
      </c>
      <c r="I40" t="s">
        <v>82</v>
      </c>
    </row>
    <row r="41" spans="1:10" x14ac:dyDescent="0.25">
      <c r="A41" t="s">
        <v>75</v>
      </c>
      <c r="B41" t="s">
        <v>90</v>
      </c>
      <c r="C41">
        <v>93391</v>
      </c>
      <c r="D41" t="s">
        <v>120</v>
      </c>
      <c r="E41" t="s">
        <v>5978</v>
      </c>
      <c r="F41" t="s">
        <v>5979</v>
      </c>
      <c r="G41" t="s">
        <v>5980</v>
      </c>
      <c r="H41" t="s">
        <v>174</v>
      </c>
      <c r="I41" t="s">
        <v>5981</v>
      </c>
      <c r="J41" t="s">
        <v>174</v>
      </c>
    </row>
    <row r="42" spans="1:10" x14ac:dyDescent="0.25">
      <c r="A42" t="s">
        <v>75</v>
      </c>
      <c r="B42" t="s">
        <v>90</v>
      </c>
      <c r="C42">
        <v>94963</v>
      </c>
      <c r="D42" t="s">
        <v>135</v>
      </c>
      <c r="E42" t="s">
        <v>5982</v>
      </c>
      <c r="F42" t="s">
        <v>5983</v>
      </c>
      <c r="G42" t="s">
        <v>5984</v>
      </c>
      <c r="H42" t="s">
        <v>204</v>
      </c>
      <c r="I42" t="s">
        <v>2279</v>
      </c>
      <c r="J42" t="s">
        <v>105</v>
      </c>
    </row>
    <row r="43" spans="1:10" x14ac:dyDescent="0.25">
      <c r="A43" t="s">
        <v>75</v>
      </c>
      <c r="B43" t="s">
        <v>90</v>
      </c>
      <c r="C43">
        <v>97521</v>
      </c>
      <c r="D43" t="s">
        <v>135</v>
      </c>
      <c r="E43" t="s">
        <v>5985</v>
      </c>
      <c r="F43" t="s">
        <v>5986</v>
      </c>
      <c r="G43" t="s">
        <v>5987</v>
      </c>
      <c r="H43" t="s">
        <v>204</v>
      </c>
      <c r="I43" t="s">
        <v>2784</v>
      </c>
      <c r="J43" t="s">
        <v>204</v>
      </c>
    </row>
    <row r="44" spans="1:10" x14ac:dyDescent="0.25">
      <c r="A44" t="s">
        <v>75</v>
      </c>
      <c r="B44" t="s">
        <v>90</v>
      </c>
      <c r="C44">
        <v>102736</v>
      </c>
      <c r="D44" t="s">
        <v>135</v>
      </c>
      <c r="E44" t="s">
        <v>5988</v>
      </c>
      <c r="F44" t="s">
        <v>5989</v>
      </c>
      <c r="G44" t="s">
        <v>5990</v>
      </c>
      <c r="H44" t="s">
        <v>172</v>
      </c>
      <c r="I44" t="s">
        <v>858</v>
      </c>
      <c r="J44" t="s">
        <v>172</v>
      </c>
    </row>
    <row r="45" spans="1:10" x14ac:dyDescent="0.25">
      <c r="A45" t="s">
        <v>75</v>
      </c>
      <c r="B45" t="s">
        <v>90</v>
      </c>
      <c r="C45">
        <v>102769</v>
      </c>
      <c r="D45" t="s">
        <v>120</v>
      </c>
      <c r="E45" t="s">
        <v>5991</v>
      </c>
      <c r="F45" t="s">
        <v>5989</v>
      </c>
      <c r="G45" t="s">
        <v>5990</v>
      </c>
      <c r="H45" t="s">
        <v>245</v>
      </c>
      <c r="I45" t="s">
        <v>5382</v>
      </c>
      <c r="J45" t="s">
        <v>245</v>
      </c>
    </row>
    <row r="46" spans="1:10" x14ac:dyDescent="0.25">
      <c r="A46" t="s">
        <v>75</v>
      </c>
      <c r="B46" t="s">
        <v>90</v>
      </c>
      <c r="C46">
        <v>103467</v>
      </c>
      <c r="D46" t="s">
        <v>120</v>
      </c>
      <c r="E46" t="s">
        <v>5992</v>
      </c>
      <c r="F46" t="s">
        <v>5993</v>
      </c>
      <c r="G46" t="s">
        <v>5994</v>
      </c>
      <c r="H46" t="s">
        <v>85</v>
      </c>
      <c r="I46" t="s">
        <v>1859</v>
      </c>
      <c r="J46" t="s">
        <v>277</v>
      </c>
    </row>
    <row r="47" spans="1:10" x14ac:dyDescent="0.25">
      <c r="A47" t="s">
        <v>75</v>
      </c>
      <c r="B47" t="s">
        <v>90</v>
      </c>
      <c r="C47">
        <v>104561</v>
      </c>
      <c r="D47" t="s">
        <v>120</v>
      </c>
      <c r="E47" t="s">
        <v>5995</v>
      </c>
      <c r="F47" t="s">
        <v>5996</v>
      </c>
      <c r="G47" t="s">
        <v>5997</v>
      </c>
      <c r="H47" t="s">
        <v>204</v>
      </c>
      <c r="I47" t="s">
        <v>3149</v>
      </c>
      <c r="J47" t="s">
        <v>140</v>
      </c>
    </row>
    <row r="48" spans="1:10" x14ac:dyDescent="0.25">
      <c r="A48" t="s">
        <v>75</v>
      </c>
      <c r="B48" t="s">
        <v>90</v>
      </c>
      <c r="C48">
        <v>108039</v>
      </c>
      <c r="D48" t="s">
        <v>135</v>
      </c>
      <c r="E48" t="s">
        <v>79</v>
      </c>
      <c r="F48" t="s">
        <v>5998</v>
      </c>
      <c r="G48" t="s">
        <v>5999</v>
      </c>
      <c r="H48" t="s">
        <v>79</v>
      </c>
      <c r="I48" t="s">
        <v>82</v>
      </c>
    </row>
    <row r="49" spans="1:10" x14ac:dyDescent="0.25">
      <c r="A49" t="s">
        <v>75</v>
      </c>
      <c r="B49" t="s">
        <v>90</v>
      </c>
      <c r="C49">
        <v>108651</v>
      </c>
      <c r="D49" t="s">
        <v>2936</v>
      </c>
      <c r="E49" t="s">
        <v>6000</v>
      </c>
      <c r="F49" t="s">
        <v>6001</v>
      </c>
      <c r="G49" t="s">
        <v>6002</v>
      </c>
      <c r="H49" t="s">
        <v>6003</v>
      </c>
      <c r="I49" t="s">
        <v>82</v>
      </c>
    </row>
    <row r="50" spans="1:10" x14ac:dyDescent="0.25">
      <c r="A50" t="s">
        <v>75</v>
      </c>
      <c r="B50" t="s">
        <v>90</v>
      </c>
      <c r="C50">
        <v>116544</v>
      </c>
      <c r="D50" t="s">
        <v>120</v>
      </c>
      <c r="E50" t="s">
        <v>6004</v>
      </c>
      <c r="F50" t="s">
        <v>6005</v>
      </c>
      <c r="G50" t="s">
        <v>6006</v>
      </c>
      <c r="H50" t="s">
        <v>204</v>
      </c>
      <c r="I50" t="s">
        <v>383</v>
      </c>
      <c r="J50" t="s">
        <v>204</v>
      </c>
    </row>
    <row r="51" spans="1:10" x14ac:dyDescent="0.25">
      <c r="A51" t="s">
        <v>75</v>
      </c>
      <c r="B51" t="s">
        <v>90</v>
      </c>
      <c r="C51">
        <v>118548</v>
      </c>
      <c r="D51" t="s">
        <v>151</v>
      </c>
      <c r="E51" t="s">
        <v>79</v>
      </c>
      <c r="F51" t="s">
        <v>152</v>
      </c>
      <c r="G51" t="s">
        <v>153</v>
      </c>
      <c r="H51" t="s">
        <v>79</v>
      </c>
      <c r="I51" t="s">
        <v>82</v>
      </c>
    </row>
    <row r="52" spans="1:10" x14ac:dyDescent="0.25">
      <c r="A52" t="s">
        <v>75</v>
      </c>
      <c r="B52" t="s">
        <v>90</v>
      </c>
      <c r="C52">
        <v>118873</v>
      </c>
      <c r="D52" t="s">
        <v>120</v>
      </c>
      <c r="E52" t="s">
        <v>6007</v>
      </c>
      <c r="F52" t="s">
        <v>6008</v>
      </c>
      <c r="G52" t="s">
        <v>6009</v>
      </c>
      <c r="H52" t="s">
        <v>85</v>
      </c>
      <c r="I52" t="s">
        <v>1840</v>
      </c>
      <c r="J52" t="s">
        <v>277</v>
      </c>
    </row>
    <row r="53" spans="1:10" x14ac:dyDescent="0.25">
      <c r="A53" t="s">
        <v>75</v>
      </c>
      <c r="B53" t="s">
        <v>90</v>
      </c>
      <c r="C53">
        <v>119536</v>
      </c>
      <c r="D53" t="s">
        <v>120</v>
      </c>
      <c r="E53" t="s">
        <v>6010</v>
      </c>
      <c r="F53" t="s">
        <v>6011</v>
      </c>
      <c r="G53" t="s">
        <v>6012</v>
      </c>
      <c r="H53" t="s">
        <v>131</v>
      </c>
      <c r="I53" t="s">
        <v>5724</v>
      </c>
      <c r="J53" t="s">
        <v>131</v>
      </c>
    </row>
    <row r="54" spans="1:10" x14ac:dyDescent="0.25">
      <c r="A54" t="s">
        <v>75</v>
      </c>
      <c r="B54" t="s">
        <v>90</v>
      </c>
      <c r="C54">
        <v>133873</v>
      </c>
      <c r="D54" t="s">
        <v>92</v>
      </c>
      <c r="E54" t="s">
        <v>6013</v>
      </c>
      <c r="F54" t="s">
        <v>157</v>
      </c>
      <c r="G54" t="s">
        <v>158</v>
      </c>
      <c r="H54" t="s">
        <v>565</v>
      </c>
      <c r="I54" t="s">
        <v>6014</v>
      </c>
      <c r="J54" t="s">
        <v>124</v>
      </c>
    </row>
    <row r="55" spans="1:10" x14ac:dyDescent="0.25">
      <c r="A55" t="s">
        <v>75</v>
      </c>
      <c r="B55" t="s">
        <v>90</v>
      </c>
      <c r="C55">
        <v>134028</v>
      </c>
      <c r="D55" t="s">
        <v>120</v>
      </c>
      <c r="E55" t="s">
        <v>6015</v>
      </c>
      <c r="F55" t="s">
        <v>157</v>
      </c>
      <c r="G55" t="s">
        <v>158</v>
      </c>
      <c r="H55" t="s">
        <v>204</v>
      </c>
      <c r="I55" t="s">
        <v>2574</v>
      </c>
      <c r="J55" t="s">
        <v>204</v>
      </c>
    </row>
    <row r="56" spans="1:10" x14ac:dyDescent="0.25">
      <c r="A56" t="s">
        <v>75</v>
      </c>
      <c r="B56" t="s">
        <v>90</v>
      </c>
      <c r="C56">
        <v>134297</v>
      </c>
      <c r="D56" t="s">
        <v>135</v>
      </c>
      <c r="E56" t="s">
        <v>156</v>
      </c>
      <c r="F56" t="s">
        <v>157</v>
      </c>
      <c r="G56" t="s">
        <v>158</v>
      </c>
      <c r="H56" t="s">
        <v>140</v>
      </c>
      <c r="I56" t="s">
        <v>159</v>
      </c>
      <c r="J56" t="s">
        <v>160</v>
      </c>
    </row>
    <row r="57" spans="1:10" x14ac:dyDescent="0.25">
      <c r="A57" t="s">
        <v>75</v>
      </c>
      <c r="B57" t="s">
        <v>90</v>
      </c>
      <c r="C57">
        <v>136387</v>
      </c>
      <c r="D57" t="s">
        <v>135</v>
      </c>
      <c r="E57" t="s">
        <v>6016</v>
      </c>
      <c r="F57" t="s">
        <v>6017</v>
      </c>
      <c r="G57" t="s">
        <v>6018</v>
      </c>
      <c r="H57" t="s">
        <v>140</v>
      </c>
      <c r="I57" t="s">
        <v>6019</v>
      </c>
      <c r="J57" t="s">
        <v>140</v>
      </c>
    </row>
    <row r="58" spans="1:10" x14ac:dyDescent="0.25">
      <c r="A58" t="s">
        <v>75</v>
      </c>
      <c r="B58" t="s">
        <v>90</v>
      </c>
      <c r="C58">
        <v>137071</v>
      </c>
      <c r="D58" t="s">
        <v>120</v>
      </c>
      <c r="E58" t="s">
        <v>6020</v>
      </c>
      <c r="F58" t="s">
        <v>6017</v>
      </c>
      <c r="G58" t="s">
        <v>6018</v>
      </c>
      <c r="H58" t="s">
        <v>172</v>
      </c>
      <c r="I58" t="s">
        <v>970</v>
      </c>
      <c r="J58" t="s">
        <v>172</v>
      </c>
    </row>
    <row r="59" spans="1:10" x14ac:dyDescent="0.25">
      <c r="A59" t="s">
        <v>75</v>
      </c>
      <c r="B59" t="s">
        <v>90</v>
      </c>
      <c r="C59">
        <v>137915</v>
      </c>
      <c r="D59" t="s">
        <v>120</v>
      </c>
      <c r="E59" t="s">
        <v>79</v>
      </c>
      <c r="F59" t="s">
        <v>6017</v>
      </c>
      <c r="G59" t="s">
        <v>6021</v>
      </c>
      <c r="H59" t="s">
        <v>79</v>
      </c>
      <c r="I59" t="s">
        <v>82</v>
      </c>
    </row>
    <row r="60" spans="1:10" x14ac:dyDescent="0.25">
      <c r="A60" t="s">
        <v>75</v>
      </c>
      <c r="B60" t="s">
        <v>90</v>
      </c>
      <c r="C60">
        <v>142460</v>
      </c>
      <c r="D60" t="s">
        <v>92</v>
      </c>
      <c r="E60" t="s">
        <v>6022</v>
      </c>
      <c r="F60" t="s">
        <v>6023</v>
      </c>
      <c r="G60" t="s">
        <v>6024</v>
      </c>
      <c r="H60" t="s">
        <v>253</v>
      </c>
      <c r="I60" t="s">
        <v>5947</v>
      </c>
      <c r="J60" t="s">
        <v>277</v>
      </c>
    </row>
    <row r="61" spans="1:10" x14ac:dyDescent="0.25">
      <c r="A61" t="s">
        <v>75</v>
      </c>
      <c r="B61" t="s">
        <v>90</v>
      </c>
      <c r="C61">
        <v>145894</v>
      </c>
      <c r="D61" t="s">
        <v>120</v>
      </c>
      <c r="E61" t="s">
        <v>6025</v>
      </c>
      <c r="F61" t="s">
        <v>6026</v>
      </c>
      <c r="G61" t="s">
        <v>6027</v>
      </c>
      <c r="H61" t="s">
        <v>172</v>
      </c>
      <c r="I61" t="s">
        <v>1070</v>
      </c>
      <c r="J61" t="s">
        <v>172</v>
      </c>
    </row>
    <row r="62" spans="1:10" x14ac:dyDescent="0.25">
      <c r="A62" t="s">
        <v>75</v>
      </c>
      <c r="B62" t="s">
        <v>90</v>
      </c>
      <c r="C62">
        <v>150452</v>
      </c>
      <c r="D62" t="s">
        <v>135</v>
      </c>
      <c r="E62" t="s">
        <v>163</v>
      </c>
      <c r="F62" t="s">
        <v>164</v>
      </c>
      <c r="G62" t="s">
        <v>165</v>
      </c>
      <c r="H62" t="s">
        <v>105</v>
      </c>
      <c r="I62" t="s">
        <v>166</v>
      </c>
      <c r="J62" t="s">
        <v>160</v>
      </c>
    </row>
    <row r="63" spans="1:10" x14ac:dyDescent="0.25">
      <c r="A63" t="s">
        <v>75</v>
      </c>
      <c r="B63" t="s">
        <v>90</v>
      </c>
      <c r="C63">
        <v>150521</v>
      </c>
      <c r="D63" t="s">
        <v>120</v>
      </c>
      <c r="E63" t="s">
        <v>4590</v>
      </c>
      <c r="F63" t="s">
        <v>164</v>
      </c>
      <c r="G63" t="s">
        <v>165</v>
      </c>
      <c r="H63" t="s">
        <v>124</v>
      </c>
      <c r="I63" t="s">
        <v>4591</v>
      </c>
      <c r="J63" t="s">
        <v>140</v>
      </c>
    </row>
    <row r="64" spans="1:10" x14ac:dyDescent="0.25">
      <c r="A64" t="s">
        <v>75</v>
      </c>
      <c r="B64" t="s">
        <v>90</v>
      </c>
      <c r="C64">
        <v>153472</v>
      </c>
      <c r="D64" t="s">
        <v>120</v>
      </c>
      <c r="E64" t="s">
        <v>79</v>
      </c>
      <c r="F64" t="s">
        <v>6028</v>
      </c>
      <c r="G64" t="s">
        <v>6029</v>
      </c>
      <c r="H64" t="s">
        <v>79</v>
      </c>
      <c r="I64" t="s">
        <v>82</v>
      </c>
    </row>
    <row r="65" spans="1:10" x14ac:dyDescent="0.25">
      <c r="A65" t="s">
        <v>75</v>
      </c>
      <c r="B65" t="s">
        <v>90</v>
      </c>
      <c r="C65">
        <v>157391</v>
      </c>
      <c r="D65" t="s">
        <v>135</v>
      </c>
      <c r="E65" t="s">
        <v>6030</v>
      </c>
      <c r="F65" t="s">
        <v>6031</v>
      </c>
      <c r="G65" t="s">
        <v>6032</v>
      </c>
      <c r="H65" t="s">
        <v>85</v>
      </c>
      <c r="I65" t="s">
        <v>2485</v>
      </c>
      <c r="J65" t="s">
        <v>277</v>
      </c>
    </row>
    <row r="66" spans="1:10" x14ac:dyDescent="0.25">
      <c r="A66" t="s">
        <v>75</v>
      </c>
      <c r="B66" t="s">
        <v>90</v>
      </c>
      <c r="C66">
        <v>158287</v>
      </c>
      <c r="D66" t="s">
        <v>135</v>
      </c>
      <c r="E66" t="s">
        <v>6033</v>
      </c>
      <c r="F66" t="s">
        <v>6034</v>
      </c>
      <c r="G66" t="s">
        <v>6035</v>
      </c>
      <c r="H66" t="s">
        <v>85</v>
      </c>
      <c r="I66" t="s">
        <v>787</v>
      </c>
      <c r="J66" t="s">
        <v>277</v>
      </c>
    </row>
    <row r="67" spans="1:10" x14ac:dyDescent="0.25">
      <c r="A67" t="s">
        <v>75</v>
      </c>
      <c r="B67" t="s">
        <v>90</v>
      </c>
      <c r="C67">
        <v>159666</v>
      </c>
      <c r="D67" t="s">
        <v>120</v>
      </c>
      <c r="E67" t="s">
        <v>6036</v>
      </c>
      <c r="F67" t="s">
        <v>6037</v>
      </c>
      <c r="G67" t="s">
        <v>6038</v>
      </c>
      <c r="H67" t="s">
        <v>146</v>
      </c>
      <c r="I67" t="s">
        <v>3322</v>
      </c>
      <c r="J67" t="s">
        <v>148</v>
      </c>
    </row>
    <row r="68" spans="1:10" x14ac:dyDescent="0.25">
      <c r="A68" t="s">
        <v>75</v>
      </c>
      <c r="B68" t="s">
        <v>90</v>
      </c>
      <c r="C68">
        <v>166662</v>
      </c>
      <c r="D68" t="s">
        <v>135</v>
      </c>
      <c r="E68" t="s">
        <v>6039</v>
      </c>
      <c r="F68" t="s">
        <v>6040</v>
      </c>
      <c r="G68" t="s">
        <v>6041</v>
      </c>
      <c r="H68" t="s">
        <v>140</v>
      </c>
      <c r="I68" t="s">
        <v>587</v>
      </c>
      <c r="J68" t="s">
        <v>160</v>
      </c>
    </row>
    <row r="69" spans="1:10" x14ac:dyDescent="0.25">
      <c r="A69" t="s">
        <v>75</v>
      </c>
      <c r="B69" t="s">
        <v>90</v>
      </c>
      <c r="C69">
        <v>173725</v>
      </c>
      <c r="D69" t="s">
        <v>120</v>
      </c>
      <c r="E69" t="s">
        <v>6042</v>
      </c>
      <c r="F69" t="s">
        <v>6043</v>
      </c>
      <c r="G69" t="s">
        <v>6044</v>
      </c>
      <c r="H69" t="s">
        <v>146</v>
      </c>
      <c r="I69" t="s">
        <v>4519</v>
      </c>
      <c r="J69" t="s">
        <v>146</v>
      </c>
    </row>
    <row r="70" spans="1:10" x14ac:dyDescent="0.25">
      <c r="A70" t="s">
        <v>75</v>
      </c>
      <c r="B70" t="s">
        <v>90</v>
      </c>
      <c r="C70">
        <v>176783</v>
      </c>
      <c r="D70" t="s">
        <v>120</v>
      </c>
      <c r="E70" t="s">
        <v>6045</v>
      </c>
      <c r="F70" t="s">
        <v>6046</v>
      </c>
      <c r="G70" t="s">
        <v>6047</v>
      </c>
      <c r="H70" t="s">
        <v>85</v>
      </c>
      <c r="I70" t="s">
        <v>6048</v>
      </c>
      <c r="J70" t="s">
        <v>277</v>
      </c>
    </row>
    <row r="71" spans="1:10" x14ac:dyDescent="0.25">
      <c r="A71" t="s">
        <v>75</v>
      </c>
      <c r="B71" t="s">
        <v>90</v>
      </c>
      <c r="C71">
        <v>181757</v>
      </c>
      <c r="D71" t="s">
        <v>120</v>
      </c>
      <c r="E71" t="s">
        <v>6049</v>
      </c>
      <c r="F71" t="s">
        <v>6050</v>
      </c>
      <c r="G71" t="s">
        <v>6051</v>
      </c>
      <c r="H71" t="s">
        <v>124</v>
      </c>
      <c r="I71" t="s">
        <v>1464</v>
      </c>
      <c r="J71" t="s">
        <v>124</v>
      </c>
    </row>
    <row r="72" spans="1:10" x14ac:dyDescent="0.25">
      <c r="A72" t="s">
        <v>75</v>
      </c>
      <c r="B72" t="s">
        <v>90</v>
      </c>
      <c r="C72">
        <v>185393</v>
      </c>
      <c r="D72" t="s">
        <v>225</v>
      </c>
      <c r="E72" t="s">
        <v>6052</v>
      </c>
      <c r="F72" t="s">
        <v>6053</v>
      </c>
      <c r="G72" t="s">
        <v>6054</v>
      </c>
      <c r="H72" t="s">
        <v>253</v>
      </c>
      <c r="I72" t="s">
        <v>809</v>
      </c>
      <c r="J72" t="s">
        <v>172</v>
      </c>
    </row>
    <row r="73" spans="1:10" x14ac:dyDescent="0.25">
      <c r="A73" t="s">
        <v>75</v>
      </c>
      <c r="B73" t="s">
        <v>90</v>
      </c>
      <c r="C73">
        <v>186159</v>
      </c>
      <c r="D73" t="s">
        <v>78</v>
      </c>
      <c r="E73" t="s">
        <v>79</v>
      </c>
      <c r="F73" t="s">
        <v>6053</v>
      </c>
      <c r="G73" t="s">
        <v>6055</v>
      </c>
      <c r="H73" t="s">
        <v>79</v>
      </c>
      <c r="I73" t="s">
        <v>82</v>
      </c>
    </row>
    <row r="74" spans="1:10" x14ac:dyDescent="0.25">
      <c r="A74" t="s">
        <v>75</v>
      </c>
      <c r="B74" t="s">
        <v>90</v>
      </c>
      <c r="C74">
        <v>193157</v>
      </c>
      <c r="D74" t="s">
        <v>115</v>
      </c>
      <c r="E74" t="s">
        <v>169</v>
      </c>
      <c r="F74" t="s">
        <v>170</v>
      </c>
      <c r="G74" t="s">
        <v>171</v>
      </c>
      <c r="H74" t="s">
        <v>172</v>
      </c>
      <c r="I74" t="s">
        <v>173</v>
      </c>
      <c r="J74" t="s">
        <v>174</v>
      </c>
    </row>
    <row r="75" spans="1:10" x14ac:dyDescent="0.25">
      <c r="A75" t="s">
        <v>75</v>
      </c>
      <c r="B75" t="s">
        <v>90</v>
      </c>
      <c r="C75">
        <v>196832</v>
      </c>
      <c r="D75" t="s">
        <v>135</v>
      </c>
      <c r="E75" t="s">
        <v>6056</v>
      </c>
      <c r="F75" t="s">
        <v>6057</v>
      </c>
      <c r="G75" t="s">
        <v>6058</v>
      </c>
      <c r="H75" t="s">
        <v>172</v>
      </c>
      <c r="I75" t="s">
        <v>6059</v>
      </c>
      <c r="J75" t="s">
        <v>172</v>
      </c>
    </row>
    <row r="76" spans="1:10" x14ac:dyDescent="0.25">
      <c r="A76" t="s">
        <v>75</v>
      </c>
      <c r="B76" t="s">
        <v>90</v>
      </c>
      <c r="C76">
        <v>199229</v>
      </c>
      <c r="D76" t="s">
        <v>120</v>
      </c>
      <c r="E76" t="s">
        <v>6060</v>
      </c>
      <c r="F76" t="s">
        <v>6061</v>
      </c>
      <c r="G76" t="s">
        <v>6062</v>
      </c>
      <c r="H76" t="s">
        <v>105</v>
      </c>
      <c r="I76" t="s">
        <v>2001</v>
      </c>
      <c r="J76" t="s">
        <v>85</v>
      </c>
    </row>
    <row r="77" spans="1:10" x14ac:dyDescent="0.25">
      <c r="A77" t="s">
        <v>75</v>
      </c>
      <c r="B77" t="s">
        <v>90</v>
      </c>
      <c r="C77">
        <v>201962</v>
      </c>
      <c r="D77" t="s">
        <v>225</v>
      </c>
      <c r="E77" t="s">
        <v>6063</v>
      </c>
      <c r="F77" t="s">
        <v>178</v>
      </c>
      <c r="G77" t="s">
        <v>179</v>
      </c>
      <c r="H77" t="s">
        <v>85</v>
      </c>
      <c r="I77" t="s">
        <v>645</v>
      </c>
      <c r="J77" t="s">
        <v>245</v>
      </c>
    </row>
    <row r="78" spans="1:10" x14ac:dyDescent="0.25">
      <c r="A78" t="s">
        <v>75</v>
      </c>
      <c r="B78" t="s">
        <v>90</v>
      </c>
      <c r="C78">
        <v>208013</v>
      </c>
      <c r="D78" t="s">
        <v>120</v>
      </c>
      <c r="E78" t="s">
        <v>6064</v>
      </c>
      <c r="F78" t="s">
        <v>6065</v>
      </c>
      <c r="G78" t="s">
        <v>6066</v>
      </c>
      <c r="H78" t="s">
        <v>197</v>
      </c>
      <c r="I78" t="s">
        <v>6067</v>
      </c>
      <c r="J78" t="s">
        <v>172</v>
      </c>
    </row>
    <row r="79" spans="1:10" x14ac:dyDescent="0.25">
      <c r="A79" t="s">
        <v>75</v>
      </c>
      <c r="B79" t="s">
        <v>90</v>
      </c>
      <c r="C79">
        <v>214084</v>
      </c>
      <c r="D79" t="s">
        <v>120</v>
      </c>
      <c r="E79" t="s">
        <v>6068</v>
      </c>
      <c r="F79" t="s">
        <v>6069</v>
      </c>
      <c r="G79" t="s">
        <v>6070</v>
      </c>
      <c r="H79" t="s">
        <v>146</v>
      </c>
      <c r="I79" t="s">
        <v>4208</v>
      </c>
      <c r="J79" t="s">
        <v>146</v>
      </c>
    </row>
    <row r="80" spans="1:10" x14ac:dyDescent="0.25">
      <c r="A80" t="s">
        <v>75</v>
      </c>
      <c r="B80" t="s">
        <v>90</v>
      </c>
      <c r="C80">
        <v>216136</v>
      </c>
      <c r="D80" t="s">
        <v>120</v>
      </c>
      <c r="E80" t="s">
        <v>183</v>
      </c>
      <c r="F80" t="s">
        <v>184</v>
      </c>
      <c r="G80" t="s">
        <v>185</v>
      </c>
      <c r="H80" t="s">
        <v>131</v>
      </c>
      <c r="I80" t="s">
        <v>186</v>
      </c>
      <c r="J80" t="s">
        <v>98</v>
      </c>
    </row>
    <row r="81" spans="1:10" x14ac:dyDescent="0.25">
      <c r="A81" t="s">
        <v>75</v>
      </c>
      <c r="B81" t="s">
        <v>90</v>
      </c>
      <c r="C81">
        <v>217887</v>
      </c>
      <c r="D81" t="s">
        <v>88</v>
      </c>
      <c r="E81" t="s">
        <v>6071</v>
      </c>
      <c r="F81" t="s">
        <v>6072</v>
      </c>
      <c r="G81" t="s">
        <v>6073</v>
      </c>
      <c r="H81" t="s">
        <v>565</v>
      </c>
      <c r="I81" t="s">
        <v>1642</v>
      </c>
      <c r="J81" t="s">
        <v>160</v>
      </c>
    </row>
    <row r="82" spans="1:10" x14ac:dyDescent="0.25">
      <c r="A82" t="s">
        <v>75</v>
      </c>
      <c r="B82" t="s">
        <v>90</v>
      </c>
      <c r="C82">
        <v>217932</v>
      </c>
      <c r="D82" t="s">
        <v>101</v>
      </c>
      <c r="E82" t="s">
        <v>6074</v>
      </c>
      <c r="F82" t="s">
        <v>6072</v>
      </c>
      <c r="G82" t="s">
        <v>6073</v>
      </c>
      <c r="H82" t="s">
        <v>172</v>
      </c>
      <c r="I82" t="s">
        <v>571</v>
      </c>
      <c r="J82" t="s">
        <v>197</v>
      </c>
    </row>
    <row r="83" spans="1:10" x14ac:dyDescent="0.25">
      <c r="A83" t="s">
        <v>75</v>
      </c>
      <c r="B83" t="s">
        <v>90</v>
      </c>
      <c r="C83">
        <v>218608</v>
      </c>
      <c r="D83" t="s">
        <v>135</v>
      </c>
      <c r="E83" t="s">
        <v>6075</v>
      </c>
      <c r="F83" t="s">
        <v>6076</v>
      </c>
      <c r="G83" t="s">
        <v>6073</v>
      </c>
      <c r="H83" t="s">
        <v>174</v>
      </c>
      <c r="I83" t="s">
        <v>4946</v>
      </c>
      <c r="J83" t="s">
        <v>174</v>
      </c>
    </row>
    <row r="84" spans="1:10" x14ac:dyDescent="0.25">
      <c r="A84" t="s">
        <v>75</v>
      </c>
      <c r="B84" t="s">
        <v>90</v>
      </c>
      <c r="C84">
        <v>219022</v>
      </c>
      <c r="D84" t="s">
        <v>120</v>
      </c>
      <c r="E84" t="s">
        <v>6077</v>
      </c>
      <c r="F84" t="s">
        <v>6076</v>
      </c>
      <c r="G84" t="s">
        <v>6073</v>
      </c>
      <c r="H84" t="s">
        <v>172</v>
      </c>
      <c r="I84" t="s">
        <v>2747</v>
      </c>
      <c r="J84" t="s">
        <v>172</v>
      </c>
    </row>
    <row r="85" spans="1:10" x14ac:dyDescent="0.25">
      <c r="A85" t="s">
        <v>75</v>
      </c>
      <c r="B85" t="s">
        <v>90</v>
      </c>
      <c r="C85">
        <v>223096</v>
      </c>
      <c r="D85" t="s">
        <v>135</v>
      </c>
      <c r="E85" t="s">
        <v>189</v>
      </c>
      <c r="F85" t="s">
        <v>190</v>
      </c>
      <c r="G85" t="s">
        <v>191</v>
      </c>
      <c r="H85" t="s">
        <v>189</v>
      </c>
      <c r="I85" t="s">
        <v>82</v>
      </c>
    </row>
    <row r="86" spans="1:10" x14ac:dyDescent="0.25">
      <c r="A86" t="s">
        <v>75</v>
      </c>
      <c r="B86" t="s">
        <v>90</v>
      </c>
      <c r="C86">
        <v>229915</v>
      </c>
      <c r="D86" t="s">
        <v>135</v>
      </c>
      <c r="E86" t="s">
        <v>194</v>
      </c>
      <c r="F86" t="s">
        <v>195</v>
      </c>
      <c r="G86" t="s">
        <v>196</v>
      </c>
      <c r="H86" t="s">
        <v>197</v>
      </c>
      <c r="I86" t="s">
        <v>198</v>
      </c>
      <c r="J86" t="s">
        <v>172</v>
      </c>
    </row>
    <row r="87" spans="1:10" x14ac:dyDescent="0.25">
      <c r="A87" t="s">
        <v>75</v>
      </c>
      <c r="B87" t="s">
        <v>90</v>
      </c>
      <c r="C87">
        <v>230579</v>
      </c>
      <c r="D87" t="s">
        <v>88</v>
      </c>
      <c r="E87" t="s">
        <v>6078</v>
      </c>
      <c r="F87" t="s">
        <v>6079</v>
      </c>
      <c r="G87" t="s">
        <v>6080</v>
      </c>
      <c r="H87" t="s">
        <v>105</v>
      </c>
      <c r="I87" t="s">
        <v>1034</v>
      </c>
      <c r="J87" t="s">
        <v>428</v>
      </c>
    </row>
    <row r="88" spans="1:10" x14ac:dyDescent="0.25">
      <c r="A88" t="s">
        <v>75</v>
      </c>
      <c r="B88" t="s">
        <v>90</v>
      </c>
      <c r="C88">
        <v>231378</v>
      </c>
      <c r="D88" t="s">
        <v>135</v>
      </c>
      <c r="E88" t="s">
        <v>6081</v>
      </c>
      <c r="F88" t="s">
        <v>6082</v>
      </c>
      <c r="G88" t="s">
        <v>6083</v>
      </c>
      <c r="H88" t="s">
        <v>124</v>
      </c>
      <c r="I88" t="s">
        <v>2833</v>
      </c>
      <c r="J88" t="s">
        <v>140</v>
      </c>
    </row>
    <row r="89" spans="1:10" x14ac:dyDescent="0.25">
      <c r="A89" t="s">
        <v>75</v>
      </c>
      <c r="B89" t="s">
        <v>90</v>
      </c>
      <c r="C89">
        <v>232860</v>
      </c>
      <c r="D89" t="s">
        <v>120</v>
      </c>
      <c r="E89" t="s">
        <v>6084</v>
      </c>
      <c r="F89" t="s">
        <v>6085</v>
      </c>
      <c r="G89" t="s">
        <v>6086</v>
      </c>
      <c r="H89" t="s">
        <v>85</v>
      </c>
      <c r="I89" t="s">
        <v>2197</v>
      </c>
      <c r="J89" t="s">
        <v>277</v>
      </c>
    </row>
    <row r="90" spans="1:10" x14ac:dyDescent="0.25">
      <c r="A90" t="s">
        <v>75</v>
      </c>
      <c r="B90" t="s">
        <v>90</v>
      </c>
      <c r="C90">
        <v>236234</v>
      </c>
      <c r="D90" t="s">
        <v>225</v>
      </c>
      <c r="E90" t="s">
        <v>6087</v>
      </c>
      <c r="F90" t="s">
        <v>6088</v>
      </c>
      <c r="G90" t="s">
        <v>6089</v>
      </c>
      <c r="H90" t="s">
        <v>245</v>
      </c>
      <c r="I90" t="s">
        <v>6090</v>
      </c>
      <c r="J90" t="s">
        <v>105</v>
      </c>
    </row>
    <row r="91" spans="1:10" x14ac:dyDescent="0.25">
      <c r="A91" t="s">
        <v>75</v>
      </c>
      <c r="B91" t="s">
        <v>90</v>
      </c>
      <c r="C91">
        <v>238195</v>
      </c>
      <c r="D91" t="s">
        <v>120</v>
      </c>
      <c r="E91" t="s">
        <v>6091</v>
      </c>
      <c r="F91" t="s">
        <v>202</v>
      </c>
      <c r="G91" t="s">
        <v>203</v>
      </c>
      <c r="H91" t="s">
        <v>245</v>
      </c>
      <c r="I91" t="s">
        <v>6092</v>
      </c>
      <c r="J91" t="s">
        <v>245</v>
      </c>
    </row>
    <row r="92" spans="1:10" x14ac:dyDescent="0.25">
      <c r="A92" t="s">
        <v>75</v>
      </c>
      <c r="B92" t="s">
        <v>90</v>
      </c>
      <c r="C92">
        <v>238303</v>
      </c>
      <c r="D92" t="s">
        <v>225</v>
      </c>
      <c r="E92" t="s">
        <v>6093</v>
      </c>
      <c r="F92" t="s">
        <v>202</v>
      </c>
      <c r="G92" t="s">
        <v>203</v>
      </c>
      <c r="H92" t="s">
        <v>245</v>
      </c>
      <c r="I92" t="s">
        <v>5376</v>
      </c>
      <c r="J92" t="s">
        <v>245</v>
      </c>
    </row>
    <row r="93" spans="1:10" x14ac:dyDescent="0.25">
      <c r="A93" t="s">
        <v>75</v>
      </c>
      <c r="B93" t="s">
        <v>90</v>
      </c>
      <c r="C93">
        <v>239197</v>
      </c>
      <c r="D93" t="s">
        <v>135</v>
      </c>
      <c r="E93" t="s">
        <v>6094</v>
      </c>
      <c r="F93" t="s">
        <v>202</v>
      </c>
      <c r="G93" t="s">
        <v>203</v>
      </c>
      <c r="H93" t="s">
        <v>204</v>
      </c>
      <c r="I93" t="s">
        <v>2421</v>
      </c>
      <c r="J93" t="s">
        <v>204</v>
      </c>
    </row>
    <row r="94" spans="1:10" x14ac:dyDescent="0.25">
      <c r="A94" t="s">
        <v>75</v>
      </c>
      <c r="B94" t="s">
        <v>90</v>
      </c>
      <c r="C94">
        <v>239583</v>
      </c>
      <c r="D94" t="s">
        <v>135</v>
      </c>
      <c r="E94" t="s">
        <v>208</v>
      </c>
      <c r="F94" t="s">
        <v>202</v>
      </c>
      <c r="G94" t="s">
        <v>203</v>
      </c>
      <c r="H94" t="s">
        <v>204</v>
      </c>
      <c r="I94" t="s">
        <v>209</v>
      </c>
      <c r="J94" t="s">
        <v>140</v>
      </c>
    </row>
    <row r="95" spans="1:10" x14ac:dyDescent="0.25">
      <c r="A95" t="s">
        <v>75</v>
      </c>
      <c r="B95" t="s">
        <v>90</v>
      </c>
      <c r="C95">
        <v>245020</v>
      </c>
      <c r="D95" t="s">
        <v>120</v>
      </c>
      <c r="E95" t="s">
        <v>212</v>
      </c>
      <c r="F95" t="s">
        <v>213</v>
      </c>
      <c r="G95" t="s">
        <v>214</v>
      </c>
      <c r="H95" t="s">
        <v>212</v>
      </c>
      <c r="I95" t="s">
        <v>82</v>
      </c>
    </row>
    <row r="96" spans="1:10" x14ac:dyDescent="0.25">
      <c r="A96" t="s">
        <v>75</v>
      </c>
      <c r="B96" t="s">
        <v>90</v>
      </c>
      <c r="C96">
        <v>245058</v>
      </c>
      <c r="D96" t="s">
        <v>120</v>
      </c>
      <c r="E96" t="s">
        <v>212</v>
      </c>
      <c r="F96" t="s">
        <v>213</v>
      </c>
      <c r="G96" t="s">
        <v>214</v>
      </c>
      <c r="H96" t="s">
        <v>212</v>
      </c>
      <c r="I96" t="s">
        <v>82</v>
      </c>
    </row>
    <row r="97" spans="1:10" x14ac:dyDescent="0.25">
      <c r="A97" t="s">
        <v>75</v>
      </c>
      <c r="B97" t="s">
        <v>90</v>
      </c>
      <c r="C97">
        <v>248447</v>
      </c>
      <c r="D97" t="s">
        <v>88</v>
      </c>
      <c r="E97" t="s">
        <v>79</v>
      </c>
      <c r="F97" t="s">
        <v>6095</v>
      </c>
      <c r="G97" t="s">
        <v>6096</v>
      </c>
      <c r="H97" t="s">
        <v>79</v>
      </c>
      <c r="I97" t="s">
        <v>82</v>
      </c>
    </row>
    <row r="98" spans="1:10" x14ac:dyDescent="0.25">
      <c r="A98" t="s">
        <v>75</v>
      </c>
      <c r="B98" t="s">
        <v>90</v>
      </c>
      <c r="C98">
        <v>248486</v>
      </c>
      <c r="D98" t="s">
        <v>135</v>
      </c>
      <c r="E98" t="s">
        <v>79</v>
      </c>
      <c r="F98" t="s">
        <v>6095</v>
      </c>
      <c r="G98" t="s">
        <v>6096</v>
      </c>
      <c r="H98" t="s">
        <v>79</v>
      </c>
      <c r="I98" t="s">
        <v>82</v>
      </c>
    </row>
    <row r="99" spans="1:10" x14ac:dyDescent="0.25">
      <c r="A99" t="s">
        <v>75</v>
      </c>
      <c r="B99" t="s">
        <v>90</v>
      </c>
      <c r="C99">
        <v>248529</v>
      </c>
      <c r="D99" t="s">
        <v>88</v>
      </c>
      <c r="E99" t="s">
        <v>219</v>
      </c>
      <c r="F99" t="s">
        <v>220</v>
      </c>
      <c r="G99" t="s">
        <v>221</v>
      </c>
      <c r="H99" t="s">
        <v>174</v>
      </c>
      <c r="I99" t="s">
        <v>222</v>
      </c>
      <c r="J99" t="s">
        <v>172</v>
      </c>
    </row>
    <row r="100" spans="1:10" x14ac:dyDescent="0.25">
      <c r="A100" t="s">
        <v>75</v>
      </c>
      <c r="B100" t="s">
        <v>90</v>
      </c>
      <c r="C100">
        <v>250909</v>
      </c>
      <c r="D100" t="s">
        <v>225</v>
      </c>
      <c r="E100" t="s">
        <v>6097</v>
      </c>
      <c r="F100" t="s">
        <v>6098</v>
      </c>
      <c r="G100" t="s">
        <v>6099</v>
      </c>
      <c r="H100" t="s">
        <v>96</v>
      </c>
      <c r="I100" t="s">
        <v>3105</v>
      </c>
      <c r="J100" t="s">
        <v>98</v>
      </c>
    </row>
    <row r="101" spans="1:10" x14ac:dyDescent="0.25">
      <c r="A101" t="s">
        <v>75</v>
      </c>
      <c r="B101" t="s">
        <v>90</v>
      </c>
      <c r="C101">
        <v>253855</v>
      </c>
      <c r="D101" t="s">
        <v>120</v>
      </c>
      <c r="E101" t="s">
        <v>6100</v>
      </c>
      <c r="F101" t="s">
        <v>6101</v>
      </c>
      <c r="G101" t="s">
        <v>6102</v>
      </c>
      <c r="H101" t="s">
        <v>124</v>
      </c>
      <c r="I101" t="s">
        <v>6103</v>
      </c>
      <c r="J101" t="s">
        <v>96</v>
      </c>
    </row>
    <row r="102" spans="1:10" x14ac:dyDescent="0.25">
      <c r="A102" t="s">
        <v>75</v>
      </c>
      <c r="B102" t="s">
        <v>90</v>
      </c>
      <c r="C102">
        <v>254231</v>
      </c>
      <c r="D102" t="s">
        <v>135</v>
      </c>
      <c r="E102" t="s">
        <v>6104</v>
      </c>
      <c r="F102" t="s">
        <v>6101</v>
      </c>
      <c r="G102" t="s">
        <v>6102</v>
      </c>
      <c r="H102" t="s">
        <v>174</v>
      </c>
      <c r="I102" t="s">
        <v>6105</v>
      </c>
      <c r="J102" t="s">
        <v>174</v>
      </c>
    </row>
    <row r="103" spans="1:10" x14ac:dyDescent="0.25">
      <c r="A103" t="s">
        <v>75</v>
      </c>
      <c r="B103" t="s">
        <v>90</v>
      </c>
      <c r="C103">
        <v>255487</v>
      </c>
      <c r="D103" t="s">
        <v>225</v>
      </c>
      <c r="E103" t="s">
        <v>6106</v>
      </c>
      <c r="F103" t="s">
        <v>6107</v>
      </c>
      <c r="G103" t="s">
        <v>6108</v>
      </c>
      <c r="H103" t="s">
        <v>140</v>
      </c>
      <c r="I103" t="s">
        <v>2625</v>
      </c>
      <c r="J103" t="s">
        <v>174</v>
      </c>
    </row>
    <row r="104" spans="1:10" x14ac:dyDescent="0.25">
      <c r="A104" t="s">
        <v>75</v>
      </c>
      <c r="B104" t="s">
        <v>90</v>
      </c>
      <c r="C104">
        <v>257734</v>
      </c>
      <c r="D104" t="s">
        <v>225</v>
      </c>
      <c r="E104" t="s">
        <v>226</v>
      </c>
      <c r="F104" t="s">
        <v>227</v>
      </c>
      <c r="G104" t="s">
        <v>228</v>
      </c>
      <c r="H104" t="s">
        <v>98</v>
      </c>
      <c r="I104" t="s">
        <v>229</v>
      </c>
      <c r="J104" t="s">
        <v>96</v>
      </c>
    </row>
    <row r="105" spans="1:10" x14ac:dyDescent="0.25">
      <c r="A105" t="s">
        <v>75</v>
      </c>
      <c r="B105" t="s">
        <v>90</v>
      </c>
      <c r="C105">
        <v>259494</v>
      </c>
      <c r="D105" t="s">
        <v>120</v>
      </c>
      <c r="E105" t="s">
        <v>6109</v>
      </c>
      <c r="F105" t="s">
        <v>6110</v>
      </c>
      <c r="G105" t="s">
        <v>6111</v>
      </c>
      <c r="H105" t="s">
        <v>148</v>
      </c>
      <c r="I105" t="s">
        <v>6112</v>
      </c>
      <c r="J105" t="s">
        <v>160</v>
      </c>
    </row>
    <row r="106" spans="1:10" x14ac:dyDescent="0.25">
      <c r="A106" t="s">
        <v>75</v>
      </c>
      <c r="B106" t="s">
        <v>90</v>
      </c>
      <c r="C106">
        <v>262114</v>
      </c>
      <c r="D106" t="s">
        <v>135</v>
      </c>
      <c r="E106" t="s">
        <v>6113</v>
      </c>
      <c r="F106" t="s">
        <v>6114</v>
      </c>
      <c r="G106" t="s">
        <v>6115</v>
      </c>
      <c r="H106" t="s">
        <v>85</v>
      </c>
      <c r="I106" t="s">
        <v>1469</v>
      </c>
      <c r="J106" t="s">
        <v>277</v>
      </c>
    </row>
    <row r="107" spans="1:10" x14ac:dyDescent="0.25">
      <c r="A107" t="s">
        <v>75</v>
      </c>
      <c r="B107" t="s">
        <v>90</v>
      </c>
      <c r="C107">
        <v>262357</v>
      </c>
      <c r="D107" t="s">
        <v>120</v>
      </c>
      <c r="E107" t="s">
        <v>212</v>
      </c>
      <c r="F107" t="s">
        <v>232</v>
      </c>
      <c r="G107" t="s">
        <v>233</v>
      </c>
      <c r="H107" t="s">
        <v>212</v>
      </c>
      <c r="I107" t="s">
        <v>82</v>
      </c>
    </row>
    <row r="108" spans="1:10" x14ac:dyDescent="0.25">
      <c r="A108" t="s">
        <v>75</v>
      </c>
      <c r="B108" t="s">
        <v>90</v>
      </c>
      <c r="C108">
        <v>264577</v>
      </c>
      <c r="D108" t="s">
        <v>225</v>
      </c>
      <c r="E108" t="s">
        <v>6116</v>
      </c>
      <c r="F108" t="s">
        <v>4600</v>
      </c>
      <c r="G108" t="s">
        <v>4601</v>
      </c>
      <c r="H108" t="s">
        <v>96</v>
      </c>
      <c r="I108" t="s">
        <v>4546</v>
      </c>
      <c r="J108" t="s">
        <v>160</v>
      </c>
    </row>
    <row r="109" spans="1:10" x14ac:dyDescent="0.25">
      <c r="A109" t="s">
        <v>75</v>
      </c>
      <c r="B109" t="s">
        <v>90</v>
      </c>
      <c r="C109">
        <v>274735</v>
      </c>
      <c r="D109" t="s">
        <v>225</v>
      </c>
      <c r="E109" t="s">
        <v>212</v>
      </c>
      <c r="F109" t="s">
        <v>6117</v>
      </c>
      <c r="G109" t="s">
        <v>6118</v>
      </c>
      <c r="H109" t="s">
        <v>212</v>
      </c>
      <c r="I109" t="s">
        <v>82</v>
      </c>
    </row>
    <row r="110" spans="1:10" x14ac:dyDescent="0.25">
      <c r="A110" t="s">
        <v>75</v>
      </c>
      <c r="B110" t="s">
        <v>90</v>
      </c>
      <c r="C110">
        <v>279098</v>
      </c>
      <c r="D110" t="s">
        <v>120</v>
      </c>
      <c r="E110" t="s">
        <v>236</v>
      </c>
      <c r="F110" t="s">
        <v>237</v>
      </c>
      <c r="G110" t="s">
        <v>238</v>
      </c>
      <c r="H110" t="s">
        <v>105</v>
      </c>
      <c r="I110" t="s">
        <v>239</v>
      </c>
      <c r="J110" t="s">
        <v>160</v>
      </c>
    </row>
    <row r="111" spans="1:10" x14ac:dyDescent="0.25">
      <c r="A111" t="s">
        <v>75</v>
      </c>
      <c r="B111" t="s">
        <v>90</v>
      </c>
      <c r="C111">
        <v>279334</v>
      </c>
      <c r="D111" t="s">
        <v>135</v>
      </c>
      <c r="E111" t="s">
        <v>6119</v>
      </c>
      <c r="F111" t="s">
        <v>237</v>
      </c>
      <c r="G111" t="s">
        <v>238</v>
      </c>
      <c r="H111" t="s">
        <v>172</v>
      </c>
      <c r="I111" t="s">
        <v>329</v>
      </c>
      <c r="J111" t="s">
        <v>172</v>
      </c>
    </row>
    <row r="112" spans="1:10" x14ac:dyDescent="0.25">
      <c r="A112" t="s">
        <v>75</v>
      </c>
      <c r="B112" t="s">
        <v>90</v>
      </c>
      <c r="C112">
        <v>279800</v>
      </c>
      <c r="D112" t="s">
        <v>120</v>
      </c>
      <c r="E112" t="s">
        <v>6120</v>
      </c>
      <c r="F112" t="s">
        <v>237</v>
      </c>
      <c r="G112" t="s">
        <v>238</v>
      </c>
      <c r="H112" t="s">
        <v>105</v>
      </c>
      <c r="I112" t="s">
        <v>543</v>
      </c>
      <c r="J112" t="s">
        <v>160</v>
      </c>
    </row>
    <row r="113" spans="1:10" x14ac:dyDescent="0.25">
      <c r="A113" t="s">
        <v>75</v>
      </c>
      <c r="B113" t="s">
        <v>90</v>
      </c>
      <c r="C113">
        <v>285966</v>
      </c>
      <c r="D113" t="s">
        <v>225</v>
      </c>
      <c r="E113" t="s">
        <v>6121</v>
      </c>
      <c r="F113" t="s">
        <v>3284</v>
      </c>
      <c r="G113" t="s">
        <v>3285</v>
      </c>
      <c r="H113" t="s">
        <v>131</v>
      </c>
      <c r="I113" t="s">
        <v>5934</v>
      </c>
      <c r="J113" t="s">
        <v>131</v>
      </c>
    </row>
    <row r="114" spans="1:10" x14ac:dyDescent="0.25">
      <c r="A114" t="s">
        <v>75</v>
      </c>
      <c r="B114" t="s">
        <v>90</v>
      </c>
      <c r="C114">
        <v>288249</v>
      </c>
      <c r="D114" t="s">
        <v>92</v>
      </c>
      <c r="E114" t="s">
        <v>6122</v>
      </c>
      <c r="F114" t="s">
        <v>6123</v>
      </c>
      <c r="G114" t="s">
        <v>6124</v>
      </c>
      <c r="H114" t="s">
        <v>174</v>
      </c>
      <c r="I114" t="s">
        <v>125</v>
      </c>
      <c r="J114" t="s">
        <v>174</v>
      </c>
    </row>
    <row r="115" spans="1:10" x14ac:dyDescent="0.25">
      <c r="A115" t="s">
        <v>75</v>
      </c>
      <c r="B115" t="s">
        <v>90</v>
      </c>
      <c r="C115">
        <v>290012</v>
      </c>
      <c r="D115" t="s">
        <v>88</v>
      </c>
      <c r="E115" t="s">
        <v>6125</v>
      </c>
      <c r="F115" t="s">
        <v>6126</v>
      </c>
      <c r="G115" t="s">
        <v>3272</v>
      </c>
      <c r="H115" t="s">
        <v>85</v>
      </c>
      <c r="I115" t="s">
        <v>621</v>
      </c>
      <c r="J115" t="s">
        <v>400</v>
      </c>
    </row>
    <row r="116" spans="1:10" x14ac:dyDescent="0.25">
      <c r="A116" t="s">
        <v>75</v>
      </c>
      <c r="B116" t="s">
        <v>90</v>
      </c>
      <c r="C116">
        <v>291348</v>
      </c>
      <c r="D116" t="s">
        <v>151</v>
      </c>
      <c r="E116" t="s">
        <v>79</v>
      </c>
      <c r="F116" t="s">
        <v>6127</v>
      </c>
      <c r="G116" t="s">
        <v>6128</v>
      </c>
      <c r="H116" t="s">
        <v>79</v>
      </c>
      <c r="I116" t="s">
        <v>82</v>
      </c>
    </row>
    <row r="117" spans="1:10" x14ac:dyDescent="0.25">
      <c r="A117" t="s">
        <v>75</v>
      </c>
      <c r="B117" t="s">
        <v>90</v>
      </c>
      <c r="C117">
        <v>294795</v>
      </c>
      <c r="D117" t="s">
        <v>135</v>
      </c>
      <c r="E117" t="s">
        <v>6129</v>
      </c>
      <c r="F117" t="s">
        <v>2167</v>
      </c>
      <c r="G117" t="s">
        <v>2168</v>
      </c>
      <c r="H117" t="s">
        <v>96</v>
      </c>
      <c r="I117" t="s">
        <v>5551</v>
      </c>
      <c r="J117" t="s">
        <v>96</v>
      </c>
    </row>
    <row r="118" spans="1:10" x14ac:dyDescent="0.25">
      <c r="A118" t="s">
        <v>75</v>
      </c>
      <c r="B118" t="s">
        <v>90</v>
      </c>
      <c r="C118">
        <v>294929</v>
      </c>
      <c r="D118" t="s">
        <v>135</v>
      </c>
      <c r="E118" t="s">
        <v>6130</v>
      </c>
      <c r="F118" t="s">
        <v>2167</v>
      </c>
      <c r="G118" t="s">
        <v>2168</v>
      </c>
      <c r="H118" t="s">
        <v>105</v>
      </c>
      <c r="I118" t="s">
        <v>6131</v>
      </c>
      <c r="J118" t="s">
        <v>160</v>
      </c>
    </row>
    <row r="119" spans="1:10" x14ac:dyDescent="0.25">
      <c r="A119" t="s">
        <v>75</v>
      </c>
      <c r="B119" t="s">
        <v>90</v>
      </c>
      <c r="C119">
        <v>300770</v>
      </c>
      <c r="D119" t="s">
        <v>135</v>
      </c>
      <c r="E119" t="s">
        <v>6132</v>
      </c>
      <c r="F119" t="s">
        <v>6133</v>
      </c>
      <c r="G119" t="s">
        <v>6134</v>
      </c>
      <c r="H119" t="s">
        <v>245</v>
      </c>
      <c r="I119" t="s">
        <v>1394</v>
      </c>
      <c r="J119" t="s">
        <v>245</v>
      </c>
    </row>
    <row r="120" spans="1:10" x14ac:dyDescent="0.25">
      <c r="A120" t="s">
        <v>75</v>
      </c>
      <c r="B120" t="s">
        <v>90</v>
      </c>
      <c r="C120">
        <v>302428</v>
      </c>
      <c r="D120" t="s">
        <v>120</v>
      </c>
      <c r="E120" t="s">
        <v>6135</v>
      </c>
      <c r="F120" t="s">
        <v>250</v>
      </c>
      <c r="G120" t="s">
        <v>251</v>
      </c>
      <c r="H120" t="s">
        <v>131</v>
      </c>
      <c r="I120" t="s">
        <v>925</v>
      </c>
      <c r="J120" t="s">
        <v>98</v>
      </c>
    </row>
    <row r="121" spans="1:10" x14ac:dyDescent="0.25">
      <c r="A121" t="s">
        <v>75</v>
      </c>
      <c r="B121" t="s">
        <v>90</v>
      </c>
      <c r="C121">
        <v>307479</v>
      </c>
      <c r="D121" t="s">
        <v>151</v>
      </c>
      <c r="E121" t="s">
        <v>79</v>
      </c>
      <c r="F121" t="s">
        <v>4608</v>
      </c>
      <c r="G121" t="s">
        <v>4609</v>
      </c>
      <c r="H121" t="s">
        <v>79</v>
      </c>
      <c r="I121" t="s">
        <v>82</v>
      </c>
    </row>
    <row r="122" spans="1:10" x14ac:dyDescent="0.25">
      <c r="A122" t="s">
        <v>75</v>
      </c>
      <c r="B122" t="s">
        <v>90</v>
      </c>
      <c r="C122">
        <v>309013</v>
      </c>
      <c r="D122" t="s">
        <v>151</v>
      </c>
      <c r="E122" t="s">
        <v>79</v>
      </c>
      <c r="F122" t="s">
        <v>256</v>
      </c>
      <c r="G122" t="s">
        <v>257</v>
      </c>
      <c r="H122" t="s">
        <v>79</v>
      </c>
      <c r="I122" t="s">
        <v>82</v>
      </c>
    </row>
    <row r="123" spans="1:10" x14ac:dyDescent="0.25">
      <c r="A123" t="s">
        <v>75</v>
      </c>
      <c r="B123" t="s">
        <v>90</v>
      </c>
      <c r="C123">
        <v>312443</v>
      </c>
      <c r="D123" t="s">
        <v>135</v>
      </c>
      <c r="E123" t="s">
        <v>212</v>
      </c>
      <c r="F123" t="s">
        <v>260</v>
      </c>
      <c r="G123" t="s">
        <v>261</v>
      </c>
      <c r="H123" t="s">
        <v>212</v>
      </c>
      <c r="I123" t="s">
        <v>82</v>
      </c>
    </row>
    <row r="124" spans="1:10" x14ac:dyDescent="0.25">
      <c r="A124" t="s">
        <v>75</v>
      </c>
      <c r="B124" t="s">
        <v>90</v>
      </c>
      <c r="C124">
        <v>312532</v>
      </c>
      <c r="D124" t="s">
        <v>151</v>
      </c>
      <c r="E124" t="s">
        <v>212</v>
      </c>
      <c r="F124" t="s">
        <v>260</v>
      </c>
      <c r="G124" t="s">
        <v>261</v>
      </c>
      <c r="H124" t="s">
        <v>212</v>
      </c>
      <c r="I124" t="s">
        <v>82</v>
      </c>
    </row>
    <row r="125" spans="1:10" x14ac:dyDescent="0.25">
      <c r="A125" t="s">
        <v>75</v>
      </c>
      <c r="B125" t="s">
        <v>90</v>
      </c>
      <c r="C125">
        <v>314566</v>
      </c>
      <c r="D125" t="s">
        <v>135</v>
      </c>
      <c r="E125" t="s">
        <v>6136</v>
      </c>
      <c r="F125" t="s">
        <v>2177</v>
      </c>
      <c r="G125" t="s">
        <v>2178</v>
      </c>
      <c r="H125" t="s">
        <v>85</v>
      </c>
      <c r="I125" t="s">
        <v>1171</v>
      </c>
      <c r="J125" t="s">
        <v>277</v>
      </c>
    </row>
    <row r="126" spans="1:10" x14ac:dyDescent="0.25">
      <c r="A126" t="s">
        <v>75</v>
      </c>
      <c r="B126" t="s">
        <v>90</v>
      </c>
      <c r="C126">
        <v>317203</v>
      </c>
      <c r="D126" t="s">
        <v>151</v>
      </c>
      <c r="E126" t="s">
        <v>79</v>
      </c>
      <c r="F126" t="s">
        <v>6137</v>
      </c>
      <c r="G126" t="s">
        <v>6138</v>
      </c>
      <c r="H126" t="s">
        <v>79</v>
      </c>
      <c r="I126" t="s">
        <v>82</v>
      </c>
    </row>
    <row r="127" spans="1:10" x14ac:dyDescent="0.25">
      <c r="A127" t="s">
        <v>75</v>
      </c>
      <c r="B127" t="s">
        <v>90</v>
      </c>
      <c r="C127">
        <v>317205</v>
      </c>
      <c r="D127" t="s">
        <v>6139</v>
      </c>
      <c r="E127" t="s">
        <v>79</v>
      </c>
      <c r="F127" t="s">
        <v>6137</v>
      </c>
      <c r="G127" t="s">
        <v>6138</v>
      </c>
      <c r="H127" t="s">
        <v>79</v>
      </c>
      <c r="I127" t="s">
        <v>82</v>
      </c>
    </row>
    <row r="128" spans="1:10" x14ac:dyDescent="0.25">
      <c r="A128" t="s">
        <v>75</v>
      </c>
      <c r="B128" t="s">
        <v>90</v>
      </c>
      <c r="C128">
        <v>319024</v>
      </c>
      <c r="D128" t="s">
        <v>135</v>
      </c>
      <c r="E128" t="s">
        <v>6140</v>
      </c>
      <c r="F128" t="s">
        <v>6141</v>
      </c>
      <c r="G128" t="s">
        <v>6142</v>
      </c>
      <c r="H128" t="s">
        <v>124</v>
      </c>
      <c r="I128" t="s">
        <v>5382</v>
      </c>
      <c r="J128" t="s">
        <v>140</v>
      </c>
    </row>
    <row r="129" spans="1:10" x14ac:dyDescent="0.25">
      <c r="A129" t="s">
        <v>75</v>
      </c>
      <c r="B129" t="s">
        <v>90</v>
      </c>
      <c r="C129">
        <v>319381</v>
      </c>
      <c r="D129" t="s">
        <v>120</v>
      </c>
      <c r="E129" t="s">
        <v>6143</v>
      </c>
      <c r="F129" t="s">
        <v>6141</v>
      </c>
      <c r="G129" t="s">
        <v>6142</v>
      </c>
      <c r="H129" t="s">
        <v>85</v>
      </c>
      <c r="I129" t="s">
        <v>6144</v>
      </c>
      <c r="J129" t="s">
        <v>277</v>
      </c>
    </row>
    <row r="130" spans="1:10" x14ac:dyDescent="0.25">
      <c r="A130" t="s">
        <v>75</v>
      </c>
      <c r="B130" t="s">
        <v>90</v>
      </c>
      <c r="C130">
        <v>320920</v>
      </c>
      <c r="D130" t="s">
        <v>151</v>
      </c>
      <c r="E130" t="s">
        <v>6145</v>
      </c>
      <c r="F130" t="s">
        <v>6146</v>
      </c>
      <c r="G130" t="s">
        <v>5307</v>
      </c>
      <c r="H130" t="s">
        <v>140</v>
      </c>
      <c r="I130" t="s">
        <v>2557</v>
      </c>
      <c r="J130" t="s">
        <v>140</v>
      </c>
    </row>
    <row r="131" spans="1:10" x14ac:dyDescent="0.25">
      <c r="A131" t="s">
        <v>75</v>
      </c>
      <c r="B131" t="s">
        <v>90</v>
      </c>
      <c r="C131">
        <v>321223</v>
      </c>
      <c r="D131" t="s">
        <v>135</v>
      </c>
      <c r="E131" t="s">
        <v>79</v>
      </c>
      <c r="F131" t="s">
        <v>6146</v>
      </c>
      <c r="G131" t="s">
        <v>6147</v>
      </c>
      <c r="H131" t="s">
        <v>79</v>
      </c>
      <c r="I131" t="s">
        <v>82</v>
      </c>
    </row>
    <row r="132" spans="1:10" x14ac:dyDescent="0.25">
      <c r="A132" t="s">
        <v>75</v>
      </c>
      <c r="B132" t="s">
        <v>90</v>
      </c>
      <c r="C132">
        <v>327051</v>
      </c>
      <c r="D132" t="s">
        <v>225</v>
      </c>
      <c r="E132" t="s">
        <v>264</v>
      </c>
      <c r="F132" t="s">
        <v>265</v>
      </c>
      <c r="G132" t="s">
        <v>266</v>
      </c>
      <c r="H132" t="s">
        <v>105</v>
      </c>
      <c r="I132" t="s">
        <v>267</v>
      </c>
      <c r="J132" t="s">
        <v>85</v>
      </c>
    </row>
    <row r="133" spans="1:10" x14ac:dyDescent="0.25">
      <c r="A133" t="s">
        <v>75</v>
      </c>
      <c r="B133" t="s">
        <v>90</v>
      </c>
      <c r="C133">
        <v>329372</v>
      </c>
      <c r="D133" t="s">
        <v>225</v>
      </c>
      <c r="E133" t="s">
        <v>6148</v>
      </c>
      <c r="F133" t="s">
        <v>6149</v>
      </c>
      <c r="G133" t="s">
        <v>6150</v>
      </c>
      <c r="H133" t="s">
        <v>96</v>
      </c>
      <c r="I133" t="s">
        <v>1410</v>
      </c>
      <c r="J133" t="s">
        <v>98</v>
      </c>
    </row>
    <row r="134" spans="1:10" x14ac:dyDescent="0.25">
      <c r="A134" t="s">
        <v>75</v>
      </c>
      <c r="B134" t="s">
        <v>90</v>
      </c>
      <c r="C134">
        <v>332599</v>
      </c>
      <c r="D134" t="s">
        <v>120</v>
      </c>
      <c r="E134" t="s">
        <v>6151</v>
      </c>
      <c r="F134" t="s">
        <v>6152</v>
      </c>
      <c r="G134" t="s">
        <v>6153</v>
      </c>
      <c r="H134" t="s">
        <v>204</v>
      </c>
      <c r="I134" t="s">
        <v>2747</v>
      </c>
      <c r="J134" t="s">
        <v>204</v>
      </c>
    </row>
    <row r="135" spans="1:10" x14ac:dyDescent="0.25">
      <c r="A135" t="s">
        <v>75</v>
      </c>
      <c r="B135" t="s">
        <v>90</v>
      </c>
      <c r="C135">
        <v>335247</v>
      </c>
      <c r="D135" t="s">
        <v>135</v>
      </c>
      <c r="E135" t="s">
        <v>6154</v>
      </c>
      <c r="F135" t="s">
        <v>6155</v>
      </c>
      <c r="G135" t="s">
        <v>6156</v>
      </c>
      <c r="H135" t="s">
        <v>400</v>
      </c>
      <c r="I135" t="s">
        <v>3296</v>
      </c>
      <c r="J135" t="s">
        <v>428</v>
      </c>
    </row>
    <row r="136" spans="1:10" x14ac:dyDescent="0.25">
      <c r="A136" t="s">
        <v>75</v>
      </c>
      <c r="B136" t="s">
        <v>90</v>
      </c>
      <c r="C136">
        <v>337720</v>
      </c>
      <c r="D136" t="s">
        <v>120</v>
      </c>
      <c r="E136" t="s">
        <v>6157</v>
      </c>
      <c r="F136" t="s">
        <v>6158</v>
      </c>
      <c r="G136" t="s">
        <v>6159</v>
      </c>
      <c r="H136" t="s">
        <v>105</v>
      </c>
      <c r="I136" t="s">
        <v>1721</v>
      </c>
      <c r="J136" t="s">
        <v>85</v>
      </c>
    </row>
    <row r="137" spans="1:10" x14ac:dyDescent="0.25">
      <c r="A137" t="s">
        <v>75</v>
      </c>
      <c r="B137" t="s">
        <v>90</v>
      </c>
      <c r="C137">
        <v>339348</v>
      </c>
      <c r="D137" t="s">
        <v>120</v>
      </c>
      <c r="E137" t="s">
        <v>273</v>
      </c>
      <c r="F137" t="s">
        <v>274</v>
      </c>
      <c r="G137" t="s">
        <v>275</v>
      </c>
      <c r="H137" t="s">
        <v>85</v>
      </c>
      <c r="I137" t="s">
        <v>276</v>
      </c>
      <c r="J137" t="s">
        <v>277</v>
      </c>
    </row>
    <row r="138" spans="1:10" x14ac:dyDescent="0.25">
      <c r="A138" t="s">
        <v>75</v>
      </c>
      <c r="B138" t="s">
        <v>90</v>
      </c>
      <c r="C138">
        <v>344800</v>
      </c>
      <c r="D138" t="s">
        <v>120</v>
      </c>
      <c r="E138" t="s">
        <v>6160</v>
      </c>
      <c r="F138" t="s">
        <v>6161</v>
      </c>
      <c r="G138" t="s">
        <v>6162</v>
      </c>
      <c r="H138" t="s">
        <v>105</v>
      </c>
      <c r="I138" t="s">
        <v>1432</v>
      </c>
      <c r="J138" t="s">
        <v>85</v>
      </c>
    </row>
    <row r="139" spans="1:10" x14ac:dyDescent="0.25">
      <c r="A139" t="s">
        <v>75</v>
      </c>
      <c r="B139" t="s">
        <v>90</v>
      </c>
      <c r="C139">
        <v>349988</v>
      </c>
      <c r="D139" t="s">
        <v>120</v>
      </c>
      <c r="E139" t="s">
        <v>6163</v>
      </c>
      <c r="F139" t="s">
        <v>280</v>
      </c>
      <c r="G139" t="s">
        <v>6164</v>
      </c>
      <c r="H139" t="s">
        <v>204</v>
      </c>
      <c r="I139" t="s">
        <v>6165</v>
      </c>
      <c r="J139" t="s">
        <v>204</v>
      </c>
    </row>
    <row r="140" spans="1:10" x14ac:dyDescent="0.25">
      <c r="A140" t="s">
        <v>75</v>
      </c>
      <c r="B140" t="s">
        <v>90</v>
      </c>
      <c r="C140">
        <v>350348</v>
      </c>
      <c r="D140" t="s">
        <v>120</v>
      </c>
      <c r="E140" t="s">
        <v>79</v>
      </c>
      <c r="F140" t="s">
        <v>280</v>
      </c>
      <c r="G140" t="s">
        <v>281</v>
      </c>
      <c r="H140" t="s">
        <v>79</v>
      </c>
      <c r="I140" t="s">
        <v>82</v>
      </c>
    </row>
    <row r="141" spans="1:10" x14ac:dyDescent="0.25">
      <c r="A141" t="s">
        <v>75</v>
      </c>
      <c r="B141" t="s">
        <v>90</v>
      </c>
      <c r="C141">
        <v>350559</v>
      </c>
      <c r="D141" t="s">
        <v>120</v>
      </c>
      <c r="E141" t="s">
        <v>79</v>
      </c>
      <c r="F141" t="s">
        <v>280</v>
      </c>
      <c r="G141" t="s">
        <v>281</v>
      </c>
      <c r="H141" t="s">
        <v>79</v>
      </c>
      <c r="I141" t="s">
        <v>82</v>
      </c>
    </row>
    <row r="142" spans="1:10" x14ac:dyDescent="0.25">
      <c r="A142" t="s">
        <v>75</v>
      </c>
      <c r="B142" t="s">
        <v>90</v>
      </c>
      <c r="C142">
        <v>354976</v>
      </c>
      <c r="D142" t="s">
        <v>225</v>
      </c>
      <c r="E142" t="s">
        <v>6166</v>
      </c>
      <c r="F142" t="s">
        <v>6167</v>
      </c>
      <c r="G142" t="s">
        <v>6168</v>
      </c>
      <c r="H142" t="s">
        <v>98</v>
      </c>
      <c r="I142" t="s">
        <v>2527</v>
      </c>
      <c r="J142" t="s">
        <v>96</v>
      </c>
    </row>
    <row r="143" spans="1:10" x14ac:dyDescent="0.25">
      <c r="A143" t="s">
        <v>75</v>
      </c>
      <c r="B143" t="s">
        <v>90</v>
      </c>
      <c r="C143">
        <v>362159</v>
      </c>
      <c r="D143" t="s">
        <v>120</v>
      </c>
      <c r="E143" t="s">
        <v>6169</v>
      </c>
      <c r="F143" t="s">
        <v>6170</v>
      </c>
      <c r="G143" t="s">
        <v>6171</v>
      </c>
      <c r="H143" t="s">
        <v>172</v>
      </c>
      <c r="I143" t="s">
        <v>4079</v>
      </c>
      <c r="J143" t="s">
        <v>172</v>
      </c>
    </row>
    <row r="144" spans="1:10" x14ac:dyDescent="0.25">
      <c r="A144" t="s">
        <v>75</v>
      </c>
      <c r="B144" t="s">
        <v>90</v>
      </c>
      <c r="C144">
        <v>362629</v>
      </c>
      <c r="D144" t="s">
        <v>225</v>
      </c>
      <c r="E144" t="s">
        <v>6172</v>
      </c>
      <c r="F144" t="s">
        <v>6170</v>
      </c>
      <c r="G144" t="s">
        <v>6171</v>
      </c>
      <c r="H144" t="s">
        <v>277</v>
      </c>
      <c r="I144" t="s">
        <v>1305</v>
      </c>
      <c r="J144" t="s">
        <v>400</v>
      </c>
    </row>
    <row r="145" spans="1:10" x14ac:dyDescent="0.25">
      <c r="A145" t="s">
        <v>75</v>
      </c>
      <c r="B145" t="s">
        <v>90</v>
      </c>
      <c r="C145">
        <v>364561</v>
      </c>
      <c r="D145" t="s">
        <v>120</v>
      </c>
      <c r="E145" t="s">
        <v>6173</v>
      </c>
      <c r="F145" t="s">
        <v>6174</v>
      </c>
      <c r="G145" t="s">
        <v>6175</v>
      </c>
      <c r="H145" t="s">
        <v>85</v>
      </c>
      <c r="I145" t="s">
        <v>2322</v>
      </c>
      <c r="J145" t="s">
        <v>277</v>
      </c>
    </row>
    <row r="146" spans="1:10" x14ac:dyDescent="0.25">
      <c r="A146" t="s">
        <v>75</v>
      </c>
      <c r="B146" t="s">
        <v>90</v>
      </c>
      <c r="C146">
        <v>372091</v>
      </c>
      <c r="D146" t="s">
        <v>135</v>
      </c>
      <c r="E146" t="s">
        <v>6176</v>
      </c>
      <c r="F146" t="s">
        <v>6177</v>
      </c>
      <c r="G146" t="s">
        <v>6178</v>
      </c>
      <c r="H146" t="s">
        <v>124</v>
      </c>
      <c r="I146" t="s">
        <v>4208</v>
      </c>
      <c r="J146" t="s">
        <v>124</v>
      </c>
    </row>
    <row r="147" spans="1:10" x14ac:dyDescent="0.25">
      <c r="A147" t="s">
        <v>75</v>
      </c>
      <c r="B147" t="s">
        <v>90</v>
      </c>
      <c r="C147">
        <v>372581</v>
      </c>
      <c r="D147" t="s">
        <v>120</v>
      </c>
      <c r="E147" t="s">
        <v>6179</v>
      </c>
      <c r="F147" t="s">
        <v>6180</v>
      </c>
      <c r="G147" t="s">
        <v>6181</v>
      </c>
      <c r="H147" t="s">
        <v>204</v>
      </c>
      <c r="I147" t="s">
        <v>777</v>
      </c>
      <c r="J147" t="s">
        <v>204</v>
      </c>
    </row>
    <row r="148" spans="1:10" x14ac:dyDescent="0.25">
      <c r="A148" t="s">
        <v>75</v>
      </c>
      <c r="B148" t="s">
        <v>90</v>
      </c>
      <c r="C148">
        <v>378179</v>
      </c>
      <c r="D148" t="s">
        <v>225</v>
      </c>
      <c r="E148" t="s">
        <v>212</v>
      </c>
      <c r="F148" t="s">
        <v>6182</v>
      </c>
      <c r="G148" t="s">
        <v>6183</v>
      </c>
      <c r="H148" t="s">
        <v>212</v>
      </c>
      <c r="I148" t="s">
        <v>82</v>
      </c>
    </row>
    <row r="149" spans="1:10" x14ac:dyDescent="0.25">
      <c r="A149" t="s">
        <v>75</v>
      </c>
      <c r="B149" t="s">
        <v>90</v>
      </c>
      <c r="C149">
        <v>385557</v>
      </c>
      <c r="D149" t="s">
        <v>78</v>
      </c>
      <c r="E149" t="s">
        <v>79</v>
      </c>
      <c r="F149" t="s">
        <v>2190</v>
      </c>
      <c r="G149" t="s">
        <v>2191</v>
      </c>
      <c r="H149" t="s">
        <v>79</v>
      </c>
      <c r="I149" t="s">
        <v>82</v>
      </c>
    </row>
    <row r="150" spans="1:10" x14ac:dyDescent="0.25">
      <c r="A150" t="s">
        <v>75</v>
      </c>
      <c r="B150" t="s">
        <v>90</v>
      </c>
      <c r="C150">
        <v>385815</v>
      </c>
      <c r="D150" t="s">
        <v>120</v>
      </c>
      <c r="E150" t="s">
        <v>212</v>
      </c>
      <c r="F150" t="s">
        <v>4621</v>
      </c>
      <c r="G150" t="s">
        <v>4622</v>
      </c>
      <c r="H150" t="s">
        <v>212</v>
      </c>
      <c r="I150" t="s">
        <v>82</v>
      </c>
    </row>
    <row r="151" spans="1:10" x14ac:dyDescent="0.25">
      <c r="A151" t="s">
        <v>75</v>
      </c>
      <c r="B151" t="s">
        <v>90</v>
      </c>
      <c r="C151">
        <v>390551</v>
      </c>
      <c r="D151" t="s">
        <v>297</v>
      </c>
      <c r="E151" t="s">
        <v>6184</v>
      </c>
      <c r="F151" t="s">
        <v>6185</v>
      </c>
      <c r="G151" t="s">
        <v>1474</v>
      </c>
      <c r="H151" t="s">
        <v>96</v>
      </c>
      <c r="I151" t="s">
        <v>3514</v>
      </c>
      <c r="J151" t="s">
        <v>124</v>
      </c>
    </row>
    <row r="152" spans="1:10" x14ac:dyDescent="0.25">
      <c r="A152" t="s">
        <v>75</v>
      </c>
      <c r="B152" t="s">
        <v>90</v>
      </c>
      <c r="C152">
        <v>396883</v>
      </c>
      <c r="D152" t="s">
        <v>78</v>
      </c>
      <c r="E152" t="s">
        <v>6186</v>
      </c>
      <c r="F152" t="s">
        <v>6187</v>
      </c>
      <c r="G152" t="s">
        <v>6188</v>
      </c>
      <c r="H152" t="s">
        <v>98</v>
      </c>
      <c r="I152" t="s">
        <v>555</v>
      </c>
      <c r="J152" t="s">
        <v>98</v>
      </c>
    </row>
    <row r="153" spans="1:10" x14ac:dyDescent="0.25">
      <c r="A153" t="s">
        <v>75</v>
      </c>
      <c r="B153" t="s">
        <v>90</v>
      </c>
      <c r="C153">
        <v>397959</v>
      </c>
      <c r="D153" t="s">
        <v>151</v>
      </c>
      <c r="E153" t="s">
        <v>6189</v>
      </c>
      <c r="F153" t="s">
        <v>6190</v>
      </c>
      <c r="G153" t="s">
        <v>6191</v>
      </c>
      <c r="H153" t="s">
        <v>204</v>
      </c>
      <c r="I153" t="s">
        <v>1339</v>
      </c>
      <c r="J153" t="s">
        <v>174</v>
      </c>
    </row>
    <row r="154" spans="1:10" x14ac:dyDescent="0.25">
      <c r="A154" t="s">
        <v>75</v>
      </c>
      <c r="B154" t="s">
        <v>90</v>
      </c>
      <c r="C154">
        <v>400594</v>
      </c>
      <c r="D154" t="s">
        <v>120</v>
      </c>
      <c r="E154" t="s">
        <v>6192</v>
      </c>
      <c r="F154" t="s">
        <v>6193</v>
      </c>
      <c r="G154" t="s">
        <v>6194</v>
      </c>
      <c r="H154" t="s">
        <v>245</v>
      </c>
      <c r="I154" t="s">
        <v>1404</v>
      </c>
      <c r="J154" t="s">
        <v>245</v>
      </c>
    </row>
    <row r="155" spans="1:10" x14ac:dyDescent="0.25">
      <c r="A155" t="s">
        <v>75</v>
      </c>
      <c r="B155" t="s">
        <v>90</v>
      </c>
      <c r="C155">
        <v>402340</v>
      </c>
      <c r="D155" t="s">
        <v>120</v>
      </c>
      <c r="E155" t="s">
        <v>6195</v>
      </c>
      <c r="F155" t="s">
        <v>6196</v>
      </c>
      <c r="G155" t="s">
        <v>6197</v>
      </c>
      <c r="H155" t="s">
        <v>245</v>
      </c>
      <c r="I155" t="s">
        <v>5809</v>
      </c>
      <c r="J155" t="s">
        <v>245</v>
      </c>
    </row>
    <row r="156" spans="1:10" x14ac:dyDescent="0.25">
      <c r="A156" t="s">
        <v>75</v>
      </c>
      <c r="B156" t="s">
        <v>90</v>
      </c>
      <c r="C156">
        <v>404712</v>
      </c>
      <c r="D156" t="s">
        <v>225</v>
      </c>
      <c r="E156" t="s">
        <v>304</v>
      </c>
      <c r="F156" t="s">
        <v>305</v>
      </c>
      <c r="G156" t="s">
        <v>306</v>
      </c>
      <c r="H156" t="s">
        <v>253</v>
      </c>
      <c r="I156" t="s">
        <v>307</v>
      </c>
      <c r="J156" t="s">
        <v>277</v>
      </c>
    </row>
    <row r="157" spans="1:10" x14ac:dyDescent="0.25">
      <c r="A157" t="s">
        <v>75</v>
      </c>
      <c r="B157" t="s">
        <v>90</v>
      </c>
      <c r="C157">
        <v>406075</v>
      </c>
      <c r="D157" t="s">
        <v>135</v>
      </c>
      <c r="E157" t="s">
        <v>3353</v>
      </c>
      <c r="F157" t="s">
        <v>6198</v>
      </c>
      <c r="G157" t="s">
        <v>6199</v>
      </c>
      <c r="H157" t="s">
        <v>131</v>
      </c>
      <c r="I157" t="s">
        <v>3356</v>
      </c>
      <c r="J157" t="s">
        <v>98</v>
      </c>
    </row>
    <row r="158" spans="1:10" x14ac:dyDescent="0.25">
      <c r="A158" t="s">
        <v>75</v>
      </c>
      <c r="B158" t="s">
        <v>90</v>
      </c>
      <c r="C158">
        <v>411027</v>
      </c>
      <c r="D158" t="s">
        <v>120</v>
      </c>
      <c r="E158" t="s">
        <v>6200</v>
      </c>
      <c r="F158" t="s">
        <v>6201</v>
      </c>
      <c r="G158" t="s">
        <v>312</v>
      </c>
      <c r="H158" t="s">
        <v>96</v>
      </c>
      <c r="I158" t="s">
        <v>2001</v>
      </c>
      <c r="J158" t="s">
        <v>96</v>
      </c>
    </row>
    <row r="159" spans="1:10" x14ac:dyDescent="0.25">
      <c r="A159" t="s">
        <v>75</v>
      </c>
      <c r="B159" t="s">
        <v>90</v>
      </c>
      <c r="C159">
        <v>411556</v>
      </c>
      <c r="D159" t="s">
        <v>135</v>
      </c>
      <c r="E159" t="s">
        <v>310</v>
      </c>
      <c r="F159" t="s">
        <v>311</v>
      </c>
      <c r="G159" t="s">
        <v>312</v>
      </c>
      <c r="H159" t="s">
        <v>85</v>
      </c>
      <c r="I159" t="s">
        <v>313</v>
      </c>
      <c r="J159" t="s">
        <v>277</v>
      </c>
    </row>
    <row r="160" spans="1:10" x14ac:dyDescent="0.25">
      <c r="A160" t="s">
        <v>75</v>
      </c>
      <c r="B160" t="s">
        <v>90</v>
      </c>
      <c r="C160">
        <v>415049</v>
      </c>
      <c r="D160" t="s">
        <v>120</v>
      </c>
      <c r="E160" t="s">
        <v>6202</v>
      </c>
      <c r="F160" t="s">
        <v>3344</v>
      </c>
      <c r="G160" t="s">
        <v>3345</v>
      </c>
      <c r="H160" t="s">
        <v>197</v>
      </c>
      <c r="I160" t="s">
        <v>6203</v>
      </c>
      <c r="J160" t="s">
        <v>197</v>
      </c>
    </row>
    <row r="161" spans="1:10" x14ac:dyDescent="0.25">
      <c r="A161" t="s">
        <v>75</v>
      </c>
      <c r="B161" t="s">
        <v>90</v>
      </c>
      <c r="C161">
        <v>421799</v>
      </c>
      <c r="D161" t="s">
        <v>135</v>
      </c>
      <c r="E161" t="s">
        <v>6204</v>
      </c>
      <c r="F161" t="s">
        <v>6205</v>
      </c>
      <c r="G161" t="s">
        <v>6206</v>
      </c>
      <c r="H161" t="s">
        <v>172</v>
      </c>
      <c r="I161" t="s">
        <v>723</v>
      </c>
      <c r="J161" t="s">
        <v>172</v>
      </c>
    </row>
    <row r="162" spans="1:10" x14ac:dyDescent="0.25">
      <c r="A162" t="s">
        <v>75</v>
      </c>
      <c r="B162" t="s">
        <v>90</v>
      </c>
      <c r="C162">
        <v>425143</v>
      </c>
      <c r="D162" t="s">
        <v>120</v>
      </c>
      <c r="E162" t="s">
        <v>6207</v>
      </c>
      <c r="F162" t="s">
        <v>6208</v>
      </c>
      <c r="G162" t="s">
        <v>6209</v>
      </c>
      <c r="H162" t="s">
        <v>174</v>
      </c>
      <c r="I162" t="s">
        <v>2001</v>
      </c>
      <c r="J162" t="s">
        <v>174</v>
      </c>
    </row>
    <row r="163" spans="1:10" x14ac:dyDescent="0.25">
      <c r="A163" t="s">
        <v>75</v>
      </c>
      <c r="B163" t="s">
        <v>90</v>
      </c>
      <c r="C163">
        <v>426157</v>
      </c>
      <c r="D163" t="s">
        <v>120</v>
      </c>
      <c r="E163" t="s">
        <v>4462</v>
      </c>
      <c r="F163" t="s">
        <v>6210</v>
      </c>
      <c r="G163" t="s">
        <v>6211</v>
      </c>
      <c r="H163" t="s">
        <v>105</v>
      </c>
      <c r="I163" t="s">
        <v>1989</v>
      </c>
      <c r="J163" t="s">
        <v>160</v>
      </c>
    </row>
    <row r="164" spans="1:10" x14ac:dyDescent="0.25">
      <c r="A164" t="s">
        <v>6212</v>
      </c>
      <c r="B164" t="s">
        <v>90</v>
      </c>
      <c r="C164">
        <v>426204</v>
      </c>
      <c r="D164" t="s">
        <v>6213</v>
      </c>
      <c r="E164" t="s">
        <v>6000</v>
      </c>
      <c r="F164" t="s">
        <v>6210</v>
      </c>
      <c r="G164" t="s">
        <v>6211</v>
      </c>
      <c r="H164" t="s">
        <v>6003</v>
      </c>
      <c r="I164" t="s">
        <v>82</v>
      </c>
    </row>
    <row r="165" spans="1:10" x14ac:dyDescent="0.25">
      <c r="A165" t="s">
        <v>75</v>
      </c>
      <c r="B165" t="s">
        <v>90</v>
      </c>
      <c r="C165">
        <v>427575</v>
      </c>
      <c r="D165" t="s">
        <v>78</v>
      </c>
      <c r="E165" t="s">
        <v>79</v>
      </c>
      <c r="F165" t="s">
        <v>316</v>
      </c>
      <c r="G165" t="s">
        <v>317</v>
      </c>
      <c r="H165" t="s">
        <v>79</v>
      </c>
      <c r="I165" t="s">
        <v>82</v>
      </c>
    </row>
    <row r="166" spans="1:10" x14ac:dyDescent="0.25">
      <c r="A166" t="s">
        <v>75</v>
      </c>
      <c r="B166" t="s">
        <v>90</v>
      </c>
      <c r="C166">
        <v>428426</v>
      </c>
      <c r="D166" t="s">
        <v>120</v>
      </c>
      <c r="E166" t="s">
        <v>79</v>
      </c>
      <c r="F166" t="s">
        <v>6214</v>
      </c>
      <c r="G166" t="s">
        <v>6215</v>
      </c>
      <c r="H166" t="s">
        <v>79</v>
      </c>
      <c r="I166" t="s">
        <v>82</v>
      </c>
    </row>
    <row r="167" spans="1:10" x14ac:dyDescent="0.25">
      <c r="A167" t="s">
        <v>75</v>
      </c>
      <c r="B167" t="s">
        <v>90</v>
      </c>
      <c r="C167">
        <v>428701</v>
      </c>
      <c r="D167" t="s">
        <v>120</v>
      </c>
      <c r="E167" t="s">
        <v>320</v>
      </c>
      <c r="F167" t="s">
        <v>321</v>
      </c>
      <c r="G167" t="s">
        <v>322</v>
      </c>
      <c r="H167" t="s">
        <v>85</v>
      </c>
      <c r="I167" t="s">
        <v>323</v>
      </c>
      <c r="J167" t="s">
        <v>277</v>
      </c>
    </row>
    <row r="168" spans="1:10" x14ac:dyDescent="0.25">
      <c r="A168" t="s">
        <v>75</v>
      </c>
      <c r="B168" t="s">
        <v>90</v>
      </c>
      <c r="C168">
        <v>430523</v>
      </c>
      <c r="D168" t="s">
        <v>151</v>
      </c>
      <c r="E168" t="s">
        <v>326</v>
      </c>
      <c r="F168" t="s">
        <v>327</v>
      </c>
      <c r="G168" t="s">
        <v>328</v>
      </c>
      <c r="H168" t="s">
        <v>204</v>
      </c>
      <c r="I168" t="s">
        <v>329</v>
      </c>
      <c r="J168" t="s">
        <v>174</v>
      </c>
    </row>
    <row r="169" spans="1:10" x14ac:dyDescent="0.25">
      <c r="A169" t="s">
        <v>75</v>
      </c>
      <c r="B169" t="s">
        <v>90</v>
      </c>
      <c r="C169">
        <v>432762</v>
      </c>
      <c r="D169" t="s">
        <v>120</v>
      </c>
      <c r="E169" t="s">
        <v>6216</v>
      </c>
      <c r="F169" t="s">
        <v>6217</v>
      </c>
      <c r="G169" t="s">
        <v>6218</v>
      </c>
      <c r="H169" t="s">
        <v>131</v>
      </c>
      <c r="I169" t="s">
        <v>1538</v>
      </c>
      <c r="J169" t="s">
        <v>98</v>
      </c>
    </row>
    <row r="170" spans="1:10" x14ac:dyDescent="0.25">
      <c r="A170" t="s">
        <v>75</v>
      </c>
      <c r="B170" t="s">
        <v>90</v>
      </c>
      <c r="C170">
        <v>433551</v>
      </c>
      <c r="D170" t="s">
        <v>120</v>
      </c>
      <c r="E170" t="s">
        <v>6219</v>
      </c>
      <c r="F170" t="s">
        <v>6217</v>
      </c>
      <c r="G170" t="s">
        <v>6218</v>
      </c>
      <c r="H170" t="s">
        <v>140</v>
      </c>
      <c r="I170" t="s">
        <v>555</v>
      </c>
      <c r="J170" t="s">
        <v>277</v>
      </c>
    </row>
    <row r="171" spans="1:10" x14ac:dyDescent="0.25">
      <c r="A171" t="s">
        <v>75</v>
      </c>
      <c r="B171" t="s">
        <v>90</v>
      </c>
      <c r="C171">
        <v>434663</v>
      </c>
      <c r="D171" t="s">
        <v>101</v>
      </c>
      <c r="E171" t="s">
        <v>6220</v>
      </c>
      <c r="F171" t="s">
        <v>6221</v>
      </c>
      <c r="G171" t="s">
        <v>6222</v>
      </c>
      <c r="H171" t="s">
        <v>172</v>
      </c>
      <c r="I171" t="s">
        <v>4750</v>
      </c>
      <c r="J171" t="s">
        <v>140</v>
      </c>
    </row>
    <row r="172" spans="1:10" x14ac:dyDescent="0.25">
      <c r="A172" t="s">
        <v>75</v>
      </c>
      <c r="B172" t="s">
        <v>90</v>
      </c>
      <c r="C172">
        <v>435336</v>
      </c>
      <c r="D172" t="s">
        <v>120</v>
      </c>
      <c r="E172" t="s">
        <v>6223</v>
      </c>
      <c r="F172" t="s">
        <v>6221</v>
      </c>
      <c r="G172" t="s">
        <v>6222</v>
      </c>
      <c r="H172" t="s">
        <v>98</v>
      </c>
      <c r="I172" t="s">
        <v>6224</v>
      </c>
      <c r="J172" t="s">
        <v>428</v>
      </c>
    </row>
    <row r="173" spans="1:10" x14ac:dyDescent="0.25">
      <c r="A173" t="s">
        <v>75</v>
      </c>
      <c r="B173" t="s">
        <v>90</v>
      </c>
      <c r="C173">
        <v>435862</v>
      </c>
      <c r="D173" t="s">
        <v>225</v>
      </c>
      <c r="E173" t="s">
        <v>6225</v>
      </c>
      <c r="F173" t="s">
        <v>6226</v>
      </c>
      <c r="G173" t="s">
        <v>6227</v>
      </c>
      <c r="H173" t="s">
        <v>174</v>
      </c>
      <c r="I173" t="s">
        <v>4168</v>
      </c>
      <c r="J173" t="s">
        <v>174</v>
      </c>
    </row>
    <row r="174" spans="1:10" x14ac:dyDescent="0.25">
      <c r="A174" t="s">
        <v>75</v>
      </c>
      <c r="B174" t="s">
        <v>90</v>
      </c>
      <c r="C174">
        <v>437672</v>
      </c>
      <c r="D174" t="s">
        <v>92</v>
      </c>
      <c r="E174" t="s">
        <v>6228</v>
      </c>
      <c r="F174" t="s">
        <v>6229</v>
      </c>
      <c r="G174" t="s">
        <v>6230</v>
      </c>
      <c r="H174" t="s">
        <v>245</v>
      </c>
      <c r="I174" t="s">
        <v>6231</v>
      </c>
      <c r="J174" t="s">
        <v>105</v>
      </c>
    </row>
    <row r="175" spans="1:10" x14ac:dyDescent="0.25">
      <c r="A175" t="s">
        <v>75</v>
      </c>
      <c r="B175" t="s">
        <v>90</v>
      </c>
      <c r="C175">
        <v>444489</v>
      </c>
      <c r="D175" t="s">
        <v>151</v>
      </c>
      <c r="E175" t="s">
        <v>6232</v>
      </c>
      <c r="F175" t="s">
        <v>6233</v>
      </c>
      <c r="G175" t="s">
        <v>6234</v>
      </c>
      <c r="H175" t="s">
        <v>124</v>
      </c>
      <c r="I175" t="s">
        <v>6235</v>
      </c>
      <c r="J175" t="s">
        <v>148</v>
      </c>
    </row>
    <row r="176" spans="1:10" x14ac:dyDescent="0.25">
      <c r="A176" t="s">
        <v>75</v>
      </c>
      <c r="B176" t="s">
        <v>90</v>
      </c>
      <c r="C176">
        <v>446369</v>
      </c>
      <c r="D176" t="s">
        <v>297</v>
      </c>
      <c r="E176" t="s">
        <v>6236</v>
      </c>
      <c r="F176" t="s">
        <v>4625</v>
      </c>
      <c r="G176" t="s">
        <v>6237</v>
      </c>
      <c r="H176" t="s">
        <v>98</v>
      </c>
      <c r="I176" t="s">
        <v>1568</v>
      </c>
      <c r="J176" t="s">
        <v>131</v>
      </c>
    </row>
    <row r="177" spans="1:10" x14ac:dyDescent="0.25">
      <c r="A177" t="s">
        <v>75</v>
      </c>
      <c r="B177" t="s">
        <v>90</v>
      </c>
      <c r="C177">
        <v>450290</v>
      </c>
      <c r="D177" t="s">
        <v>151</v>
      </c>
      <c r="E177" t="s">
        <v>79</v>
      </c>
      <c r="F177" t="s">
        <v>6238</v>
      </c>
      <c r="G177" t="s">
        <v>6239</v>
      </c>
      <c r="H177" t="s">
        <v>79</v>
      </c>
      <c r="I177" t="s">
        <v>82</v>
      </c>
    </row>
    <row r="178" spans="1:10" x14ac:dyDescent="0.25">
      <c r="A178" t="s">
        <v>75</v>
      </c>
      <c r="B178" t="s">
        <v>90</v>
      </c>
      <c r="C178">
        <v>450766</v>
      </c>
      <c r="D178" t="s">
        <v>120</v>
      </c>
      <c r="E178" t="s">
        <v>6240</v>
      </c>
      <c r="F178" t="s">
        <v>6241</v>
      </c>
      <c r="G178" t="s">
        <v>6242</v>
      </c>
      <c r="H178" t="s">
        <v>204</v>
      </c>
      <c r="I178" t="s">
        <v>4587</v>
      </c>
      <c r="J178" t="s">
        <v>140</v>
      </c>
    </row>
    <row r="179" spans="1:10" x14ac:dyDescent="0.25">
      <c r="A179" t="s">
        <v>75</v>
      </c>
      <c r="B179" t="s">
        <v>90</v>
      </c>
      <c r="C179">
        <v>452844</v>
      </c>
      <c r="D179" t="s">
        <v>135</v>
      </c>
      <c r="E179" t="s">
        <v>79</v>
      </c>
      <c r="F179" t="s">
        <v>338</v>
      </c>
      <c r="G179" t="s">
        <v>339</v>
      </c>
      <c r="H179" t="s">
        <v>79</v>
      </c>
      <c r="I179" t="s">
        <v>82</v>
      </c>
    </row>
    <row r="180" spans="1:10" x14ac:dyDescent="0.25">
      <c r="A180" t="s">
        <v>75</v>
      </c>
      <c r="B180" t="s">
        <v>90</v>
      </c>
      <c r="C180">
        <v>456298</v>
      </c>
      <c r="D180" t="s">
        <v>92</v>
      </c>
      <c r="E180" t="s">
        <v>6243</v>
      </c>
      <c r="F180" t="s">
        <v>6244</v>
      </c>
      <c r="G180" t="s">
        <v>6245</v>
      </c>
      <c r="H180" t="s">
        <v>96</v>
      </c>
      <c r="I180" t="s">
        <v>1149</v>
      </c>
      <c r="J180" t="s">
        <v>98</v>
      </c>
    </row>
    <row r="181" spans="1:10" x14ac:dyDescent="0.25">
      <c r="A181" t="s">
        <v>75</v>
      </c>
      <c r="B181" t="s">
        <v>90</v>
      </c>
      <c r="C181">
        <v>456588</v>
      </c>
      <c r="D181" t="s">
        <v>120</v>
      </c>
      <c r="E181" t="s">
        <v>6246</v>
      </c>
      <c r="F181" t="s">
        <v>6244</v>
      </c>
      <c r="G181" t="s">
        <v>6245</v>
      </c>
      <c r="H181" t="s">
        <v>85</v>
      </c>
      <c r="I181" t="s">
        <v>6247</v>
      </c>
      <c r="J181" t="s">
        <v>277</v>
      </c>
    </row>
    <row r="182" spans="1:10" x14ac:dyDescent="0.25">
      <c r="A182" t="s">
        <v>75</v>
      </c>
      <c r="B182" t="s">
        <v>90</v>
      </c>
      <c r="C182">
        <v>459325</v>
      </c>
      <c r="D182" t="s">
        <v>92</v>
      </c>
      <c r="E182" t="s">
        <v>79</v>
      </c>
      <c r="F182" t="s">
        <v>342</v>
      </c>
      <c r="G182" t="s">
        <v>343</v>
      </c>
      <c r="H182" t="s">
        <v>79</v>
      </c>
      <c r="I182" t="s">
        <v>82</v>
      </c>
    </row>
    <row r="183" spans="1:10" x14ac:dyDescent="0.25">
      <c r="A183" t="s">
        <v>75</v>
      </c>
      <c r="B183" t="s">
        <v>90</v>
      </c>
      <c r="C183">
        <v>461499</v>
      </c>
      <c r="D183" t="s">
        <v>120</v>
      </c>
      <c r="E183" t="s">
        <v>6248</v>
      </c>
      <c r="F183" t="s">
        <v>6249</v>
      </c>
      <c r="G183" t="s">
        <v>6250</v>
      </c>
      <c r="H183" t="s">
        <v>124</v>
      </c>
      <c r="I183" t="s">
        <v>6251</v>
      </c>
      <c r="J183" t="s">
        <v>140</v>
      </c>
    </row>
    <row r="184" spans="1:10" x14ac:dyDescent="0.25">
      <c r="A184" t="s">
        <v>75</v>
      </c>
      <c r="B184" t="s">
        <v>90</v>
      </c>
      <c r="C184">
        <v>463179</v>
      </c>
      <c r="D184" t="s">
        <v>135</v>
      </c>
      <c r="E184" t="s">
        <v>6252</v>
      </c>
      <c r="F184" t="s">
        <v>6253</v>
      </c>
      <c r="G184" t="s">
        <v>6254</v>
      </c>
      <c r="H184" t="s">
        <v>172</v>
      </c>
      <c r="I184" t="s">
        <v>847</v>
      </c>
      <c r="J184" t="s">
        <v>172</v>
      </c>
    </row>
    <row r="185" spans="1:10" x14ac:dyDescent="0.25">
      <c r="A185" t="s">
        <v>75</v>
      </c>
      <c r="B185" t="s">
        <v>90</v>
      </c>
      <c r="C185">
        <v>469232</v>
      </c>
      <c r="D185" t="s">
        <v>120</v>
      </c>
      <c r="E185" t="s">
        <v>346</v>
      </c>
      <c r="F185" t="s">
        <v>347</v>
      </c>
      <c r="G185" t="s">
        <v>348</v>
      </c>
      <c r="H185" t="s">
        <v>105</v>
      </c>
      <c r="I185" t="s">
        <v>349</v>
      </c>
      <c r="J185" t="s">
        <v>160</v>
      </c>
    </row>
    <row r="186" spans="1:10" x14ac:dyDescent="0.25">
      <c r="A186" t="s">
        <v>75</v>
      </c>
      <c r="B186" t="s">
        <v>90</v>
      </c>
      <c r="C186">
        <v>469775</v>
      </c>
      <c r="D186" t="s">
        <v>135</v>
      </c>
      <c r="E186" t="s">
        <v>6255</v>
      </c>
      <c r="F186" t="s">
        <v>6256</v>
      </c>
      <c r="G186" t="s">
        <v>6257</v>
      </c>
      <c r="H186" t="s">
        <v>245</v>
      </c>
      <c r="I186" t="s">
        <v>6103</v>
      </c>
      <c r="J186" t="s">
        <v>245</v>
      </c>
    </row>
    <row r="187" spans="1:10" x14ac:dyDescent="0.25">
      <c r="A187" t="s">
        <v>75</v>
      </c>
      <c r="B187" t="s">
        <v>90</v>
      </c>
      <c r="C187">
        <v>474138</v>
      </c>
      <c r="D187" t="s">
        <v>120</v>
      </c>
      <c r="E187" t="s">
        <v>79</v>
      </c>
      <c r="F187" t="s">
        <v>4634</v>
      </c>
      <c r="G187" t="s">
        <v>6258</v>
      </c>
      <c r="H187" t="s">
        <v>79</v>
      </c>
      <c r="I187" t="s">
        <v>82</v>
      </c>
    </row>
    <row r="188" spans="1:10" x14ac:dyDescent="0.25">
      <c r="A188" t="s">
        <v>75</v>
      </c>
      <c r="B188" t="s">
        <v>90</v>
      </c>
      <c r="C188">
        <v>475805</v>
      </c>
      <c r="D188" t="s">
        <v>135</v>
      </c>
      <c r="E188" t="s">
        <v>6259</v>
      </c>
      <c r="F188" t="s">
        <v>6260</v>
      </c>
      <c r="G188" t="s">
        <v>6261</v>
      </c>
      <c r="H188" t="s">
        <v>204</v>
      </c>
      <c r="I188" t="s">
        <v>462</v>
      </c>
      <c r="J188" t="s">
        <v>204</v>
      </c>
    </row>
    <row r="189" spans="1:10" x14ac:dyDescent="0.25">
      <c r="A189" t="s">
        <v>75</v>
      </c>
      <c r="B189" t="s">
        <v>90</v>
      </c>
      <c r="C189">
        <v>477267</v>
      </c>
      <c r="D189" t="s">
        <v>120</v>
      </c>
      <c r="E189" t="s">
        <v>6262</v>
      </c>
      <c r="F189" t="s">
        <v>6263</v>
      </c>
      <c r="G189" t="s">
        <v>6264</v>
      </c>
      <c r="H189" t="s">
        <v>98</v>
      </c>
      <c r="I189" t="s">
        <v>6265</v>
      </c>
      <c r="J189" t="s">
        <v>428</v>
      </c>
    </row>
    <row r="190" spans="1:10" x14ac:dyDescent="0.25">
      <c r="A190" t="s">
        <v>75</v>
      </c>
      <c r="B190" t="s">
        <v>90</v>
      </c>
      <c r="C190">
        <v>478854</v>
      </c>
      <c r="D190" t="s">
        <v>225</v>
      </c>
      <c r="E190" t="s">
        <v>6266</v>
      </c>
      <c r="F190" t="s">
        <v>6263</v>
      </c>
      <c r="G190" t="s">
        <v>6264</v>
      </c>
      <c r="H190" t="s">
        <v>140</v>
      </c>
      <c r="I190" t="s">
        <v>427</v>
      </c>
      <c r="J190" t="s">
        <v>174</v>
      </c>
    </row>
    <row r="191" spans="1:10" x14ac:dyDescent="0.25">
      <c r="A191" t="s">
        <v>75</v>
      </c>
      <c r="B191" t="s">
        <v>90</v>
      </c>
      <c r="C191">
        <v>479244</v>
      </c>
      <c r="D191" t="s">
        <v>135</v>
      </c>
      <c r="E191" t="s">
        <v>6267</v>
      </c>
      <c r="F191" t="s">
        <v>6263</v>
      </c>
      <c r="G191" t="s">
        <v>6264</v>
      </c>
      <c r="H191" t="s">
        <v>204</v>
      </c>
      <c r="I191" t="s">
        <v>1317</v>
      </c>
      <c r="J191" t="s">
        <v>140</v>
      </c>
    </row>
    <row r="192" spans="1:10" x14ac:dyDescent="0.25">
      <c r="A192" t="s">
        <v>75</v>
      </c>
      <c r="B192" t="s">
        <v>90</v>
      </c>
      <c r="C192">
        <v>480820</v>
      </c>
      <c r="D192" t="s">
        <v>88</v>
      </c>
      <c r="E192" t="s">
        <v>6268</v>
      </c>
      <c r="F192" t="s">
        <v>6269</v>
      </c>
      <c r="G192" t="s">
        <v>4091</v>
      </c>
      <c r="H192" t="s">
        <v>85</v>
      </c>
      <c r="I192" t="s">
        <v>2236</v>
      </c>
      <c r="J192" t="s">
        <v>400</v>
      </c>
    </row>
    <row r="193" spans="1:10" x14ac:dyDescent="0.25">
      <c r="A193" t="s">
        <v>75</v>
      </c>
      <c r="B193" t="s">
        <v>90</v>
      </c>
      <c r="C193">
        <v>481667</v>
      </c>
      <c r="D193" t="s">
        <v>151</v>
      </c>
      <c r="E193" t="s">
        <v>6270</v>
      </c>
      <c r="F193" t="s">
        <v>3364</v>
      </c>
      <c r="G193" t="s">
        <v>3365</v>
      </c>
      <c r="H193" t="s">
        <v>204</v>
      </c>
      <c r="I193" t="s">
        <v>864</v>
      </c>
      <c r="J193" t="s">
        <v>174</v>
      </c>
    </row>
    <row r="194" spans="1:10" x14ac:dyDescent="0.25">
      <c r="A194" t="s">
        <v>75</v>
      </c>
      <c r="B194" t="s">
        <v>90</v>
      </c>
      <c r="C194">
        <v>482757</v>
      </c>
      <c r="D194" t="s">
        <v>120</v>
      </c>
      <c r="E194" t="s">
        <v>6271</v>
      </c>
      <c r="F194" t="s">
        <v>4638</v>
      </c>
      <c r="G194" t="s">
        <v>4639</v>
      </c>
      <c r="H194" t="s">
        <v>204</v>
      </c>
      <c r="I194" t="s">
        <v>5943</v>
      </c>
      <c r="J194" t="s">
        <v>140</v>
      </c>
    </row>
    <row r="195" spans="1:10" x14ac:dyDescent="0.25">
      <c r="A195" t="s">
        <v>75</v>
      </c>
      <c r="B195" t="s">
        <v>90</v>
      </c>
      <c r="C195">
        <v>486494</v>
      </c>
      <c r="D195" t="s">
        <v>135</v>
      </c>
      <c r="E195" t="s">
        <v>6272</v>
      </c>
      <c r="F195" t="s">
        <v>6273</v>
      </c>
      <c r="G195" t="s">
        <v>6274</v>
      </c>
      <c r="H195" t="s">
        <v>124</v>
      </c>
      <c r="I195" t="s">
        <v>3704</v>
      </c>
      <c r="J195" t="s">
        <v>140</v>
      </c>
    </row>
    <row r="196" spans="1:10" x14ac:dyDescent="0.25">
      <c r="A196" t="s">
        <v>75</v>
      </c>
      <c r="B196" t="s">
        <v>90</v>
      </c>
      <c r="C196">
        <v>495020</v>
      </c>
      <c r="D196" t="s">
        <v>92</v>
      </c>
      <c r="E196" t="s">
        <v>6275</v>
      </c>
      <c r="F196" t="s">
        <v>6276</v>
      </c>
      <c r="G196" t="s">
        <v>6277</v>
      </c>
      <c r="H196" t="s">
        <v>105</v>
      </c>
      <c r="I196" t="s">
        <v>125</v>
      </c>
      <c r="J196" t="s">
        <v>245</v>
      </c>
    </row>
    <row r="197" spans="1:10" x14ac:dyDescent="0.25">
      <c r="A197" t="s">
        <v>75</v>
      </c>
      <c r="B197" t="s">
        <v>90</v>
      </c>
      <c r="C197">
        <v>496210</v>
      </c>
      <c r="D197" t="s">
        <v>120</v>
      </c>
      <c r="E197" t="s">
        <v>358</v>
      </c>
      <c r="F197" t="s">
        <v>359</v>
      </c>
      <c r="G197" t="s">
        <v>360</v>
      </c>
      <c r="H197" t="s">
        <v>197</v>
      </c>
      <c r="I197" t="s">
        <v>361</v>
      </c>
      <c r="J197" t="s">
        <v>172</v>
      </c>
    </row>
    <row r="198" spans="1:10" x14ac:dyDescent="0.25">
      <c r="A198" t="s">
        <v>75</v>
      </c>
      <c r="B198" t="s">
        <v>90</v>
      </c>
      <c r="C198">
        <v>503944</v>
      </c>
      <c r="D198" t="s">
        <v>120</v>
      </c>
      <c r="E198" t="s">
        <v>6278</v>
      </c>
      <c r="F198" t="s">
        <v>6279</v>
      </c>
      <c r="G198" t="s">
        <v>505</v>
      </c>
      <c r="H198" t="s">
        <v>105</v>
      </c>
      <c r="I198" t="s">
        <v>3716</v>
      </c>
      <c r="J198" t="s">
        <v>160</v>
      </c>
    </row>
    <row r="199" spans="1:10" x14ac:dyDescent="0.25">
      <c r="A199" t="s">
        <v>75</v>
      </c>
      <c r="B199" t="s">
        <v>90</v>
      </c>
      <c r="C199">
        <v>509737</v>
      </c>
      <c r="D199" t="s">
        <v>151</v>
      </c>
      <c r="E199" t="s">
        <v>6280</v>
      </c>
      <c r="F199" t="s">
        <v>6281</v>
      </c>
      <c r="G199" t="s">
        <v>6282</v>
      </c>
      <c r="H199" t="s">
        <v>105</v>
      </c>
      <c r="I199" t="s">
        <v>2741</v>
      </c>
      <c r="J199" t="s">
        <v>428</v>
      </c>
    </row>
    <row r="200" spans="1:10" x14ac:dyDescent="0.25">
      <c r="A200" t="s">
        <v>75</v>
      </c>
      <c r="B200" t="s">
        <v>90</v>
      </c>
      <c r="C200">
        <v>517392</v>
      </c>
      <c r="D200" t="s">
        <v>120</v>
      </c>
      <c r="E200" t="s">
        <v>6283</v>
      </c>
      <c r="F200" t="s">
        <v>369</v>
      </c>
      <c r="G200" t="s">
        <v>370</v>
      </c>
      <c r="H200" t="s">
        <v>204</v>
      </c>
      <c r="I200" t="s">
        <v>5268</v>
      </c>
      <c r="J200" t="s">
        <v>204</v>
      </c>
    </row>
    <row r="201" spans="1:10" x14ac:dyDescent="0.25">
      <c r="A201" t="s">
        <v>75</v>
      </c>
      <c r="B201" t="s">
        <v>90</v>
      </c>
      <c r="C201">
        <v>517551</v>
      </c>
      <c r="D201" t="s">
        <v>120</v>
      </c>
      <c r="E201" t="s">
        <v>6284</v>
      </c>
      <c r="F201" t="s">
        <v>369</v>
      </c>
      <c r="G201" t="s">
        <v>370</v>
      </c>
      <c r="H201" t="s">
        <v>131</v>
      </c>
      <c r="I201" t="s">
        <v>4863</v>
      </c>
      <c r="J201" t="s">
        <v>131</v>
      </c>
    </row>
    <row r="202" spans="1:10" x14ac:dyDescent="0.25">
      <c r="A202" t="s">
        <v>75</v>
      </c>
      <c r="B202" t="s">
        <v>90</v>
      </c>
      <c r="C202">
        <v>518243</v>
      </c>
      <c r="D202" t="s">
        <v>120</v>
      </c>
      <c r="E202" t="s">
        <v>368</v>
      </c>
      <c r="F202" t="s">
        <v>369</v>
      </c>
      <c r="G202" t="s">
        <v>370</v>
      </c>
      <c r="H202" t="s">
        <v>124</v>
      </c>
      <c r="I202" t="s">
        <v>371</v>
      </c>
      <c r="J202" t="s">
        <v>96</v>
      </c>
    </row>
    <row r="203" spans="1:10" x14ac:dyDescent="0.25">
      <c r="A203" t="s">
        <v>75</v>
      </c>
      <c r="B203" t="s">
        <v>90</v>
      </c>
      <c r="C203">
        <v>518820</v>
      </c>
      <c r="D203" t="s">
        <v>135</v>
      </c>
      <c r="E203" t="s">
        <v>6285</v>
      </c>
      <c r="F203" t="s">
        <v>6286</v>
      </c>
      <c r="G203" t="s">
        <v>4720</v>
      </c>
      <c r="H203" t="s">
        <v>204</v>
      </c>
      <c r="I203" t="s">
        <v>2911</v>
      </c>
      <c r="J203" t="s">
        <v>105</v>
      </c>
    </row>
    <row r="204" spans="1:10" x14ac:dyDescent="0.25">
      <c r="A204" t="s">
        <v>75</v>
      </c>
      <c r="B204" t="s">
        <v>90</v>
      </c>
      <c r="C204">
        <v>519305</v>
      </c>
      <c r="D204" t="s">
        <v>151</v>
      </c>
      <c r="E204" t="s">
        <v>6287</v>
      </c>
      <c r="F204" t="s">
        <v>6286</v>
      </c>
      <c r="G204" t="s">
        <v>4720</v>
      </c>
      <c r="H204" t="s">
        <v>85</v>
      </c>
      <c r="I204" t="s">
        <v>3514</v>
      </c>
      <c r="J204" t="s">
        <v>400</v>
      </c>
    </row>
    <row r="205" spans="1:10" x14ac:dyDescent="0.25">
      <c r="A205" t="s">
        <v>75</v>
      </c>
      <c r="B205" t="s">
        <v>90</v>
      </c>
      <c r="C205">
        <v>524341</v>
      </c>
      <c r="D205" t="s">
        <v>6288</v>
      </c>
      <c r="E205" t="s">
        <v>212</v>
      </c>
      <c r="F205" t="s">
        <v>3374</v>
      </c>
      <c r="G205" t="s">
        <v>212</v>
      </c>
      <c r="H205" t="s">
        <v>212</v>
      </c>
      <c r="I205" t="s">
        <v>82</v>
      </c>
    </row>
    <row r="206" spans="1:10" x14ac:dyDescent="0.25">
      <c r="A206" t="s">
        <v>75</v>
      </c>
      <c r="B206" t="s">
        <v>90</v>
      </c>
      <c r="C206">
        <v>524496</v>
      </c>
      <c r="D206" t="s">
        <v>297</v>
      </c>
      <c r="E206" t="s">
        <v>212</v>
      </c>
      <c r="F206" t="s">
        <v>3374</v>
      </c>
      <c r="G206" t="s">
        <v>212</v>
      </c>
      <c r="H206" t="s">
        <v>212</v>
      </c>
      <c r="I206" t="s">
        <v>82</v>
      </c>
    </row>
    <row r="207" spans="1:10" x14ac:dyDescent="0.25">
      <c r="A207" t="s">
        <v>75</v>
      </c>
      <c r="B207" t="s">
        <v>90</v>
      </c>
      <c r="C207">
        <v>525079</v>
      </c>
      <c r="D207" t="s">
        <v>225</v>
      </c>
      <c r="E207" t="s">
        <v>212</v>
      </c>
      <c r="F207" t="s">
        <v>374</v>
      </c>
      <c r="G207" t="s">
        <v>375</v>
      </c>
      <c r="H207" t="s">
        <v>212</v>
      </c>
      <c r="I207" t="s">
        <v>82</v>
      </c>
    </row>
    <row r="208" spans="1:10" x14ac:dyDescent="0.25">
      <c r="A208" t="s">
        <v>75</v>
      </c>
      <c r="B208" t="s">
        <v>90</v>
      </c>
      <c r="C208">
        <v>525268</v>
      </c>
      <c r="D208" t="s">
        <v>135</v>
      </c>
      <c r="E208" t="s">
        <v>212</v>
      </c>
      <c r="F208" t="s">
        <v>374</v>
      </c>
      <c r="G208" t="s">
        <v>375</v>
      </c>
      <c r="H208" t="s">
        <v>212</v>
      </c>
      <c r="I208" t="s">
        <v>82</v>
      </c>
    </row>
    <row r="209" spans="1:10" x14ac:dyDescent="0.25">
      <c r="A209" t="s">
        <v>75</v>
      </c>
      <c r="B209" t="s">
        <v>90</v>
      </c>
      <c r="C209">
        <v>530466</v>
      </c>
      <c r="D209" t="s">
        <v>135</v>
      </c>
      <c r="E209" t="s">
        <v>6289</v>
      </c>
      <c r="F209" t="s">
        <v>6290</v>
      </c>
      <c r="G209" t="s">
        <v>6291</v>
      </c>
      <c r="H209" t="s">
        <v>253</v>
      </c>
      <c r="I209" t="s">
        <v>659</v>
      </c>
      <c r="J209" t="s">
        <v>96</v>
      </c>
    </row>
    <row r="210" spans="1:10" x14ac:dyDescent="0.25">
      <c r="A210" t="s">
        <v>75</v>
      </c>
      <c r="B210" t="s">
        <v>90</v>
      </c>
      <c r="C210">
        <v>535073</v>
      </c>
      <c r="D210" t="s">
        <v>135</v>
      </c>
      <c r="E210" t="s">
        <v>6292</v>
      </c>
      <c r="F210" t="s">
        <v>2205</v>
      </c>
      <c r="G210" t="s">
        <v>2206</v>
      </c>
      <c r="H210" t="s">
        <v>172</v>
      </c>
      <c r="I210" t="s">
        <v>527</v>
      </c>
      <c r="J210" t="s">
        <v>172</v>
      </c>
    </row>
    <row r="211" spans="1:10" x14ac:dyDescent="0.25">
      <c r="A211" t="s">
        <v>75</v>
      </c>
      <c r="B211" t="s">
        <v>90</v>
      </c>
      <c r="C211">
        <v>539362</v>
      </c>
      <c r="D211" t="s">
        <v>135</v>
      </c>
      <c r="E211" t="s">
        <v>6293</v>
      </c>
      <c r="F211" t="s">
        <v>6294</v>
      </c>
      <c r="G211" t="s">
        <v>6295</v>
      </c>
      <c r="H211" t="s">
        <v>204</v>
      </c>
      <c r="I211" t="s">
        <v>765</v>
      </c>
      <c r="J211" t="s">
        <v>204</v>
      </c>
    </row>
    <row r="212" spans="1:10" x14ac:dyDescent="0.25">
      <c r="A212" t="s">
        <v>75</v>
      </c>
      <c r="B212" t="s">
        <v>90</v>
      </c>
      <c r="C212">
        <v>540967</v>
      </c>
      <c r="D212" t="s">
        <v>120</v>
      </c>
      <c r="E212" t="s">
        <v>6296</v>
      </c>
      <c r="F212" t="s">
        <v>6297</v>
      </c>
      <c r="G212" t="s">
        <v>6298</v>
      </c>
      <c r="H212" t="s">
        <v>98</v>
      </c>
      <c r="I212" t="s">
        <v>313</v>
      </c>
      <c r="J212" t="s">
        <v>428</v>
      </c>
    </row>
    <row r="213" spans="1:10" x14ac:dyDescent="0.25">
      <c r="A213" t="s">
        <v>75</v>
      </c>
      <c r="B213" t="s">
        <v>90</v>
      </c>
      <c r="C213">
        <v>542200</v>
      </c>
      <c r="D213" t="s">
        <v>2936</v>
      </c>
      <c r="E213" t="s">
        <v>6000</v>
      </c>
      <c r="F213" t="s">
        <v>6299</v>
      </c>
      <c r="G213" t="s">
        <v>6300</v>
      </c>
      <c r="H213" t="s">
        <v>6003</v>
      </c>
      <c r="I213" t="s">
        <v>82</v>
      </c>
    </row>
    <row r="214" spans="1:10" x14ac:dyDescent="0.25">
      <c r="A214" t="s">
        <v>75</v>
      </c>
      <c r="B214" t="s">
        <v>90</v>
      </c>
      <c r="C214">
        <v>546491</v>
      </c>
      <c r="D214" t="s">
        <v>120</v>
      </c>
      <c r="E214" t="s">
        <v>6301</v>
      </c>
      <c r="F214" t="s">
        <v>6302</v>
      </c>
      <c r="G214" t="s">
        <v>6303</v>
      </c>
      <c r="H214" t="s">
        <v>245</v>
      </c>
      <c r="I214" t="s">
        <v>6304</v>
      </c>
      <c r="J214" t="s">
        <v>245</v>
      </c>
    </row>
    <row r="215" spans="1:10" x14ac:dyDescent="0.25">
      <c r="A215" t="s">
        <v>75</v>
      </c>
      <c r="B215" t="s">
        <v>90</v>
      </c>
      <c r="C215">
        <v>549397</v>
      </c>
      <c r="D215" t="s">
        <v>120</v>
      </c>
      <c r="E215" t="s">
        <v>79</v>
      </c>
      <c r="F215" t="s">
        <v>6305</v>
      </c>
      <c r="G215" t="s">
        <v>6306</v>
      </c>
      <c r="H215" t="s">
        <v>79</v>
      </c>
      <c r="I215" t="s">
        <v>82</v>
      </c>
    </row>
    <row r="216" spans="1:10" x14ac:dyDescent="0.25">
      <c r="A216" t="s">
        <v>75</v>
      </c>
      <c r="B216" t="s">
        <v>90</v>
      </c>
      <c r="C216">
        <v>551499</v>
      </c>
      <c r="D216" t="s">
        <v>120</v>
      </c>
      <c r="E216" t="s">
        <v>6307</v>
      </c>
      <c r="F216" t="s">
        <v>6308</v>
      </c>
      <c r="G216" t="s">
        <v>6309</v>
      </c>
      <c r="H216" t="s">
        <v>124</v>
      </c>
      <c r="I216" t="s">
        <v>6310</v>
      </c>
      <c r="J216" t="s">
        <v>140</v>
      </c>
    </row>
    <row r="217" spans="1:10" x14ac:dyDescent="0.25">
      <c r="A217" t="s">
        <v>75</v>
      </c>
      <c r="B217" t="s">
        <v>90</v>
      </c>
      <c r="C217">
        <v>555927</v>
      </c>
      <c r="D217" t="s">
        <v>120</v>
      </c>
      <c r="E217" t="s">
        <v>380</v>
      </c>
      <c r="F217" t="s">
        <v>381</v>
      </c>
      <c r="G217" t="s">
        <v>382</v>
      </c>
      <c r="H217" t="s">
        <v>85</v>
      </c>
      <c r="I217" t="s">
        <v>383</v>
      </c>
      <c r="J217" t="s">
        <v>277</v>
      </c>
    </row>
    <row r="218" spans="1:10" x14ac:dyDescent="0.25">
      <c r="A218" t="s">
        <v>75</v>
      </c>
      <c r="B218" t="s">
        <v>90</v>
      </c>
      <c r="C218">
        <v>557592</v>
      </c>
      <c r="D218" t="s">
        <v>120</v>
      </c>
      <c r="E218" t="s">
        <v>6311</v>
      </c>
      <c r="F218" t="s">
        <v>381</v>
      </c>
      <c r="G218" t="s">
        <v>382</v>
      </c>
      <c r="H218" t="s">
        <v>85</v>
      </c>
      <c r="I218" t="s">
        <v>6312</v>
      </c>
      <c r="J218" t="s">
        <v>277</v>
      </c>
    </row>
    <row r="219" spans="1:10" x14ac:dyDescent="0.25">
      <c r="A219" t="s">
        <v>75</v>
      </c>
      <c r="B219" t="s">
        <v>90</v>
      </c>
      <c r="C219">
        <v>559245</v>
      </c>
      <c r="D219" t="s">
        <v>120</v>
      </c>
      <c r="E219" t="s">
        <v>386</v>
      </c>
      <c r="F219" t="s">
        <v>387</v>
      </c>
      <c r="G219" t="s">
        <v>388</v>
      </c>
      <c r="H219" t="s">
        <v>146</v>
      </c>
      <c r="I219" t="s">
        <v>389</v>
      </c>
      <c r="J219" t="s">
        <v>148</v>
      </c>
    </row>
    <row r="220" spans="1:10" x14ac:dyDescent="0.25">
      <c r="A220" t="s">
        <v>75</v>
      </c>
      <c r="B220" t="s">
        <v>90</v>
      </c>
      <c r="C220">
        <v>571730</v>
      </c>
      <c r="D220" t="s">
        <v>120</v>
      </c>
      <c r="E220" t="s">
        <v>212</v>
      </c>
      <c r="F220" t="s">
        <v>392</v>
      </c>
      <c r="G220" t="s">
        <v>393</v>
      </c>
      <c r="H220" t="s">
        <v>212</v>
      </c>
      <c r="I220" t="s">
        <v>82</v>
      </c>
    </row>
    <row r="221" spans="1:10" x14ac:dyDescent="0.25">
      <c r="A221" t="s">
        <v>75</v>
      </c>
      <c r="B221" t="s">
        <v>90</v>
      </c>
      <c r="C221">
        <v>576998</v>
      </c>
      <c r="D221" t="s">
        <v>120</v>
      </c>
      <c r="E221" t="s">
        <v>212</v>
      </c>
      <c r="F221" t="s">
        <v>6313</v>
      </c>
      <c r="G221" t="s">
        <v>6314</v>
      </c>
      <c r="H221" t="s">
        <v>212</v>
      </c>
      <c r="I221" t="s">
        <v>82</v>
      </c>
    </row>
    <row r="222" spans="1:10" x14ac:dyDescent="0.25">
      <c r="A222" t="s">
        <v>75</v>
      </c>
      <c r="B222" t="s">
        <v>90</v>
      </c>
      <c r="C222">
        <v>579692</v>
      </c>
      <c r="D222" t="s">
        <v>151</v>
      </c>
      <c r="E222" t="s">
        <v>396</v>
      </c>
      <c r="F222" t="s">
        <v>397</v>
      </c>
      <c r="G222" t="s">
        <v>398</v>
      </c>
      <c r="H222" t="s">
        <v>85</v>
      </c>
      <c r="I222" t="s">
        <v>399</v>
      </c>
      <c r="J222" t="s">
        <v>400</v>
      </c>
    </row>
    <row r="223" spans="1:10" x14ac:dyDescent="0.25">
      <c r="A223" t="s">
        <v>75</v>
      </c>
      <c r="B223" t="s">
        <v>90</v>
      </c>
      <c r="C223">
        <v>580366</v>
      </c>
      <c r="D223" t="s">
        <v>120</v>
      </c>
      <c r="E223" t="s">
        <v>6315</v>
      </c>
      <c r="F223" t="s">
        <v>4676</v>
      </c>
      <c r="G223" t="s">
        <v>6316</v>
      </c>
      <c r="H223" t="s">
        <v>124</v>
      </c>
      <c r="I223" t="s">
        <v>2608</v>
      </c>
      <c r="J223" t="s">
        <v>140</v>
      </c>
    </row>
    <row r="224" spans="1:10" x14ac:dyDescent="0.25">
      <c r="A224" t="s">
        <v>75</v>
      </c>
      <c r="B224" t="s">
        <v>90</v>
      </c>
      <c r="C224">
        <v>581203</v>
      </c>
      <c r="D224" t="s">
        <v>225</v>
      </c>
      <c r="E224" t="s">
        <v>79</v>
      </c>
      <c r="F224" t="s">
        <v>4676</v>
      </c>
      <c r="G224" t="s">
        <v>4677</v>
      </c>
      <c r="H224" t="s">
        <v>79</v>
      </c>
      <c r="I224" t="s">
        <v>82</v>
      </c>
    </row>
    <row r="225" spans="1:10" x14ac:dyDescent="0.25">
      <c r="A225" t="s">
        <v>75</v>
      </c>
      <c r="B225" t="s">
        <v>90</v>
      </c>
      <c r="C225">
        <v>582322</v>
      </c>
      <c r="D225" t="s">
        <v>135</v>
      </c>
      <c r="E225" t="s">
        <v>403</v>
      </c>
      <c r="F225" t="s">
        <v>404</v>
      </c>
      <c r="G225" t="s">
        <v>405</v>
      </c>
      <c r="H225" t="s">
        <v>105</v>
      </c>
      <c r="I225" t="s">
        <v>406</v>
      </c>
      <c r="J225" t="s">
        <v>160</v>
      </c>
    </row>
    <row r="226" spans="1:10" x14ac:dyDescent="0.25">
      <c r="A226" t="s">
        <v>75</v>
      </c>
      <c r="B226" t="s">
        <v>90</v>
      </c>
      <c r="C226">
        <v>583341</v>
      </c>
      <c r="D226" t="s">
        <v>297</v>
      </c>
      <c r="E226" t="s">
        <v>6317</v>
      </c>
      <c r="F226" t="s">
        <v>6318</v>
      </c>
      <c r="G226" t="s">
        <v>6319</v>
      </c>
      <c r="H226" t="s">
        <v>140</v>
      </c>
      <c r="I226" t="s">
        <v>1989</v>
      </c>
      <c r="J226" t="s">
        <v>124</v>
      </c>
    </row>
    <row r="227" spans="1:10" x14ac:dyDescent="0.25">
      <c r="A227" t="s">
        <v>75</v>
      </c>
      <c r="B227" t="s">
        <v>90</v>
      </c>
      <c r="C227">
        <v>590090</v>
      </c>
      <c r="D227" t="s">
        <v>92</v>
      </c>
      <c r="E227" t="s">
        <v>6320</v>
      </c>
      <c r="F227" t="s">
        <v>6321</v>
      </c>
      <c r="G227" t="s">
        <v>6322</v>
      </c>
      <c r="H227" t="s">
        <v>98</v>
      </c>
      <c r="I227" t="s">
        <v>1834</v>
      </c>
      <c r="J227" t="s">
        <v>96</v>
      </c>
    </row>
    <row r="228" spans="1:10" x14ac:dyDescent="0.25">
      <c r="A228" t="s">
        <v>75</v>
      </c>
      <c r="B228" t="s">
        <v>90</v>
      </c>
      <c r="C228">
        <v>591864</v>
      </c>
      <c r="D228" t="s">
        <v>135</v>
      </c>
      <c r="E228" t="s">
        <v>6323</v>
      </c>
      <c r="F228" t="s">
        <v>6324</v>
      </c>
      <c r="G228" t="s">
        <v>6325</v>
      </c>
      <c r="H228" t="s">
        <v>204</v>
      </c>
      <c r="I228" t="s">
        <v>6326</v>
      </c>
      <c r="J228" t="s">
        <v>105</v>
      </c>
    </row>
    <row r="229" spans="1:10" x14ac:dyDescent="0.25">
      <c r="A229" t="s">
        <v>75</v>
      </c>
      <c r="B229" t="s">
        <v>90</v>
      </c>
      <c r="C229">
        <v>591989</v>
      </c>
      <c r="D229" t="s">
        <v>225</v>
      </c>
      <c r="E229" t="s">
        <v>6327</v>
      </c>
      <c r="F229" t="s">
        <v>6324</v>
      </c>
      <c r="G229" t="s">
        <v>6325</v>
      </c>
      <c r="H229" t="s">
        <v>140</v>
      </c>
      <c r="I229" t="s">
        <v>1621</v>
      </c>
      <c r="J229" t="s">
        <v>148</v>
      </c>
    </row>
    <row r="230" spans="1:10" x14ac:dyDescent="0.25">
      <c r="A230" t="s">
        <v>75</v>
      </c>
      <c r="B230" t="s">
        <v>90</v>
      </c>
      <c r="C230">
        <v>601847</v>
      </c>
      <c r="D230" t="s">
        <v>225</v>
      </c>
      <c r="E230" t="s">
        <v>6328</v>
      </c>
      <c r="F230" t="s">
        <v>6329</v>
      </c>
      <c r="G230" t="s">
        <v>6330</v>
      </c>
      <c r="H230" t="s">
        <v>172</v>
      </c>
      <c r="I230" t="s">
        <v>421</v>
      </c>
      <c r="J230" t="s">
        <v>172</v>
      </c>
    </row>
    <row r="231" spans="1:10" x14ac:dyDescent="0.25">
      <c r="A231" t="s">
        <v>75</v>
      </c>
      <c r="B231" t="s">
        <v>90</v>
      </c>
      <c r="C231">
        <v>607931</v>
      </c>
      <c r="D231" t="s">
        <v>151</v>
      </c>
      <c r="E231" t="s">
        <v>6331</v>
      </c>
      <c r="F231" t="s">
        <v>409</v>
      </c>
      <c r="G231" t="s">
        <v>4681</v>
      </c>
      <c r="H231" t="s">
        <v>140</v>
      </c>
      <c r="I231" t="s">
        <v>688</v>
      </c>
      <c r="J231" t="s">
        <v>253</v>
      </c>
    </row>
    <row r="232" spans="1:10" x14ac:dyDescent="0.25">
      <c r="A232" t="s">
        <v>75</v>
      </c>
      <c r="B232" t="s">
        <v>90</v>
      </c>
      <c r="C232">
        <v>608104</v>
      </c>
      <c r="D232" t="s">
        <v>120</v>
      </c>
      <c r="E232" t="s">
        <v>79</v>
      </c>
      <c r="F232" t="s">
        <v>409</v>
      </c>
      <c r="G232" t="s">
        <v>410</v>
      </c>
      <c r="H232" t="s">
        <v>79</v>
      </c>
      <c r="I232" t="s">
        <v>82</v>
      </c>
    </row>
    <row r="233" spans="1:10" x14ac:dyDescent="0.25">
      <c r="A233" t="s">
        <v>75</v>
      </c>
      <c r="B233" t="s">
        <v>90</v>
      </c>
      <c r="C233">
        <v>608575</v>
      </c>
      <c r="D233" t="s">
        <v>92</v>
      </c>
      <c r="E233" t="s">
        <v>413</v>
      </c>
      <c r="F233" t="s">
        <v>414</v>
      </c>
      <c r="G233" t="s">
        <v>415</v>
      </c>
      <c r="H233" t="s">
        <v>96</v>
      </c>
      <c r="I233" t="s">
        <v>416</v>
      </c>
      <c r="J233" t="s">
        <v>98</v>
      </c>
    </row>
    <row r="234" spans="1:10" x14ac:dyDescent="0.25">
      <c r="A234" t="s">
        <v>75</v>
      </c>
      <c r="B234" t="s">
        <v>90</v>
      </c>
      <c r="C234">
        <v>614726</v>
      </c>
      <c r="D234" t="s">
        <v>120</v>
      </c>
      <c r="E234" t="s">
        <v>6332</v>
      </c>
      <c r="F234" t="s">
        <v>3396</v>
      </c>
      <c r="G234" t="s">
        <v>3397</v>
      </c>
      <c r="H234" t="s">
        <v>204</v>
      </c>
      <c r="I234" t="s">
        <v>6333</v>
      </c>
      <c r="J234" t="s">
        <v>204</v>
      </c>
    </row>
    <row r="235" spans="1:10" x14ac:dyDescent="0.25">
      <c r="A235" t="s">
        <v>75</v>
      </c>
      <c r="B235" t="s">
        <v>90</v>
      </c>
      <c r="C235">
        <v>619048</v>
      </c>
      <c r="D235" t="s">
        <v>135</v>
      </c>
      <c r="E235" t="s">
        <v>6334</v>
      </c>
      <c r="F235" t="s">
        <v>6335</v>
      </c>
      <c r="G235" t="s">
        <v>6336</v>
      </c>
      <c r="H235" t="s">
        <v>204</v>
      </c>
      <c r="I235" t="s">
        <v>6337</v>
      </c>
      <c r="J235" t="s">
        <v>140</v>
      </c>
    </row>
    <row r="236" spans="1:10" x14ac:dyDescent="0.25">
      <c r="A236" t="s">
        <v>75</v>
      </c>
      <c r="B236" t="s">
        <v>90</v>
      </c>
      <c r="C236">
        <v>623195</v>
      </c>
      <c r="D236" t="s">
        <v>120</v>
      </c>
      <c r="E236" t="s">
        <v>6338</v>
      </c>
      <c r="F236" t="s">
        <v>6339</v>
      </c>
      <c r="G236" t="s">
        <v>6340</v>
      </c>
      <c r="H236" t="s">
        <v>85</v>
      </c>
      <c r="I236" t="s">
        <v>4373</v>
      </c>
      <c r="J236" t="s">
        <v>277</v>
      </c>
    </row>
    <row r="237" spans="1:10" x14ac:dyDescent="0.25">
      <c r="A237" t="s">
        <v>75</v>
      </c>
      <c r="B237" t="s">
        <v>90</v>
      </c>
      <c r="C237">
        <v>624669</v>
      </c>
      <c r="D237" t="s">
        <v>120</v>
      </c>
      <c r="E237" t="s">
        <v>6341</v>
      </c>
      <c r="F237" t="s">
        <v>6342</v>
      </c>
      <c r="G237" t="s">
        <v>6343</v>
      </c>
      <c r="H237" t="s">
        <v>174</v>
      </c>
      <c r="I237" t="s">
        <v>3603</v>
      </c>
      <c r="J237" t="s">
        <v>174</v>
      </c>
    </row>
    <row r="238" spans="1:10" x14ac:dyDescent="0.25">
      <c r="A238" t="s">
        <v>75</v>
      </c>
      <c r="B238" t="s">
        <v>90</v>
      </c>
      <c r="C238">
        <v>625174</v>
      </c>
      <c r="D238" t="s">
        <v>120</v>
      </c>
      <c r="E238" t="s">
        <v>79</v>
      </c>
      <c r="F238" t="s">
        <v>6344</v>
      </c>
      <c r="G238" t="s">
        <v>6345</v>
      </c>
      <c r="H238" t="s">
        <v>79</v>
      </c>
      <c r="I238" t="s">
        <v>82</v>
      </c>
    </row>
    <row r="239" spans="1:10" x14ac:dyDescent="0.25">
      <c r="A239" t="s">
        <v>75</v>
      </c>
      <c r="B239" t="s">
        <v>90</v>
      </c>
      <c r="C239">
        <v>625364</v>
      </c>
      <c r="D239" t="s">
        <v>120</v>
      </c>
      <c r="E239" t="s">
        <v>6346</v>
      </c>
      <c r="F239" t="s">
        <v>6347</v>
      </c>
      <c r="G239" t="s">
        <v>6348</v>
      </c>
      <c r="H239" t="s">
        <v>146</v>
      </c>
      <c r="I239" t="s">
        <v>3563</v>
      </c>
      <c r="J239" t="s">
        <v>146</v>
      </c>
    </row>
    <row r="240" spans="1:10" x14ac:dyDescent="0.25">
      <c r="A240" t="s">
        <v>75</v>
      </c>
      <c r="B240" t="s">
        <v>90</v>
      </c>
      <c r="C240">
        <v>627428</v>
      </c>
      <c r="D240" t="s">
        <v>135</v>
      </c>
      <c r="E240" t="s">
        <v>6349</v>
      </c>
      <c r="F240" t="s">
        <v>6347</v>
      </c>
      <c r="G240" t="s">
        <v>6348</v>
      </c>
      <c r="H240" t="s">
        <v>172</v>
      </c>
      <c r="I240" t="s">
        <v>6350</v>
      </c>
      <c r="J240" t="s">
        <v>172</v>
      </c>
    </row>
    <row r="241" spans="1:10" x14ac:dyDescent="0.25">
      <c r="A241" t="s">
        <v>75</v>
      </c>
      <c r="B241" t="s">
        <v>90</v>
      </c>
      <c r="C241">
        <v>627943</v>
      </c>
      <c r="D241" t="s">
        <v>92</v>
      </c>
      <c r="E241" t="s">
        <v>419</v>
      </c>
      <c r="F241" t="s">
        <v>420</v>
      </c>
      <c r="G241" t="s">
        <v>123</v>
      </c>
      <c r="H241" t="s">
        <v>174</v>
      </c>
      <c r="I241" t="s">
        <v>421</v>
      </c>
      <c r="J241" t="s">
        <v>140</v>
      </c>
    </row>
    <row r="242" spans="1:10" x14ac:dyDescent="0.25">
      <c r="A242" t="s">
        <v>75</v>
      </c>
      <c r="B242" t="s">
        <v>90</v>
      </c>
      <c r="C242">
        <v>631020</v>
      </c>
      <c r="D242" t="s">
        <v>120</v>
      </c>
      <c r="E242" t="s">
        <v>424</v>
      </c>
      <c r="F242" t="s">
        <v>425</v>
      </c>
      <c r="G242" t="s">
        <v>426</v>
      </c>
      <c r="H242" t="s">
        <v>98</v>
      </c>
      <c r="I242" t="s">
        <v>427</v>
      </c>
      <c r="J242" t="s">
        <v>428</v>
      </c>
    </row>
    <row r="243" spans="1:10" x14ac:dyDescent="0.25">
      <c r="A243" t="s">
        <v>75</v>
      </c>
      <c r="B243" t="s">
        <v>90</v>
      </c>
      <c r="C243">
        <v>634078</v>
      </c>
      <c r="D243" t="s">
        <v>92</v>
      </c>
      <c r="E243" t="s">
        <v>79</v>
      </c>
      <c r="F243" t="s">
        <v>431</v>
      </c>
      <c r="G243" t="s">
        <v>432</v>
      </c>
      <c r="H243" t="s">
        <v>79</v>
      </c>
      <c r="I243" t="s">
        <v>82</v>
      </c>
    </row>
    <row r="244" spans="1:10" x14ac:dyDescent="0.25">
      <c r="A244" t="s">
        <v>75</v>
      </c>
      <c r="B244" t="s">
        <v>90</v>
      </c>
      <c r="C244">
        <v>639231</v>
      </c>
      <c r="D244" t="s">
        <v>151</v>
      </c>
      <c r="E244" t="s">
        <v>6351</v>
      </c>
      <c r="F244" t="s">
        <v>436</v>
      </c>
      <c r="G244" t="s">
        <v>437</v>
      </c>
      <c r="H244" t="s">
        <v>96</v>
      </c>
      <c r="I244" t="s">
        <v>1070</v>
      </c>
      <c r="J244" t="s">
        <v>253</v>
      </c>
    </row>
    <row r="245" spans="1:10" x14ac:dyDescent="0.25">
      <c r="A245" t="s">
        <v>75</v>
      </c>
      <c r="B245" t="s">
        <v>90</v>
      </c>
      <c r="C245">
        <v>647234</v>
      </c>
      <c r="D245" t="s">
        <v>88</v>
      </c>
      <c r="E245" t="s">
        <v>6352</v>
      </c>
      <c r="F245" t="s">
        <v>6353</v>
      </c>
      <c r="G245" t="s">
        <v>6354</v>
      </c>
      <c r="H245" t="s">
        <v>105</v>
      </c>
      <c r="I245" t="s">
        <v>1128</v>
      </c>
      <c r="J245" t="s">
        <v>428</v>
      </c>
    </row>
    <row r="246" spans="1:10" x14ac:dyDescent="0.25">
      <c r="A246" t="s">
        <v>75</v>
      </c>
      <c r="B246" t="s">
        <v>90</v>
      </c>
      <c r="C246">
        <v>647422</v>
      </c>
      <c r="D246" t="s">
        <v>120</v>
      </c>
      <c r="E246" t="s">
        <v>79</v>
      </c>
      <c r="F246" t="s">
        <v>6353</v>
      </c>
      <c r="G246" t="s">
        <v>6355</v>
      </c>
      <c r="H246" t="s">
        <v>79</v>
      </c>
      <c r="I246" t="s">
        <v>82</v>
      </c>
    </row>
    <row r="247" spans="1:10" x14ac:dyDescent="0.25">
      <c r="A247" t="s">
        <v>75</v>
      </c>
      <c r="B247" t="s">
        <v>90</v>
      </c>
      <c r="C247">
        <v>647509</v>
      </c>
      <c r="D247" t="s">
        <v>115</v>
      </c>
      <c r="E247" t="s">
        <v>79</v>
      </c>
      <c r="F247" t="s">
        <v>6353</v>
      </c>
      <c r="G247" t="s">
        <v>6355</v>
      </c>
      <c r="H247" t="s">
        <v>79</v>
      </c>
      <c r="I247" t="s">
        <v>82</v>
      </c>
    </row>
    <row r="248" spans="1:10" x14ac:dyDescent="0.25">
      <c r="A248" t="s">
        <v>75</v>
      </c>
      <c r="B248" t="s">
        <v>90</v>
      </c>
      <c r="C248">
        <v>648056</v>
      </c>
      <c r="D248" t="s">
        <v>135</v>
      </c>
      <c r="E248" t="s">
        <v>6356</v>
      </c>
      <c r="F248" t="s">
        <v>6357</v>
      </c>
      <c r="G248" t="s">
        <v>6358</v>
      </c>
      <c r="H248" t="s">
        <v>253</v>
      </c>
      <c r="I248" t="s">
        <v>438</v>
      </c>
      <c r="J248" t="s">
        <v>96</v>
      </c>
    </row>
    <row r="249" spans="1:10" x14ac:dyDescent="0.25">
      <c r="A249" t="s">
        <v>75</v>
      </c>
      <c r="B249" t="s">
        <v>90</v>
      </c>
      <c r="C249">
        <v>652574</v>
      </c>
      <c r="D249" t="s">
        <v>120</v>
      </c>
      <c r="E249" t="s">
        <v>79</v>
      </c>
      <c r="F249" t="s">
        <v>441</v>
      </c>
      <c r="G249" t="s">
        <v>442</v>
      </c>
      <c r="H249" t="s">
        <v>79</v>
      </c>
      <c r="I249" t="s">
        <v>82</v>
      </c>
    </row>
    <row r="250" spans="1:10" x14ac:dyDescent="0.25">
      <c r="A250" t="s">
        <v>75</v>
      </c>
      <c r="B250" t="s">
        <v>90</v>
      </c>
      <c r="C250">
        <v>652597</v>
      </c>
      <c r="D250" t="s">
        <v>88</v>
      </c>
      <c r="E250" t="s">
        <v>79</v>
      </c>
      <c r="F250" t="s">
        <v>441</v>
      </c>
      <c r="G250" t="s">
        <v>442</v>
      </c>
      <c r="H250" t="s">
        <v>79</v>
      </c>
      <c r="I250" t="s">
        <v>82</v>
      </c>
    </row>
    <row r="251" spans="1:10" x14ac:dyDescent="0.25">
      <c r="A251" t="s">
        <v>75</v>
      </c>
      <c r="B251" t="s">
        <v>90</v>
      </c>
      <c r="C251">
        <v>652866</v>
      </c>
      <c r="D251" t="s">
        <v>2936</v>
      </c>
      <c r="E251" t="s">
        <v>6000</v>
      </c>
      <c r="F251" t="s">
        <v>6359</v>
      </c>
      <c r="G251" t="s">
        <v>6360</v>
      </c>
      <c r="H251" t="s">
        <v>6003</v>
      </c>
      <c r="I251" t="s">
        <v>82</v>
      </c>
    </row>
    <row r="252" spans="1:10" x14ac:dyDescent="0.25">
      <c r="A252" t="s">
        <v>75</v>
      </c>
      <c r="B252" t="s">
        <v>90</v>
      </c>
      <c r="C252">
        <v>654435</v>
      </c>
      <c r="D252" t="s">
        <v>225</v>
      </c>
      <c r="E252" t="s">
        <v>6361</v>
      </c>
      <c r="F252" t="s">
        <v>6362</v>
      </c>
      <c r="G252" t="s">
        <v>6363</v>
      </c>
      <c r="H252" t="s">
        <v>245</v>
      </c>
      <c r="I252" t="s">
        <v>5724</v>
      </c>
      <c r="J252" t="s">
        <v>245</v>
      </c>
    </row>
    <row r="253" spans="1:10" x14ac:dyDescent="0.25">
      <c r="A253" t="s">
        <v>75</v>
      </c>
      <c r="B253" t="s">
        <v>90</v>
      </c>
      <c r="C253">
        <v>659689</v>
      </c>
      <c r="D253" t="s">
        <v>120</v>
      </c>
      <c r="E253" t="s">
        <v>6364</v>
      </c>
      <c r="F253" t="s">
        <v>6365</v>
      </c>
      <c r="G253" t="s">
        <v>6366</v>
      </c>
      <c r="H253" t="s">
        <v>124</v>
      </c>
      <c r="I253" t="s">
        <v>3217</v>
      </c>
      <c r="J253" t="s">
        <v>140</v>
      </c>
    </row>
    <row r="254" spans="1:10" x14ac:dyDescent="0.25">
      <c r="A254" t="s">
        <v>75</v>
      </c>
      <c r="B254" t="s">
        <v>90</v>
      </c>
      <c r="C254">
        <v>662108</v>
      </c>
      <c r="D254" t="s">
        <v>225</v>
      </c>
      <c r="E254" t="s">
        <v>6367</v>
      </c>
      <c r="F254" t="s">
        <v>6368</v>
      </c>
      <c r="G254" t="s">
        <v>6369</v>
      </c>
      <c r="H254" t="s">
        <v>245</v>
      </c>
      <c r="I254" t="s">
        <v>6370</v>
      </c>
      <c r="J254" t="s">
        <v>245</v>
      </c>
    </row>
    <row r="255" spans="1:10" x14ac:dyDescent="0.25">
      <c r="A255" t="s">
        <v>75</v>
      </c>
      <c r="B255" t="s">
        <v>90</v>
      </c>
      <c r="C255">
        <v>662631</v>
      </c>
      <c r="D255" t="s">
        <v>135</v>
      </c>
      <c r="E255" t="s">
        <v>6371</v>
      </c>
      <c r="F255" t="s">
        <v>6368</v>
      </c>
      <c r="G255" t="s">
        <v>6369</v>
      </c>
      <c r="H255" t="s">
        <v>124</v>
      </c>
      <c r="I255" t="s">
        <v>3497</v>
      </c>
      <c r="J255" t="s">
        <v>96</v>
      </c>
    </row>
    <row r="256" spans="1:10" x14ac:dyDescent="0.25">
      <c r="A256" t="s">
        <v>75</v>
      </c>
      <c r="B256" t="s">
        <v>90</v>
      </c>
      <c r="C256">
        <v>667348</v>
      </c>
      <c r="D256" t="s">
        <v>120</v>
      </c>
      <c r="E256" t="s">
        <v>6372</v>
      </c>
      <c r="F256" t="s">
        <v>4700</v>
      </c>
      <c r="G256" t="s">
        <v>4701</v>
      </c>
      <c r="H256" t="s">
        <v>98</v>
      </c>
      <c r="I256" t="s">
        <v>1840</v>
      </c>
      <c r="J256" t="s">
        <v>428</v>
      </c>
    </row>
    <row r="257" spans="1:10" x14ac:dyDescent="0.25">
      <c r="A257" t="s">
        <v>75</v>
      </c>
      <c r="B257" t="s">
        <v>90</v>
      </c>
      <c r="C257">
        <v>667899</v>
      </c>
      <c r="D257" t="s">
        <v>135</v>
      </c>
      <c r="E257" t="s">
        <v>6373</v>
      </c>
      <c r="F257" t="s">
        <v>4704</v>
      </c>
      <c r="G257" t="s">
        <v>6374</v>
      </c>
      <c r="H257" t="s">
        <v>85</v>
      </c>
      <c r="I257" t="s">
        <v>6375</v>
      </c>
      <c r="J257" t="s">
        <v>277</v>
      </c>
    </row>
    <row r="258" spans="1:10" x14ac:dyDescent="0.25">
      <c r="A258" t="s">
        <v>75</v>
      </c>
      <c r="B258" t="s">
        <v>90</v>
      </c>
      <c r="C258">
        <v>671266</v>
      </c>
      <c r="D258" t="s">
        <v>120</v>
      </c>
      <c r="E258" t="s">
        <v>6376</v>
      </c>
      <c r="F258" t="s">
        <v>2229</v>
      </c>
      <c r="G258" t="s">
        <v>2230</v>
      </c>
      <c r="H258" t="s">
        <v>172</v>
      </c>
      <c r="I258" t="s">
        <v>6377</v>
      </c>
      <c r="J258" t="s">
        <v>172</v>
      </c>
    </row>
    <row r="259" spans="1:10" x14ac:dyDescent="0.25">
      <c r="A259" t="s">
        <v>75</v>
      </c>
      <c r="B259" t="s">
        <v>90</v>
      </c>
      <c r="C259">
        <v>672142</v>
      </c>
      <c r="D259" t="s">
        <v>92</v>
      </c>
      <c r="E259" t="s">
        <v>79</v>
      </c>
      <c r="F259" t="s">
        <v>2229</v>
      </c>
      <c r="G259" t="s">
        <v>6378</v>
      </c>
      <c r="H259" t="s">
        <v>79</v>
      </c>
      <c r="I259" t="s">
        <v>82</v>
      </c>
    </row>
    <row r="260" spans="1:10" x14ac:dyDescent="0.25">
      <c r="A260" t="s">
        <v>75</v>
      </c>
      <c r="B260" t="s">
        <v>90</v>
      </c>
      <c r="C260">
        <v>680846</v>
      </c>
      <c r="D260" t="s">
        <v>120</v>
      </c>
      <c r="E260" t="s">
        <v>6379</v>
      </c>
      <c r="F260" t="s">
        <v>6380</v>
      </c>
      <c r="G260" t="s">
        <v>6381</v>
      </c>
      <c r="H260" t="s">
        <v>253</v>
      </c>
      <c r="I260" t="s">
        <v>2067</v>
      </c>
      <c r="J260" t="s">
        <v>96</v>
      </c>
    </row>
    <row r="261" spans="1:10" x14ac:dyDescent="0.25">
      <c r="A261" t="s">
        <v>75</v>
      </c>
      <c r="B261" t="s">
        <v>90</v>
      </c>
      <c r="C261">
        <v>693739</v>
      </c>
      <c r="D261" t="s">
        <v>120</v>
      </c>
      <c r="E261" t="s">
        <v>6382</v>
      </c>
      <c r="F261" t="s">
        <v>6383</v>
      </c>
      <c r="G261" t="s">
        <v>6384</v>
      </c>
      <c r="H261" t="s">
        <v>511</v>
      </c>
      <c r="I261" t="s">
        <v>246</v>
      </c>
      <c r="J261" t="s">
        <v>400</v>
      </c>
    </row>
    <row r="262" spans="1:10" x14ac:dyDescent="0.25">
      <c r="A262" t="s">
        <v>75</v>
      </c>
      <c r="B262" t="s">
        <v>90</v>
      </c>
      <c r="C262">
        <v>699167</v>
      </c>
      <c r="D262" t="s">
        <v>6385</v>
      </c>
      <c r="E262" t="s">
        <v>79</v>
      </c>
      <c r="F262" t="s">
        <v>466</v>
      </c>
      <c r="G262" t="s">
        <v>467</v>
      </c>
      <c r="H262" t="s">
        <v>79</v>
      </c>
      <c r="I262" t="s">
        <v>82</v>
      </c>
    </row>
    <row r="263" spans="1:10" x14ac:dyDescent="0.25">
      <c r="A263" t="s">
        <v>75</v>
      </c>
      <c r="B263" t="s">
        <v>90</v>
      </c>
      <c r="C263">
        <v>705588</v>
      </c>
      <c r="D263" t="s">
        <v>135</v>
      </c>
      <c r="E263" t="s">
        <v>79</v>
      </c>
      <c r="F263" t="s">
        <v>6386</v>
      </c>
      <c r="G263" t="s">
        <v>6387</v>
      </c>
      <c r="H263" t="s">
        <v>79</v>
      </c>
      <c r="I263" t="s">
        <v>82</v>
      </c>
    </row>
    <row r="264" spans="1:10" x14ac:dyDescent="0.25">
      <c r="A264" t="s">
        <v>75</v>
      </c>
      <c r="B264" t="s">
        <v>90</v>
      </c>
      <c r="C264">
        <v>706097</v>
      </c>
      <c r="D264" t="s">
        <v>101</v>
      </c>
      <c r="E264" t="s">
        <v>6388</v>
      </c>
      <c r="F264" t="s">
        <v>6389</v>
      </c>
      <c r="G264" t="s">
        <v>6390</v>
      </c>
      <c r="H264" t="s">
        <v>174</v>
      </c>
      <c r="I264" t="s">
        <v>3971</v>
      </c>
      <c r="J264" t="s">
        <v>174</v>
      </c>
    </row>
    <row r="265" spans="1:10" x14ac:dyDescent="0.25">
      <c r="A265" t="s">
        <v>75</v>
      </c>
      <c r="B265" t="s">
        <v>90</v>
      </c>
      <c r="C265">
        <v>710187</v>
      </c>
      <c r="D265" t="s">
        <v>225</v>
      </c>
      <c r="E265" t="s">
        <v>6391</v>
      </c>
      <c r="F265" t="s">
        <v>6392</v>
      </c>
      <c r="G265" t="s">
        <v>6393</v>
      </c>
      <c r="H265" t="s">
        <v>140</v>
      </c>
      <c r="I265" t="s">
        <v>750</v>
      </c>
      <c r="J265" t="s">
        <v>148</v>
      </c>
    </row>
    <row r="266" spans="1:10" x14ac:dyDescent="0.25">
      <c r="A266" t="s">
        <v>75</v>
      </c>
      <c r="B266" t="s">
        <v>90</v>
      </c>
      <c r="C266">
        <v>715686</v>
      </c>
      <c r="D266" t="s">
        <v>225</v>
      </c>
      <c r="E266" t="s">
        <v>6394</v>
      </c>
      <c r="F266" t="s">
        <v>470</v>
      </c>
      <c r="G266" t="s">
        <v>6395</v>
      </c>
      <c r="H266" t="s">
        <v>124</v>
      </c>
      <c r="I266" t="s">
        <v>3908</v>
      </c>
      <c r="J266" t="s">
        <v>124</v>
      </c>
    </row>
    <row r="267" spans="1:10" x14ac:dyDescent="0.25">
      <c r="A267" t="s">
        <v>75</v>
      </c>
      <c r="B267" t="s">
        <v>90</v>
      </c>
      <c r="C267">
        <v>715924</v>
      </c>
      <c r="D267" t="s">
        <v>88</v>
      </c>
      <c r="E267" t="s">
        <v>79</v>
      </c>
      <c r="F267" t="s">
        <v>470</v>
      </c>
      <c r="G267" t="s">
        <v>471</v>
      </c>
      <c r="H267" t="s">
        <v>79</v>
      </c>
      <c r="I267" t="s">
        <v>82</v>
      </c>
    </row>
    <row r="268" spans="1:10" x14ac:dyDescent="0.25">
      <c r="A268" t="s">
        <v>75</v>
      </c>
      <c r="B268" t="s">
        <v>90</v>
      </c>
      <c r="C268">
        <v>720816</v>
      </c>
      <c r="D268" t="s">
        <v>120</v>
      </c>
      <c r="E268" t="s">
        <v>6396</v>
      </c>
      <c r="F268" t="s">
        <v>6397</v>
      </c>
      <c r="G268" t="s">
        <v>6398</v>
      </c>
      <c r="H268" t="s">
        <v>172</v>
      </c>
      <c r="I268" t="s">
        <v>4687</v>
      </c>
      <c r="J268" t="s">
        <v>172</v>
      </c>
    </row>
    <row r="269" spans="1:10" x14ac:dyDescent="0.25">
      <c r="A269" t="s">
        <v>75</v>
      </c>
      <c r="B269" t="s">
        <v>90</v>
      </c>
      <c r="C269">
        <v>723859</v>
      </c>
      <c r="D269" t="s">
        <v>120</v>
      </c>
      <c r="E269" t="s">
        <v>6399</v>
      </c>
      <c r="F269" t="s">
        <v>6400</v>
      </c>
      <c r="G269" t="s">
        <v>6401</v>
      </c>
      <c r="H269" t="s">
        <v>245</v>
      </c>
      <c r="I269" t="s">
        <v>605</v>
      </c>
      <c r="J269" t="s">
        <v>245</v>
      </c>
    </row>
    <row r="270" spans="1:10" x14ac:dyDescent="0.25">
      <c r="A270" t="s">
        <v>75</v>
      </c>
      <c r="B270" t="s">
        <v>90</v>
      </c>
      <c r="C270">
        <v>724722</v>
      </c>
      <c r="D270" t="s">
        <v>135</v>
      </c>
      <c r="E270" t="s">
        <v>474</v>
      </c>
      <c r="F270" t="s">
        <v>475</v>
      </c>
      <c r="G270" t="s">
        <v>476</v>
      </c>
      <c r="H270" t="s">
        <v>124</v>
      </c>
      <c r="I270" t="s">
        <v>477</v>
      </c>
      <c r="J270" t="s">
        <v>140</v>
      </c>
    </row>
    <row r="271" spans="1:10" x14ac:dyDescent="0.25">
      <c r="A271" t="s">
        <v>75</v>
      </c>
      <c r="B271" t="s">
        <v>90</v>
      </c>
      <c r="C271">
        <v>724813</v>
      </c>
      <c r="D271" t="s">
        <v>225</v>
      </c>
      <c r="E271" t="s">
        <v>79</v>
      </c>
      <c r="F271" t="s">
        <v>475</v>
      </c>
      <c r="G271" t="s">
        <v>6402</v>
      </c>
      <c r="H271" t="s">
        <v>79</v>
      </c>
      <c r="I271" t="s">
        <v>82</v>
      </c>
    </row>
    <row r="272" spans="1:10" x14ac:dyDescent="0.25">
      <c r="A272" t="s">
        <v>75</v>
      </c>
      <c r="B272" t="s">
        <v>90</v>
      </c>
      <c r="C272">
        <v>726087</v>
      </c>
      <c r="D272" t="s">
        <v>120</v>
      </c>
      <c r="E272" t="s">
        <v>6403</v>
      </c>
      <c r="F272" t="s">
        <v>4719</v>
      </c>
      <c r="G272" t="s">
        <v>4720</v>
      </c>
      <c r="H272" t="s">
        <v>124</v>
      </c>
      <c r="I272" t="s">
        <v>6404</v>
      </c>
      <c r="J272" t="s">
        <v>96</v>
      </c>
    </row>
    <row r="273" spans="1:10" x14ac:dyDescent="0.25">
      <c r="A273" t="s">
        <v>75</v>
      </c>
      <c r="B273" t="s">
        <v>90</v>
      </c>
      <c r="C273">
        <v>729456</v>
      </c>
      <c r="D273" t="s">
        <v>151</v>
      </c>
      <c r="E273" t="s">
        <v>6405</v>
      </c>
      <c r="F273" t="s">
        <v>6406</v>
      </c>
      <c r="G273" t="s">
        <v>6407</v>
      </c>
      <c r="H273" t="s">
        <v>124</v>
      </c>
      <c r="I273" t="s">
        <v>6112</v>
      </c>
      <c r="J273" t="s">
        <v>124</v>
      </c>
    </row>
    <row r="274" spans="1:10" x14ac:dyDescent="0.25">
      <c r="A274" t="s">
        <v>75</v>
      </c>
      <c r="B274" t="s">
        <v>90</v>
      </c>
      <c r="C274">
        <v>730891</v>
      </c>
      <c r="D274" t="s">
        <v>120</v>
      </c>
      <c r="E274" t="s">
        <v>212</v>
      </c>
      <c r="F274" t="s">
        <v>6408</v>
      </c>
      <c r="G274" t="s">
        <v>6409</v>
      </c>
      <c r="H274" t="s">
        <v>212</v>
      </c>
      <c r="I274" t="s">
        <v>82</v>
      </c>
    </row>
    <row r="275" spans="1:10" x14ac:dyDescent="0.25">
      <c r="A275" t="s">
        <v>75</v>
      </c>
      <c r="B275" t="s">
        <v>90</v>
      </c>
      <c r="C275">
        <v>732494</v>
      </c>
      <c r="D275" t="s">
        <v>120</v>
      </c>
      <c r="E275" t="s">
        <v>212</v>
      </c>
      <c r="F275" t="s">
        <v>4724</v>
      </c>
      <c r="G275" t="s">
        <v>4725</v>
      </c>
      <c r="H275" t="s">
        <v>212</v>
      </c>
      <c r="I275" t="s">
        <v>82</v>
      </c>
    </row>
    <row r="276" spans="1:10" x14ac:dyDescent="0.25">
      <c r="A276" t="s">
        <v>75</v>
      </c>
      <c r="B276" t="s">
        <v>90</v>
      </c>
      <c r="C276">
        <v>732655</v>
      </c>
      <c r="D276" t="s">
        <v>120</v>
      </c>
      <c r="E276" t="s">
        <v>212</v>
      </c>
      <c r="F276" t="s">
        <v>4724</v>
      </c>
      <c r="G276" t="s">
        <v>4725</v>
      </c>
      <c r="H276" t="s">
        <v>212</v>
      </c>
      <c r="I276" t="s">
        <v>82</v>
      </c>
    </row>
    <row r="277" spans="1:10" x14ac:dyDescent="0.25">
      <c r="A277" t="s">
        <v>75</v>
      </c>
      <c r="B277" t="s">
        <v>90</v>
      </c>
      <c r="C277">
        <v>735943</v>
      </c>
      <c r="D277" t="s">
        <v>92</v>
      </c>
      <c r="E277" t="s">
        <v>6410</v>
      </c>
      <c r="F277" t="s">
        <v>6411</v>
      </c>
      <c r="G277" t="s">
        <v>6412</v>
      </c>
      <c r="H277" t="s">
        <v>245</v>
      </c>
      <c r="I277" t="s">
        <v>1773</v>
      </c>
      <c r="J277" t="s">
        <v>245</v>
      </c>
    </row>
    <row r="278" spans="1:10" x14ac:dyDescent="0.25">
      <c r="A278" t="s">
        <v>75</v>
      </c>
      <c r="B278" t="s">
        <v>90</v>
      </c>
      <c r="C278">
        <v>737635</v>
      </c>
      <c r="D278" t="s">
        <v>120</v>
      </c>
      <c r="E278" t="s">
        <v>6413</v>
      </c>
      <c r="F278" t="s">
        <v>6414</v>
      </c>
      <c r="G278" t="s">
        <v>6415</v>
      </c>
      <c r="H278" t="s">
        <v>146</v>
      </c>
      <c r="I278" t="s">
        <v>1761</v>
      </c>
      <c r="J278" t="s">
        <v>146</v>
      </c>
    </row>
    <row r="279" spans="1:10" x14ac:dyDescent="0.25">
      <c r="A279" t="s">
        <v>75</v>
      </c>
      <c r="B279" t="s">
        <v>90</v>
      </c>
      <c r="C279">
        <v>743797</v>
      </c>
      <c r="D279" t="s">
        <v>120</v>
      </c>
      <c r="E279" t="s">
        <v>6416</v>
      </c>
      <c r="F279" t="s">
        <v>2260</v>
      </c>
      <c r="G279" t="s">
        <v>2261</v>
      </c>
      <c r="H279" t="s">
        <v>124</v>
      </c>
      <c r="I279" t="s">
        <v>970</v>
      </c>
      <c r="J279" t="s">
        <v>124</v>
      </c>
    </row>
    <row r="280" spans="1:10" x14ac:dyDescent="0.25">
      <c r="A280" t="s">
        <v>75</v>
      </c>
      <c r="B280" t="s">
        <v>90</v>
      </c>
      <c r="C280">
        <v>745893</v>
      </c>
      <c r="D280" t="s">
        <v>151</v>
      </c>
      <c r="E280" t="s">
        <v>480</v>
      </c>
      <c r="F280" t="s">
        <v>481</v>
      </c>
      <c r="G280" t="s">
        <v>185</v>
      </c>
      <c r="H280" t="s">
        <v>140</v>
      </c>
      <c r="I280" t="s">
        <v>482</v>
      </c>
      <c r="J280" t="s">
        <v>96</v>
      </c>
    </row>
    <row r="281" spans="1:10" x14ac:dyDescent="0.25">
      <c r="A281" t="s">
        <v>75</v>
      </c>
      <c r="B281" t="s">
        <v>90</v>
      </c>
      <c r="C281">
        <v>746559</v>
      </c>
      <c r="D281" t="s">
        <v>120</v>
      </c>
      <c r="E281" t="s">
        <v>485</v>
      </c>
      <c r="F281" t="s">
        <v>481</v>
      </c>
      <c r="G281" t="s">
        <v>185</v>
      </c>
      <c r="H281" t="s">
        <v>140</v>
      </c>
      <c r="I281" t="s">
        <v>486</v>
      </c>
      <c r="J281" t="s">
        <v>160</v>
      </c>
    </row>
    <row r="282" spans="1:10" x14ac:dyDescent="0.25">
      <c r="A282" t="s">
        <v>75</v>
      </c>
      <c r="B282" t="s">
        <v>90</v>
      </c>
      <c r="C282">
        <v>746614</v>
      </c>
      <c r="D282" t="s">
        <v>120</v>
      </c>
      <c r="E282" t="s">
        <v>5712</v>
      </c>
      <c r="F282" t="s">
        <v>481</v>
      </c>
      <c r="G282" t="s">
        <v>185</v>
      </c>
      <c r="H282" t="s">
        <v>124</v>
      </c>
      <c r="I282" t="s">
        <v>5316</v>
      </c>
      <c r="J282" t="s">
        <v>140</v>
      </c>
    </row>
    <row r="283" spans="1:10" x14ac:dyDescent="0.25">
      <c r="A283" t="s">
        <v>75</v>
      </c>
      <c r="B283" t="s">
        <v>90</v>
      </c>
      <c r="C283">
        <v>746916</v>
      </c>
      <c r="D283" t="s">
        <v>225</v>
      </c>
      <c r="E283" t="s">
        <v>489</v>
      </c>
      <c r="F283" t="s">
        <v>481</v>
      </c>
      <c r="G283" t="s">
        <v>185</v>
      </c>
      <c r="H283" t="s">
        <v>253</v>
      </c>
      <c r="I283" t="s">
        <v>139</v>
      </c>
      <c r="J283" t="s">
        <v>277</v>
      </c>
    </row>
    <row r="284" spans="1:10" x14ac:dyDescent="0.25">
      <c r="A284" t="s">
        <v>75</v>
      </c>
      <c r="B284" t="s">
        <v>90</v>
      </c>
      <c r="C284">
        <v>747973</v>
      </c>
      <c r="D284" t="s">
        <v>135</v>
      </c>
      <c r="E284" t="s">
        <v>6417</v>
      </c>
      <c r="F284" t="s">
        <v>6418</v>
      </c>
      <c r="G284" t="s">
        <v>2140</v>
      </c>
      <c r="H284" t="s">
        <v>131</v>
      </c>
      <c r="I284" t="s">
        <v>2753</v>
      </c>
      <c r="J284" t="s">
        <v>131</v>
      </c>
    </row>
    <row r="285" spans="1:10" x14ac:dyDescent="0.25">
      <c r="A285" t="s">
        <v>75</v>
      </c>
      <c r="B285" t="s">
        <v>90</v>
      </c>
      <c r="C285">
        <v>748707</v>
      </c>
      <c r="D285" t="s">
        <v>225</v>
      </c>
      <c r="E285" t="s">
        <v>6419</v>
      </c>
      <c r="F285" t="s">
        <v>2267</v>
      </c>
      <c r="G285" t="s">
        <v>6420</v>
      </c>
      <c r="H285" t="s">
        <v>172</v>
      </c>
      <c r="I285" t="s">
        <v>6105</v>
      </c>
      <c r="J285" t="s">
        <v>172</v>
      </c>
    </row>
    <row r="286" spans="1:10" x14ac:dyDescent="0.25">
      <c r="A286" t="s">
        <v>75</v>
      </c>
      <c r="B286" t="s">
        <v>90</v>
      </c>
      <c r="C286">
        <v>753549</v>
      </c>
      <c r="D286" t="s">
        <v>120</v>
      </c>
      <c r="E286" t="s">
        <v>6421</v>
      </c>
      <c r="F286" t="s">
        <v>6422</v>
      </c>
      <c r="G286" t="s">
        <v>6423</v>
      </c>
      <c r="H286" t="s">
        <v>98</v>
      </c>
      <c r="I286" t="s">
        <v>2713</v>
      </c>
      <c r="J286" t="s">
        <v>511</v>
      </c>
    </row>
    <row r="287" spans="1:10" x14ac:dyDescent="0.25">
      <c r="A287" t="s">
        <v>75</v>
      </c>
      <c r="B287" t="s">
        <v>90</v>
      </c>
      <c r="C287">
        <v>754572</v>
      </c>
      <c r="D287" t="s">
        <v>120</v>
      </c>
      <c r="E287" t="s">
        <v>6424</v>
      </c>
      <c r="F287" t="s">
        <v>6425</v>
      </c>
      <c r="G287" t="s">
        <v>6426</v>
      </c>
      <c r="H287" t="s">
        <v>105</v>
      </c>
      <c r="I287" t="s">
        <v>125</v>
      </c>
      <c r="J287" t="s">
        <v>85</v>
      </c>
    </row>
    <row r="288" spans="1:10" x14ac:dyDescent="0.25">
      <c r="A288" t="s">
        <v>75</v>
      </c>
      <c r="B288" t="s">
        <v>90</v>
      </c>
      <c r="C288">
        <v>759000</v>
      </c>
      <c r="D288" t="s">
        <v>135</v>
      </c>
      <c r="E288" t="s">
        <v>6427</v>
      </c>
      <c r="F288" t="s">
        <v>6428</v>
      </c>
      <c r="G288" t="s">
        <v>6429</v>
      </c>
      <c r="H288" t="s">
        <v>253</v>
      </c>
      <c r="I288" t="s">
        <v>5096</v>
      </c>
      <c r="J288" t="s">
        <v>96</v>
      </c>
    </row>
    <row r="289" spans="1:10" x14ac:dyDescent="0.25">
      <c r="A289" t="s">
        <v>75</v>
      </c>
      <c r="B289" t="s">
        <v>90</v>
      </c>
      <c r="C289">
        <v>767399</v>
      </c>
      <c r="D289" t="s">
        <v>225</v>
      </c>
      <c r="E289" t="s">
        <v>6430</v>
      </c>
      <c r="F289" t="s">
        <v>6431</v>
      </c>
      <c r="G289" t="s">
        <v>6432</v>
      </c>
      <c r="H289" t="s">
        <v>105</v>
      </c>
      <c r="I289" t="s">
        <v>639</v>
      </c>
      <c r="J289" t="s">
        <v>85</v>
      </c>
    </row>
    <row r="290" spans="1:10" x14ac:dyDescent="0.25">
      <c r="A290" t="s">
        <v>75</v>
      </c>
      <c r="B290" t="s">
        <v>90</v>
      </c>
      <c r="C290">
        <v>769423</v>
      </c>
      <c r="D290" t="s">
        <v>88</v>
      </c>
      <c r="E290" t="s">
        <v>492</v>
      </c>
      <c r="F290" t="s">
        <v>493</v>
      </c>
      <c r="G290" t="s">
        <v>494</v>
      </c>
      <c r="H290" t="s">
        <v>204</v>
      </c>
      <c r="I290" t="s">
        <v>495</v>
      </c>
      <c r="J290" t="s">
        <v>245</v>
      </c>
    </row>
    <row r="291" spans="1:10" x14ac:dyDescent="0.25">
      <c r="A291" t="s">
        <v>75</v>
      </c>
      <c r="B291" t="s">
        <v>90</v>
      </c>
      <c r="C291">
        <v>784094</v>
      </c>
      <c r="D291" t="s">
        <v>120</v>
      </c>
      <c r="E291" t="s">
        <v>6433</v>
      </c>
      <c r="F291" t="s">
        <v>6434</v>
      </c>
      <c r="G291" t="s">
        <v>6435</v>
      </c>
      <c r="H291" t="s">
        <v>204</v>
      </c>
      <c r="I291" t="s">
        <v>355</v>
      </c>
      <c r="J291" t="s">
        <v>105</v>
      </c>
    </row>
    <row r="292" spans="1:10" x14ac:dyDescent="0.25">
      <c r="A292" t="s">
        <v>75</v>
      </c>
      <c r="B292" t="s">
        <v>90</v>
      </c>
      <c r="C292">
        <v>788902</v>
      </c>
      <c r="D292" t="s">
        <v>120</v>
      </c>
      <c r="E292" t="s">
        <v>1634</v>
      </c>
      <c r="F292" t="s">
        <v>6436</v>
      </c>
      <c r="G292" t="s">
        <v>6437</v>
      </c>
      <c r="H292" t="s">
        <v>124</v>
      </c>
      <c r="I292" t="s">
        <v>771</v>
      </c>
      <c r="J292" t="s">
        <v>140</v>
      </c>
    </row>
    <row r="293" spans="1:10" x14ac:dyDescent="0.25">
      <c r="A293" t="s">
        <v>75</v>
      </c>
      <c r="B293" t="s">
        <v>90</v>
      </c>
      <c r="C293">
        <v>791300</v>
      </c>
      <c r="D293" t="s">
        <v>135</v>
      </c>
      <c r="E293" t="s">
        <v>498</v>
      </c>
      <c r="F293" t="s">
        <v>499</v>
      </c>
      <c r="G293" t="s">
        <v>500</v>
      </c>
      <c r="H293" t="s">
        <v>277</v>
      </c>
      <c r="I293" t="s">
        <v>276</v>
      </c>
      <c r="J293" t="s">
        <v>160</v>
      </c>
    </row>
    <row r="294" spans="1:10" x14ac:dyDescent="0.25">
      <c r="A294" t="s">
        <v>75</v>
      </c>
      <c r="B294" t="s">
        <v>90</v>
      </c>
      <c r="C294">
        <v>800488</v>
      </c>
      <c r="D294" t="s">
        <v>120</v>
      </c>
      <c r="E294" t="s">
        <v>6438</v>
      </c>
      <c r="F294" t="s">
        <v>3461</v>
      </c>
      <c r="G294" t="s">
        <v>3462</v>
      </c>
      <c r="H294" t="s">
        <v>245</v>
      </c>
      <c r="I294" t="s">
        <v>6439</v>
      </c>
      <c r="J294" t="s">
        <v>245</v>
      </c>
    </row>
    <row r="295" spans="1:10" x14ac:dyDescent="0.25">
      <c r="A295" t="s">
        <v>75</v>
      </c>
      <c r="B295" t="s">
        <v>90</v>
      </c>
      <c r="C295">
        <v>800779</v>
      </c>
      <c r="D295" t="s">
        <v>120</v>
      </c>
      <c r="E295" t="s">
        <v>6440</v>
      </c>
      <c r="F295" t="s">
        <v>3461</v>
      </c>
      <c r="G295" t="s">
        <v>3462</v>
      </c>
      <c r="H295" t="s">
        <v>105</v>
      </c>
      <c r="I295" t="s">
        <v>6441</v>
      </c>
      <c r="J295" t="s">
        <v>85</v>
      </c>
    </row>
    <row r="296" spans="1:10" x14ac:dyDescent="0.25">
      <c r="A296" t="s">
        <v>75</v>
      </c>
      <c r="B296" t="s">
        <v>90</v>
      </c>
      <c r="C296">
        <v>802366</v>
      </c>
      <c r="D296" t="s">
        <v>92</v>
      </c>
      <c r="E296" t="s">
        <v>6442</v>
      </c>
      <c r="F296" t="s">
        <v>6443</v>
      </c>
      <c r="G296" t="s">
        <v>6444</v>
      </c>
      <c r="H296" t="s">
        <v>146</v>
      </c>
      <c r="I296" t="s">
        <v>3149</v>
      </c>
      <c r="J296" t="s">
        <v>146</v>
      </c>
    </row>
    <row r="297" spans="1:10" x14ac:dyDescent="0.25">
      <c r="A297" t="s">
        <v>75</v>
      </c>
      <c r="B297" t="s">
        <v>90</v>
      </c>
      <c r="C297">
        <v>809212</v>
      </c>
      <c r="D297" t="s">
        <v>120</v>
      </c>
      <c r="E297" t="s">
        <v>6445</v>
      </c>
      <c r="F297" t="s">
        <v>6446</v>
      </c>
      <c r="G297" t="s">
        <v>6447</v>
      </c>
      <c r="H297" t="s">
        <v>197</v>
      </c>
      <c r="I297" t="s">
        <v>3908</v>
      </c>
      <c r="J297" t="s">
        <v>172</v>
      </c>
    </row>
    <row r="298" spans="1:10" x14ac:dyDescent="0.25">
      <c r="A298" t="s">
        <v>75</v>
      </c>
      <c r="B298" t="s">
        <v>90</v>
      </c>
      <c r="C298">
        <v>816302</v>
      </c>
      <c r="D298" t="s">
        <v>120</v>
      </c>
      <c r="E298" t="s">
        <v>6448</v>
      </c>
      <c r="F298" t="s">
        <v>6449</v>
      </c>
      <c r="G298" t="s">
        <v>6450</v>
      </c>
      <c r="H298" t="s">
        <v>124</v>
      </c>
      <c r="I298" t="s">
        <v>2322</v>
      </c>
      <c r="J298" t="s">
        <v>140</v>
      </c>
    </row>
    <row r="299" spans="1:10" x14ac:dyDescent="0.25">
      <c r="A299" t="s">
        <v>75</v>
      </c>
      <c r="B299" t="s">
        <v>90</v>
      </c>
      <c r="C299">
        <v>819200</v>
      </c>
      <c r="D299" t="s">
        <v>120</v>
      </c>
      <c r="E299" t="s">
        <v>508</v>
      </c>
      <c r="F299" t="s">
        <v>509</v>
      </c>
      <c r="G299" t="s">
        <v>510</v>
      </c>
      <c r="H299" t="s">
        <v>511</v>
      </c>
      <c r="I299" t="s">
        <v>276</v>
      </c>
      <c r="J299" t="s">
        <v>400</v>
      </c>
    </row>
    <row r="300" spans="1:10" x14ac:dyDescent="0.25">
      <c r="A300" t="s">
        <v>75</v>
      </c>
      <c r="B300" t="s">
        <v>90</v>
      </c>
      <c r="C300">
        <v>820503</v>
      </c>
      <c r="D300" t="s">
        <v>135</v>
      </c>
      <c r="E300" t="s">
        <v>6451</v>
      </c>
      <c r="F300" t="s">
        <v>6452</v>
      </c>
      <c r="G300" t="s">
        <v>985</v>
      </c>
      <c r="H300" t="s">
        <v>174</v>
      </c>
      <c r="I300" t="s">
        <v>6048</v>
      </c>
      <c r="J300" t="s">
        <v>174</v>
      </c>
    </row>
    <row r="301" spans="1:10" x14ac:dyDescent="0.25">
      <c r="A301" t="s">
        <v>75</v>
      </c>
      <c r="B301" t="s">
        <v>90</v>
      </c>
      <c r="C301">
        <v>828374</v>
      </c>
      <c r="D301" t="s">
        <v>120</v>
      </c>
      <c r="E301" t="s">
        <v>6361</v>
      </c>
      <c r="F301" t="s">
        <v>4753</v>
      </c>
      <c r="G301" t="s">
        <v>6453</v>
      </c>
      <c r="H301" t="s">
        <v>245</v>
      </c>
      <c r="I301" t="s">
        <v>5724</v>
      </c>
      <c r="J301" t="s">
        <v>245</v>
      </c>
    </row>
    <row r="302" spans="1:10" x14ac:dyDescent="0.25">
      <c r="A302" t="s">
        <v>75</v>
      </c>
      <c r="B302" t="s">
        <v>90</v>
      </c>
      <c r="C302">
        <v>829009</v>
      </c>
      <c r="D302" t="s">
        <v>120</v>
      </c>
      <c r="E302" t="s">
        <v>6454</v>
      </c>
      <c r="F302" t="s">
        <v>2288</v>
      </c>
      <c r="G302" t="s">
        <v>2289</v>
      </c>
      <c r="H302" t="s">
        <v>85</v>
      </c>
      <c r="I302" t="s">
        <v>639</v>
      </c>
      <c r="J302" t="s">
        <v>277</v>
      </c>
    </row>
    <row r="303" spans="1:10" x14ac:dyDescent="0.25">
      <c r="A303" t="s">
        <v>75</v>
      </c>
      <c r="B303" t="s">
        <v>90</v>
      </c>
      <c r="C303">
        <v>832445</v>
      </c>
      <c r="D303" t="s">
        <v>120</v>
      </c>
      <c r="E303" t="s">
        <v>6455</v>
      </c>
      <c r="F303" t="s">
        <v>6456</v>
      </c>
      <c r="G303" t="s">
        <v>6457</v>
      </c>
      <c r="H303" t="s">
        <v>131</v>
      </c>
      <c r="I303" t="s">
        <v>5102</v>
      </c>
      <c r="J303" t="s">
        <v>131</v>
      </c>
    </row>
    <row r="304" spans="1:10" x14ac:dyDescent="0.25">
      <c r="A304" t="s">
        <v>75</v>
      </c>
      <c r="B304" t="s">
        <v>90</v>
      </c>
      <c r="C304">
        <v>837132</v>
      </c>
      <c r="D304" t="s">
        <v>88</v>
      </c>
      <c r="E304" t="s">
        <v>79</v>
      </c>
      <c r="F304" t="s">
        <v>514</v>
      </c>
      <c r="G304" t="s">
        <v>515</v>
      </c>
      <c r="H304" t="s">
        <v>79</v>
      </c>
      <c r="I304" t="s">
        <v>82</v>
      </c>
    </row>
    <row r="305" spans="1:10" x14ac:dyDescent="0.25">
      <c r="A305" t="s">
        <v>75</v>
      </c>
      <c r="B305" t="s">
        <v>90</v>
      </c>
      <c r="C305">
        <v>837716</v>
      </c>
      <c r="D305" t="s">
        <v>120</v>
      </c>
      <c r="E305" t="s">
        <v>79</v>
      </c>
      <c r="F305" t="s">
        <v>6458</v>
      </c>
      <c r="G305" t="s">
        <v>6459</v>
      </c>
      <c r="H305" t="s">
        <v>79</v>
      </c>
      <c r="I305" t="s">
        <v>82</v>
      </c>
    </row>
    <row r="306" spans="1:10" x14ac:dyDescent="0.25">
      <c r="A306" t="s">
        <v>75</v>
      </c>
      <c r="B306" t="s">
        <v>90</v>
      </c>
      <c r="C306">
        <v>842041</v>
      </c>
      <c r="D306" t="s">
        <v>135</v>
      </c>
      <c r="E306" t="s">
        <v>6460</v>
      </c>
      <c r="F306" t="s">
        <v>6461</v>
      </c>
      <c r="G306" t="s">
        <v>6462</v>
      </c>
      <c r="H306" t="s">
        <v>105</v>
      </c>
      <c r="I306" t="s">
        <v>4729</v>
      </c>
      <c r="J306" t="s">
        <v>160</v>
      </c>
    </row>
    <row r="307" spans="1:10" x14ac:dyDescent="0.25">
      <c r="A307" t="s">
        <v>75</v>
      </c>
      <c r="B307" t="s">
        <v>90</v>
      </c>
      <c r="C307">
        <v>843299</v>
      </c>
      <c r="D307" t="s">
        <v>135</v>
      </c>
      <c r="E307" t="s">
        <v>6463</v>
      </c>
      <c r="F307" t="s">
        <v>6464</v>
      </c>
      <c r="G307" t="s">
        <v>6462</v>
      </c>
      <c r="H307" t="s">
        <v>565</v>
      </c>
      <c r="I307" t="s">
        <v>4092</v>
      </c>
      <c r="J307" t="s">
        <v>148</v>
      </c>
    </row>
    <row r="308" spans="1:10" x14ac:dyDescent="0.25">
      <c r="A308" t="s">
        <v>75</v>
      </c>
      <c r="B308" t="s">
        <v>90</v>
      </c>
      <c r="C308">
        <v>850161</v>
      </c>
      <c r="D308" t="s">
        <v>120</v>
      </c>
      <c r="E308" t="s">
        <v>6465</v>
      </c>
      <c r="F308" t="s">
        <v>6466</v>
      </c>
      <c r="G308" t="s">
        <v>554</v>
      </c>
      <c r="H308" t="s">
        <v>131</v>
      </c>
      <c r="I308" t="s">
        <v>3877</v>
      </c>
      <c r="J308" t="s">
        <v>131</v>
      </c>
    </row>
    <row r="309" spans="1:10" x14ac:dyDescent="0.25">
      <c r="A309" t="s">
        <v>75</v>
      </c>
      <c r="B309" t="s">
        <v>90</v>
      </c>
      <c r="C309">
        <v>857562</v>
      </c>
      <c r="D309" t="s">
        <v>135</v>
      </c>
      <c r="E309" t="s">
        <v>6467</v>
      </c>
      <c r="F309" t="s">
        <v>6468</v>
      </c>
      <c r="G309" t="s">
        <v>6469</v>
      </c>
      <c r="H309" t="s">
        <v>204</v>
      </c>
      <c r="I309" t="s">
        <v>621</v>
      </c>
      <c r="J309" t="s">
        <v>204</v>
      </c>
    </row>
    <row r="310" spans="1:10" x14ac:dyDescent="0.25">
      <c r="A310" t="s">
        <v>75</v>
      </c>
      <c r="B310" t="s">
        <v>90</v>
      </c>
      <c r="C310">
        <v>860489</v>
      </c>
      <c r="D310" t="s">
        <v>120</v>
      </c>
      <c r="E310" t="s">
        <v>6470</v>
      </c>
      <c r="F310" t="s">
        <v>6471</v>
      </c>
      <c r="G310" t="s">
        <v>6472</v>
      </c>
      <c r="H310" t="s">
        <v>124</v>
      </c>
      <c r="I310" t="s">
        <v>1989</v>
      </c>
      <c r="J310" t="s">
        <v>140</v>
      </c>
    </row>
    <row r="311" spans="1:10" x14ac:dyDescent="0.25">
      <c r="A311" t="s">
        <v>75</v>
      </c>
      <c r="B311" t="s">
        <v>90</v>
      </c>
      <c r="C311">
        <v>862651</v>
      </c>
      <c r="D311" t="s">
        <v>120</v>
      </c>
      <c r="E311" t="s">
        <v>2204</v>
      </c>
      <c r="F311" t="s">
        <v>6473</v>
      </c>
      <c r="G311" t="s">
        <v>6474</v>
      </c>
      <c r="H311" t="s">
        <v>85</v>
      </c>
      <c r="I311" t="s">
        <v>361</v>
      </c>
      <c r="J311" t="s">
        <v>277</v>
      </c>
    </row>
    <row r="312" spans="1:10" x14ac:dyDescent="0.25">
      <c r="A312" t="s">
        <v>75</v>
      </c>
      <c r="B312" t="s">
        <v>90</v>
      </c>
      <c r="C312">
        <v>868500</v>
      </c>
      <c r="D312" t="s">
        <v>225</v>
      </c>
      <c r="E312" t="s">
        <v>6475</v>
      </c>
      <c r="F312" t="s">
        <v>2294</v>
      </c>
      <c r="G312" t="s">
        <v>2295</v>
      </c>
      <c r="H312" t="s">
        <v>140</v>
      </c>
      <c r="I312" t="s">
        <v>874</v>
      </c>
      <c r="J312" t="s">
        <v>140</v>
      </c>
    </row>
    <row r="313" spans="1:10" x14ac:dyDescent="0.25">
      <c r="A313" t="s">
        <v>75</v>
      </c>
      <c r="B313" t="s">
        <v>90</v>
      </c>
      <c r="C313">
        <v>872975</v>
      </c>
      <c r="D313" t="s">
        <v>135</v>
      </c>
      <c r="E313" t="s">
        <v>518</v>
      </c>
      <c r="F313" t="s">
        <v>519</v>
      </c>
      <c r="G313" t="s">
        <v>520</v>
      </c>
      <c r="H313" t="s">
        <v>105</v>
      </c>
      <c r="I313" t="s">
        <v>521</v>
      </c>
      <c r="J313" t="s">
        <v>160</v>
      </c>
    </row>
    <row r="314" spans="1:10" x14ac:dyDescent="0.25">
      <c r="A314" t="s">
        <v>75</v>
      </c>
      <c r="B314" t="s">
        <v>90</v>
      </c>
      <c r="C314">
        <v>875468</v>
      </c>
      <c r="D314" t="s">
        <v>135</v>
      </c>
      <c r="E314" t="s">
        <v>524</v>
      </c>
      <c r="F314" t="s">
        <v>525</v>
      </c>
      <c r="G314" t="s">
        <v>526</v>
      </c>
      <c r="H314" t="s">
        <v>85</v>
      </c>
      <c r="I314" t="s">
        <v>527</v>
      </c>
      <c r="J314" t="s">
        <v>277</v>
      </c>
    </row>
    <row r="315" spans="1:10" x14ac:dyDescent="0.25">
      <c r="A315" t="s">
        <v>75</v>
      </c>
      <c r="B315" t="s">
        <v>90</v>
      </c>
      <c r="C315">
        <v>876395</v>
      </c>
      <c r="D315" t="s">
        <v>120</v>
      </c>
      <c r="E315" t="s">
        <v>6476</v>
      </c>
      <c r="F315" t="s">
        <v>4762</v>
      </c>
      <c r="G315" t="s">
        <v>4763</v>
      </c>
      <c r="H315" t="s">
        <v>197</v>
      </c>
      <c r="I315" t="s">
        <v>335</v>
      </c>
      <c r="J315" t="s">
        <v>172</v>
      </c>
    </row>
    <row r="316" spans="1:10" x14ac:dyDescent="0.25">
      <c r="A316" t="s">
        <v>75</v>
      </c>
      <c r="B316" t="s">
        <v>90</v>
      </c>
      <c r="C316">
        <v>876447</v>
      </c>
      <c r="D316" t="s">
        <v>151</v>
      </c>
      <c r="E316" t="s">
        <v>6477</v>
      </c>
      <c r="F316" t="s">
        <v>4762</v>
      </c>
      <c r="G316" t="s">
        <v>4763</v>
      </c>
      <c r="H316" t="s">
        <v>85</v>
      </c>
      <c r="I316" t="s">
        <v>3052</v>
      </c>
      <c r="J316" t="s">
        <v>400</v>
      </c>
    </row>
    <row r="317" spans="1:10" x14ac:dyDescent="0.25">
      <c r="A317" t="s">
        <v>75</v>
      </c>
      <c r="B317" t="s">
        <v>90</v>
      </c>
      <c r="C317">
        <v>879085</v>
      </c>
      <c r="D317" t="s">
        <v>120</v>
      </c>
      <c r="E317" t="s">
        <v>79</v>
      </c>
      <c r="F317" t="s">
        <v>6478</v>
      </c>
      <c r="G317" t="s">
        <v>6479</v>
      </c>
      <c r="H317" t="s">
        <v>79</v>
      </c>
      <c r="I317" t="s">
        <v>82</v>
      </c>
    </row>
    <row r="318" spans="1:10" x14ac:dyDescent="0.25">
      <c r="A318" t="s">
        <v>75</v>
      </c>
      <c r="B318" t="s">
        <v>90</v>
      </c>
      <c r="C318">
        <v>882672</v>
      </c>
      <c r="D318" t="s">
        <v>120</v>
      </c>
      <c r="E318" t="s">
        <v>6480</v>
      </c>
      <c r="F318" t="s">
        <v>6481</v>
      </c>
      <c r="G318" t="s">
        <v>554</v>
      </c>
      <c r="H318" t="s">
        <v>96</v>
      </c>
      <c r="I318" t="s">
        <v>173</v>
      </c>
      <c r="J318" t="s">
        <v>172</v>
      </c>
    </row>
    <row r="319" spans="1:10" x14ac:dyDescent="0.25">
      <c r="A319" t="s">
        <v>75</v>
      </c>
      <c r="B319" t="s">
        <v>90</v>
      </c>
      <c r="C319">
        <v>888964</v>
      </c>
      <c r="D319" t="s">
        <v>88</v>
      </c>
      <c r="E319" t="s">
        <v>79</v>
      </c>
      <c r="F319" t="s">
        <v>2299</v>
      </c>
      <c r="G319" t="s">
        <v>2300</v>
      </c>
      <c r="H319" t="s">
        <v>79</v>
      </c>
      <c r="I319" t="s">
        <v>82</v>
      </c>
    </row>
    <row r="320" spans="1:10" x14ac:dyDescent="0.25">
      <c r="A320" t="s">
        <v>75</v>
      </c>
      <c r="B320" t="s">
        <v>90</v>
      </c>
      <c r="C320">
        <v>890298</v>
      </c>
      <c r="D320" t="s">
        <v>120</v>
      </c>
      <c r="E320" t="s">
        <v>6465</v>
      </c>
      <c r="F320" t="s">
        <v>6482</v>
      </c>
      <c r="G320" t="s">
        <v>6483</v>
      </c>
      <c r="H320" t="s">
        <v>131</v>
      </c>
      <c r="I320" t="s">
        <v>3877</v>
      </c>
      <c r="J320" t="s">
        <v>131</v>
      </c>
    </row>
    <row r="321" spans="1:10" x14ac:dyDescent="0.25">
      <c r="A321" t="s">
        <v>75</v>
      </c>
      <c r="B321" t="s">
        <v>90</v>
      </c>
      <c r="C321">
        <v>892358</v>
      </c>
      <c r="D321" t="s">
        <v>120</v>
      </c>
      <c r="E321" t="s">
        <v>6484</v>
      </c>
      <c r="F321" t="s">
        <v>6485</v>
      </c>
      <c r="G321" t="s">
        <v>6486</v>
      </c>
      <c r="H321" t="s">
        <v>245</v>
      </c>
      <c r="I321" t="s">
        <v>6487</v>
      </c>
      <c r="J321" t="s">
        <v>96</v>
      </c>
    </row>
    <row r="322" spans="1:10" x14ac:dyDescent="0.25">
      <c r="A322" t="s">
        <v>75</v>
      </c>
      <c r="B322" t="s">
        <v>90</v>
      </c>
      <c r="C322">
        <v>899388</v>
      </c>
      <c r="D322" t="s">
        <v>297</v>
      </c>
      <c r="E322" t="s">
        <v>79</v>
      </c>
      <c r="F322" t="s">
        <v>530</v>
      </c>
      <c r="G322" t="s">
        <v>531</v>
      </c>
      <c r="H322" t="s">
        <v>79</v>
      </c>
      <c r="I322" t="s">
        <v>82</v>
      </c>
    </row>
    <row r="323" spans="1:10" x14ac:dyDescent="0.25">
      <c r="A323" t="s">
        <v>75</v>
      </c>
      <c r="B323" t="s">
        <v>90</v>
      </c>
      <c r="C323">
        <v>900451</v>
      </c>
      <c r="D323" t="s">
        <v>120</v>
      </c>
      <c r="E323" t="s">
        <v>534</v>
      </c>
      <c r="F323" t="s">
        <v>535</v>
      </c>
      <c r="G323" t="s">
        <v>536</v>
      </c>
      <c r="H323" t="s">
        <v>146</v>
      </c>
      <c r="I323" t="s">
        <v>537</v>
      </c>
      <c r="J323" t="s">
        <v>245</v>
      </c>
    </row>
    <row r="324" spans="1:10" x14ac:dyDescent="0.25">
      <c r="A324" t="s">
        <v>75</v>
      </c>
      <c r="B324" t="s">
        <v>90</v>
      </c>
      <c r="C324">
        <v>907893</v>
      </c>
      <c r="D324" t="s">
        <v>135</v>
      </c>
      <c r="E324" t="s">
        <v>546</v>
      </c>
      <c r="F324" t="s">
        <v>547</v>
      </c>
      <c r="G324" t="s">
        <v>548</v>
      </c>
      <c r="H324" t="s">
        <v>85</v>
      </c>
      <c r="I324" t="s">
        <v>549</v>
      </c>
      <c r="J324" t="s">
        <v>277</v>
      </c>
    </row>
    <row r="325" spans="1:10" x14ac:dyDescent="0.25">
      <c r="A325" t="s">
        <v>75</v>
      </c>
      <c r="B325" t="s">
        <v>90</v>
      </c>
      <c r="C325">
        <v>908212</v>
      </c>
      <c r="D325" t="s">
        <v>120</v>
      </c>
      <c r="E325" t="s">
        <v>6488</v>
      </c>
      <c r="F325" t="s">
        <v>547</v>
      </c>
      <c r="G325" t="s">
        <v>548</v>
      </c>
      <c r="H325" t="s">
        <v>172</v>
      </c>
      <c r="I325" t="s">
        <v>3877</v>
      </c>
      <c r="J325" t="s">
        <v>172</v>
      </c>
    </row>
    <row r="326" spans="1:10" x14ac:dyDescent="0.25">
      <c r="A326" t="s">
        <v>75</v>
      </c>
      <c r="B326" t="s">
        <v>90</v>
      </c>
      <c r="C326">
        <v>925160</v>
      </c>
      <c r="D326" t="s">
        <v>120</v>
      </c>
      <c r="E326" t="s">
        <v>6489</v>
      </c>
      <c r="F326" t="s">
        <v>6490</v>
      </c>
      <c r="G326" t="s">
        <v>6491</v>
      </c>
      <c r="H326" t="s">
        <v>140</v>
      </c>
      <c r="I326" t="s">
        <v>6492</v>
      </c>
      <c r="J326" t="s">
        <v>160</v>
      </c>
    </row>
    <row r="327" spans="1:10" x14ac:dyDescent="0.25">
      <c r="A327" t="s">
        <v>75</v>
      </c>
      <c r="B327" t="s">
        <v>90</v>
      </c>
      <c r="C327">
        <v>926025</v>
      </c>
      <c r="D327" t="s">
        <v>135</v>
      </c>
      <c r="E327" t="s">
        <v>6493</v>
      </c>
      <c r="F327" t="s">
        <v>6490</v>
      </c>
      <c r="G327" t="s">
        <v>6491</v>
      </c>
      <c r="H327" t="s">
        <v>85</v>
      </c>
      <c r="I327" t="s">
        <v>4386</v>
      </c>
      <c r="J327" t="s">
        <v>277</v>
      </c>
    </row>
    <row r="328" spans="1:10" x14ac:dyDescent="0.25">
      <c r="A328" t="s">
        <v>75</v>
      </c>
      <c r="B328" t="s">
        <v>90</v>
      </c>
      <c r="C328">
        <v>936524</v>
      </c>
      <c r="D328" t="s">
        <v>92</v>
      </c>
      <c r="E328" t="s">
        <v>2744</v>
      </c>
      <c r="F328" t="s">
        <v>4798</v>
      </c>
      <c r="G328" t="s">
        <v>4799</v>
      </c>
      <c r="H328" t="s">
        <v>96</v>
      </c>
      <c r="I328" t="s">
        <v>2747</v>
      </c>
      <c r="J328" t="s">
        <v>160</v>
      </c>
    </row>
    <row r="329" spans="1:10" x14ac:dyDescent="0.25">
      <c r="A329" t="s">
        <v>75</v>
      </c>
      <c r="B329" t="s">
        <v>90</v>
      </c>
      <c r="C329">
        <v>942724</v>
      </c>
      <c r="D329" t="s">
        <v>225</v>
      </c>
      <c r="E329" t="s">
        <v>552</v>
      </c>
      <c r="F329" t="s">
        <v>553</v>
      </c>
      <c r="G329" t="s">
        <v>554</v>
      </c>
      <c r="H329" t="s">
        <v>400</v>
      </c>
      <c r="I329" t="s">
        <v>555</v>
      </c>
      <c r="J329" t="s">
        <v>277</v>
      </c>
    </row>
    <row r="330" spans="1:10" x14ac:dyDescent="0.25">
      <c r="A330" t="s">
        <v>75</v>
      </c>
      <c r="B330" t="s">
        <v>90</v>
      </c>
      <c r="C330">
        <v>943573</v>
      </c>
      <c r="D330" t="s">
        <v>120</v>
      </c>
      <c r="E330" t="s">
        <v>6494</v>
      </c>
      <c r="F330" t="s">
        <v>553</v>
      </c>
      <c r="G330" t="s">
        <v>554</v>
      </c>
      <c r="H330" t="s">
        <v>204</v>
      </c>
      <c r="I330" t="s">
        <v>543</v>
      </c>
      <c r="J330" t="s">
        <v>140</v>
      </c>
    </row>
    <row r="331" spans="1:10" x14ac:dyDescent="0.25">
      <c r="A331" t="s">
        <v>75</v>
      </c>
      <c r="B331" t="s">
        <v>90</v>
      </c>
      <c r="C331">
        <v>945874</v>
      </c>
      <c r="D331" t="s">
        <v>225</v>
      </c>
      <c r="E331" t="s">
        <v>6495</v>
      </c>
      <c r="F331" t="s">
        <v>6496</v>
      </c>
      <c r="G331" t="s">
        <v>6497</v>
      </c>
      <c r="H331" t="s">
        <v>146</v>
      </c>
      <c r="I331" t="s">
        <v>3603</v>
      </c>
      <c r="J331" t="s">
        <v>146</v>
      </c>
    </row>
    <row r="332" spans="1:10" x14ac:dyDescent="0.25">
      <c r="A332" t="s">
        <v>75</v>
      </c>
      <c r="B332" t="s">
        <v>90</v>
      </c>
      <c r="C332">
        <v>955568</v>
      </c>
      <c r="D332" t="s">
        <v>225</v>
      </c>
      <c r="E332" t="s">
        <v>79</v>
      </c>
      <c r="F332" t="s">
        <v>6498</v>
      </c>
      <c r="G332" t="s">
        <v>6499</v>
      </c>
      <c r="H332" t="s">
        <v>79</v>
      </c>
      <c r="I332" t="s">
        <v>82</v>
      </c>
    </row>
    <row r="333" spans="1:10" x14ac:dyDescent="0.25">
      <c r="A333" t="s">
        <v>75</v>
      </c>
      <c r="B333" t="s">
        <v>90</v>
      </c>
      <c r="C333">
        <v>961030</v>
      </c>
      <c r="D333" t="s">
        <v>225</v>
      </c>
      <c r="E333" t="s">
        <v>6500</v>
      </c>
      <c r="F333" t="s">
        <v>6501</v>
      </c>
      <c r="G333" t="s">
        <v>6502</v>
      </c>
      <c r="H333" t="s">
        <v>172</v>
      </c>
      <c r="I333" t="s">
        <v>5768</v>
      </c>
      <c r="J333" t="s">
        <v>253</v>
      </c>
    </row>
    <row r="334" spans="1:10" x14ac:dyDescent="0.25">
      <c r="A334" t="s">
        <v>75</v>
      </c>
      <c r="B334" t="s">
        <v>90</v>
      </c>
      <c r="C334">
        <v>968415</v>
      </c>
      <c r="D334" t="s">
        <v>120</v>
      </c>
      <c r="E334" t="s">
        <v>6503</v>
      </c>
      <c r="F334" t="s">
        <v>6504</v>
      </c>
      <c r="G334" t="s">
        <v>6505</v>
      </c>
      <c r="H334" t="s">
        <v>140</v>
      </c>
      <c r="I334" t="s">
        <v>6090</v>
      </c>
      <c r="J334" t="s">
        <v>160</v>
      </c>
    </row>
    <row r="335" spans="1:10" x14ac:dyDescent="0.25">
      <c r="A335" t="s">
        <v>75</v>
      </c>
      <c r="B335" t="s">
        <v>90</v>
      </c>
      <c r="C335">
        <v>969980</v>
      </c>
      <c r="D335" t="s">
        <v>88</v>
      </c>
      <c r="E335" t="s">
        <v>6506</v>
      </c>
      <c r="F335" t="s">
        <v>3507</v>
      </c>
      <c r="G335" t="s">
        <v>3508</v>
      </c>
      <c r="H335" t="s">
        <v>174</v>
      </c>
      <c r="I335" t="s">
        <v>723</v>
      </c>
      <c r="J335" t="s">
        <v>172</v>
      </c>
    </row>
    <row r="336" spans="1:10" x14ac:dyDescent="0.25">
      <c r="A336" t="s">
        <v>75</v>
      </c>
      <c r="B336" t="s">
        <v>90</v>
      </c>
      <c r="C336">
        <v>974388</v>
      </c>
      <c r="D336" t="s">
        <v>120</v>
      </c>
      <c r="E336" t="s">
        <v>6507</v>
      </c>
      <c r="F336" t="s">
        <v>3512</v>
      </c>
      <c r="G336" t="s">
        <v>3513</v>
      </c>
      <c r="H336" t="s">
        <v>204</v>
      </c>
      <c r="I336" t="s">
        <v>6508</v>
      </c>
      <c r="J336" t="s">
        <v>204</v>
      </c>
    </row>
    <row r="337" spans="1:10" x14ac:dyDescent="0.25">
      <c r="A337" t="s">
        <v>75</v>
      </c>
      <c r="B337" t="s">
        <v>90</v>
      </c>
      <c r="C337">
        <v>977924</v>
      </c>
      <c r="D337" t="s">
        <v>135</v>
      </c>
      <c r="E337" t="s">
        <v>6509</v>
      </c>
      <c r="F337" t="s">
        <v>6510</v>
      </c>
      <c r="G337" t="s">
        <v>2570</v>
      </c>
      <c r="H337" t="s">
        <v>172</v>
      </c>
      <c r="I337" t="s">
        <v>3655</v>
      </c>
      <c r="J337" t="s">
        <v>172</v>
      </c>
    </row>
    <row r="338" spans="1:10" x14ac:dyDescent="0.25">
      <c r="A338" t="s">
        <v>75</v>
      </c>
      <c r="B338" t="s">
        <v>90</v>
      </c>
      <c r="C338">
        <v>982574</v>
      </c>
      <c r="D338" t="s">
        <v>135</v>
      </c>
      <c r="E338" t="s">
        <v>79</v>
      </c>
      <c r="F338" t="s">
        <v>558</v>
      </c>
      <c r="G338" t="s">
        <v>559</v>
      </c>
      <c r="H338" t="s">
        <v>79</v>
      </c>
      <c r="I338" t="s">
        <v>82</v>
      </c>
    </row>
    <row r="339" spans="1:10" x14ac:dyDescent="0.25">
      <c r="A339" t="s">
        <v>75</v>
      </c>
      <c r="B339" t="s">
        <v>90</v>
      </c>
      <c r="C339">
        <v>990221</v>
      </c>
      <c r="D339" t="s">
        <v>120</v>
      </c>
      <c r="E339" t="s">
        <v>6511</v>
      </c>
      <c r="F339" t="s">
        <v>6512</v>
      </c>
      <c r="G339" t="s">
        <v>6513</v>
      </c>
      <c r="H339" t="s">
        <v>204</v>
      </c>
      <c r="I339" t="s">
        <v>1279</v>
      </c>
      <c r="J339" t="s">
        <v>105</v>
      </c>
    </row>
    <row r="340" spans="1:10" x14ac:dyDescent="0.25">
      <c r="A340" t="s">
        <v>75</v>
      </c>
      <c r="B340" t="s">
        <v>90</v>
      </c>
      <c r="C340">
        <v>992767</v>
      </c>
      <c r="D340" t="s">
        <v>135</v>
      </c>
      <c r="E340" t="s">
        <v>6514</v>
      </c>
      <c r="F340" t="s">
        <v>3518</v>
      </c>
      <c r="G340" t="s">
        <v>3519</v>
      </c>
      <c r="H340" t="s">
        <v>85</v>
      </c>
      <c r="I340" t="s">
        <v>2341</v>
      </c>
      <c r="J340" t="s">
        <v>277</v>
      </c>
    </row>
    <row r="341" spans="1:10" x14ac:dyDescent="0.25">
      <c r="A341" t="s">
        <v>75</v>
      </c>
      <c r="B341" t="s">
        <v>90</v>
      </c>
      <c r="C341">
        <v>994328</v>
      </c>
      <c r="D341" t="s">
        <v>120</v>
      </c>
      <c r="E341" t="s">
        <v>6515</v>
      </c>
      <c r="F341" t="s">
        <v>6516</v>
      </c>
      <c r="G341" t="s">
        <v>2331</v>
      </c>
      <c r="H341" t="s">
        <v>146</v>
      </c>
      <c r="I341" t="s">
        <v>416</v>
      </c>
      <c r="J341" t="s">
        <v>245</v>
      </c>
    </row>
    <row r="342" spans="1:10" x14ac:dyDescent="0.25">
      <c r="A342" t="s">
        <v>75</v>
      </c>
      <c r="B342" t="s">
        <v>90</v>
      </c>
      <c r="C342">
        <v>997673</v>
      </c>
      <c r="D342" t="s">
        <v>225</v>
      </c>
      <c r="E342" t="s">
        <v>6122</v>
      </c>
      <c r="F342" t="s">
        <v>2326</v>
      </c>
      <c r="G342" t="s">
        <v>2140</v>
      </c>
      <c r="H342" t="s">
        <v>174</v>
      </c>
      <c r="I342" t="s">
        <v>125</v>
      </c>
      <c r="J342" t="s">
        <v>174</v>
      </c>
    </row>
    <row r="343" spans="1:10" x14ac:dyDescent="0.25">
      <c r="A343" t="s">
        <v>75</v>
      </c>
      <c r="B343" t="s">
        <v>90</v>
      </c>
      <c r="C343">
        <v>997965</v>
      </c>
      <c r="D343" t="s">
        <v>120</v>
      </c>
      <c r="E343" t="s">
        <v>2134</v>
      </c>
      <c r="F343" t="s">
        <v>2326</v>
      </c>
      <c r="G343" t="s">
        <v>2140</v>
      </c>
      <c r="H343" t="s">
        <v>85</v>
      </c>
      <c r="I343" t="s">
        <v>2135</v>
      </c>
      <c r="J343" t="s">
        <v>277</v>
      </c>
    </row>
    <row r="344" spans="1:10" x14ac:dyDescent="0.25">
      <c r="A344" t="s">
        <v>75</v>
      </c>
      <c r="B344" t="s">
        <v>90</v>
      </c>
      <c r="C344">
        <v>1000841</v>
      </c>
      <c r="D344" t="s">
        <v>120</v>
      </c>
      <c r="E344" t="s">
        <v>6517</v>
      </c>
      <c r="F344" t="s">
        <v>6518</v>
      </c>
      <c r="G344" t="s">
        <v>6519</v>
      </c>
      <c r="H344" t="s">
        <v>204</v>
      </c>
      <c r="I344" t="s">
        <v>1317</v>
      </c>
      <c r="J344" t="s">
        <v>204</v>
      </c>
    </row>
    <row r="345" spans="1:10" x14ac:dyDescent="0.25">
      <c r="A345" t="s">
        <v>75</v>
      </c>
      <c r="B345" t="s">
        <v>90</v>
      </c>
      <c r="C345">
        <v>1001762</v>
      </c>
      <c r="D345" t="s">
        <v>120</v>
      </c>
      <c r="E345" t="s">
        <v>6520</v>
      </c>
      <c r="F345" t="s">
        <v>6521</v>
      </c>
      <c r="G345" t="s">
        <v>6002</v>
      </c>
      <c r="H345" t="s">
        <v>85</v>
      </c>
      <c r="I345" t="s">
        <v>799</v>
      </c>
      <c r="J345" t="s">
        <v>277</v>
      </c>
    </row>
    <row r="346" spans="1:10" x14ac:dyDescent="0.25">
      <c r="A346" t="s">
        <v>75</v>
      </c>
      <c r="B346" t="s">
        <v>90</v>
      </c>
      <c r="C346">
        <v>1003597</v>
      </c>
      <c r="D346" t="s">
        <v>120</v>
      </c>
      <c r="E346" t="s">
        <v>6522</v>
      </c>
      <c r="F346" t="s">
        <v>4821</v>
      </c>
      <c r="G346" t="s">
        <v>4822</v>
      </c>
      <c r="H346" t="s">
        <v>85</v>
      </c>
      <c r="I346" t="s">
        <v>6224</v>
      </c>
      <c r="J346" t="s">
        <v>277</v>
      </c>
    </row>
    <row r="347" spans="1:10" x14ac:dyDescent="0.25">
      <c r="A347" t="s">
        <v>75</v>
      </c>
      <c r="B347" t="s">
        <v>90</v>
      </c>
      <c r="C347">
        <v>1011929</v>
      </c>
      <c r="D347" t="s">
        <v>92</v>
      </c>
      <c r="E347" t="s">
        <v>79</v>
      </c>
      <c r="F347" t="s">
        <v>6523</v>
      </c>
      <c r="G347" t="s">
        <v>6524</v>
      </c>
      <c r="H347" t="s">
        <v>79</v>
      </c>
      <c r="I347" t="s">
        <v>82</v>
      </c>
    </row>
    <row r="348" spans="1:10" x14ac:dyDescent="0.25">
      <c r="A348" t="s">
        <v>75</v>
      </c>
      <c r="B348" t="s">
        <v>90</v>
      </c>
      <c r="C348">
        <v>1013977</v>
      </c>
      <c r="D348" t="s">
        <v>92</v>
      </c>
      <c r="E348" t="s">
        <v>562</v>
      </c>
      <c r="F348" t="s">
        <v>563</v>
      </c>
      <c r="G348" t="s">
        <v>564</v>
      </c>
      <c r="H348" t="s">
        <v>565</v>
      </c>
      <c r="I348" t="s">
        <v>222</v>
      </c>
      <c r="J348" t="s">
        <v>124</v>
      </c>
    </row>
    <row r="349" spans="1:10" x14ac:dyDescent="0.25">
      <c r="A349" t="s">
        <v>75</v>
      </c>
      <c r="B349" t="s">
        <v>90</v>
      </c>
      <c r="C349">
        <v>1017169</v>
      </c>
      <c r="D349" t="s">
        <v>101</v>
      </c>
      <c r="E349" t="s">
        <v>6525</v>
      </c>
      <c r="F349" t="s">
        <v>4831</v>
      </c>
      <c r="G349" t="s">
        <v>4832</v>
      </c>
      <c r="H349" t="s">
        <v>204</v>
      </c>
      <c r="I349" t="s">
        <v>964</v>
      </c>
      <c r="J349" t="s">
        <v>204</v>
      </c>
    </row>
    <row r="350" spans="1:10" x14ac:dyDescent="0.25">
      <c r="A350" t="s">
        <v>75</v>
      </c>
      <c r="B350" t="s">
        <v>90</v>
      </c>
      <c r="C350">
        <v>1024003</v>
      </c>
      <c r="D350" t="s">
        <v>135</v>
      </c>
      <c r="E350" t="s">
        <v>568</v>
      </c>
      <c r="F350" t="s">
        <v>569</v>
      </c>
      <c r="G350" t="s">
        <v>570</v>
      </c>
      <c r="H350" t="s">
        <v>85</v>
      </c>
      <c r="I350" t="s">
        <v>571</v>
      </c>
      <c r="J350" t="s">
        <v>277</v>
      </c>
    </row>
    <row r="351" spans="1:10" x14ac:dyDescent="0.25">
      <c r="A351" t="s">
        <v>75</v>
      </c>
      <c r="B351" t="s">
        <v>90</v>
      </c>
      <c r="C351">
        <v>1024703</v>
      </c>
      <c r="D351" t="s">
        <v>120</v>
      </c>
      <c r="E351" t="s">
        <v>6526</v>
      </c>
      <c r="F351" t="s">
        <v>6527</v>
      </c>
      <c r="G351" t="s">
        <v>6528</v>
      </c>
      <c r="H351" t="s">
        <v>146</v>
      </c>
      <c r="I351" t="s">
        <v>2311</v>
      </c>
      <c r="J351" t="s">
        <v>146</v>
      </c>
    </row>
    <row r="352" spans="1:10" x14ac:dyDescent="0.25">
      <c r="A352" t="s">
        <v>75</v>
      </c>
      <c r="B352" t="s">
        <v>90</v>
      </c>
      <c r="C352">
        <v>1038316</v>
      </c>
      <c r="D352" t="s">
        <v>120</v>
      </c>
      <c r="E352" t="s">
        <v>6529</v>
      </c>
      <c r="F352" t="s">
        <v>6530</v>
      </c>
      <c r="G352" t="s">
        <v>6531</v>
      </c>
      <c r="H352" t="s">
        <v>124</v>
      </c>
      <c r="I352" t="s">
        <v>6532</v>
      </c>
      <c r="J352" t="s">
        <v>140</v>
      </c>
    </row>
    <row r="353" spans="1:10" x14ac:dyDescent="0.25">
      <c r="A353" t="s">
        <v>75</v>
      </c>
      <c r="B353" t="s">
        <v>90</v>
      </c>
      <c r="C353">
        <v>1038646</v>
      </c>
      <c r="D353" t="s">
        <v>101</v>
      </c>
      <c r="E353" t="s">
        <v>6533</v>
      </c>
      <c r="F353" t="s">
        <v>6530</v>
      </c>
      <c r="G353" t="s">
        <v>6531</v>
      </c>
      <c r="H353" t="s">
        <v>277</v>
      </c>
      <c r="I353" t="s">
        <v>6534</v>
      </c>
      <c r="J353" t="s">
        <v>85</v>
      </c>
    </row>
    <row r="354" spans="1:10" x14ac:dyDescent="0.25">
      <c r="A354" t="s">
        <v>75</v>
      </c>
      <c r="B354" t="s">
        <v>90</v>
      </c>
      <c r="C354">
        <v>1040068</v>
      </c>
      <c r="D354" t="s">
        <v>78</v>
      </c>
      <c r="E354" t="s">
        <v>6535</v>
      </c>
      <c r="F354" t="s">
        <v>6536</v>
      </c>
      <c r="G354" t="s">
        <v>6537</v>
      </c>
      <c r="H354" t="s">
        <v>172</v>
      </c>
      <c r="I354" t="s">
        <v>874</v>
      </c>
      <c r="J354" t="s">
        <v>174</v>
      </c>
    </row>
    <row r="355" spans="1:10" x14ac:dyDescent="0.25">
      <c r="A355" t="s">
        <v>75</v>
      </c>
      <c r="B355" t="s">
        <v>90</v>
      </c>
      <c r="C355">
        <v>1048928</v>
      </c>
      <c r="D355" t="s">
        <v>135</v>
      </c>
      <c r="E355" t="s">
        <v>6538</v>
      </c>
      <c r="F355" t="s">
        <v>6539</v>
      </c>
      <c r="G355" t="s">
        <v>6540</v>
      </c>
      <c r="H355" t="s">
        <v>105</v>
      </c>
      <c r="I355" t="s">
        <v>6541</v>
      </c>
      <c r="J355" t="s">
        <v>160</v>
      </c>
    </row>
    <row r="356" spans="1:10" x14ac:dyDescent="0.25">
      <c r="A356" t="s">
        <v>75</v>
      </c>
      <c r="B356" t="s">
        <v>90</v>
      </c>
      <c r="C356">
        <v>1049407</v>
      </c>
      <c r="D356" t="s">
        <v>120</v>
      </c>
      <c r="E356" t="s">
        <v>6542</v>
      </c>
      <c r="F356" t="s">
        <v>6539</v>
      </c>
      <c r="G356" t="s">
        <v>6540</v>
      </c>
      <c r="H356" t="s">
        <v>174</v>
      </c>
      <c r="I356" t="s">
        <v>6543</v>
      </c>
      <c r="J356" t="s">
        <v>428</v>
      </c>
    </row>
    <row r="357" spans="1:10" x14ac:dyDescent="0.25">
      <c r="A357" t="s">
        <v>75</v>
      </c>
      <c r="B357" t="s">
        <v>90</v>
      </c>
      <c r="C357">
        <v>1049458</v>
      </c>
      <c r="D357" t="s">
        <v>120</v>
      </c>
      <c r="E357" t="s">
        <v>6544</v>
      </c>
      <c r="F357" t="s">
        <v>6539</v>
      </c>
      <c r="G357" t="s">
        <v>6540</v>
      </c>
      <c r="H357" t="s">
        <v>131</v>
      </c>
      <c r="I357" t="s">
        <v>6545</v>
      </c>
      <c r="J357" t="s">
        <v>98</v>
      </c>
    </row>
    <row r="358" spans="1:10" x14ac:dyDescent="0.25">
      <c r="A358" t="s">
        <v>75</v>
      </c>
      <c r="B358" t="s">
        <v>90</v>
      </c>
      <c r="C358">
        <v>1055132</v>
      </c>
      <c r="D358" t="s">
        <v>120</v>
      </c>
      <c r="E358" t="s">
        <v>6546</v>
      </c>
      <c r="F358" t="s">
        <v>579</v>
      </c>
      <c r="G358" t="s">
        <v>580</v>
      </c>
      <c r="H358" t="s">
        <v>105</v>
      </c>
      <c r="I358" t="s">
        <v>329</v>
      </c>
      <c r="J358" t="s">
        <v>160</v>
      </c>
    </row>
    <row r="359" spans="1:10" x14ac:dyDescent="0.25">
      <c r="A359" t="s">
        <v>75</v>
      </c>
      <c r="B359" t="s">
        <v>90</v>
      </c>
      <c r="C359">
        <v>1057226</v>
      </c>
      <c r="D359" t="s">
        <v>120</v>
      </c>
      <c r="E359" t="s">
        <v>578</v>
      </c>
      <c r="F359" t="s">
        <v>579</v>
      </c>
      <c r="G359" t="s">
        <v>580</v>
      </c>
      <c r="H359" t="s">
        <v>105</v>
      </c>
      <c r="I359" t="s">
        <v>581</v>
      </c>
      <c r="J359" t="s">
        <v>160</v>
      </c>
    </row>
    <row r="360" spans="1:10" x14ac:dyDescent="0.25">
      <c r="A360" t="s">
        <v>75</v>
      </c>
      <c r="B360" t="s">
        <v>90</v>
      </c>
      <c r="C360">
        <v>1057503</v>
      </c>
      <c r="D360" t="s">
        <v>120</v>
      </c>
      <c r="E360" t="s">
        <v>6547</v>
      </c>
      <c r="F360" t="s">
        <v>6548</v>
      </c>
      <c r="G360" t="s">
        <v>6549</v>
      </c>
      <c r="H360" t="s">
        <v>96</v>
      </c>
      <c r="I360" t="s">
        <v>1180</v>
      </c>
      <c r="J360" t="s">
        <v>96</v>
      </c>
    </row>
    <row r="361" spans="1:10" x14ac:dyDescent="0.25">
      <c r="A361" t="s">
        <v>75</v>
      </c>
      <c r="B361" t="s">
        <v>90</v>
      </c>
      <c r="C361">
        <v>1057951</v>
      </c>
      <c r="D361" t="s">
        <v>225</v>
      </c>
      <c r="E361" t="s">
        <v>79</v>
      </c>
      <c r="F361" t="s">
        <v>6548</v>
      </c>
      <c r="G361" t="s">
        <v>6550</v>
      </c>
      <c r="H361" t="s">
        <v>79</v>
      </c>
      <c r="I361" t="s">
        <v>82</v>
      </c>
    </row>
    <row r="362" spans="1:10" x14ac:dyDescent="0.25">
      <c r="A362" t="s">
        <v>75</v>
      </c>
      <c r="B362" t="s">
        <v>90</v>
      </c>
      <c r="C362">
        <v>1059330</v>
      </c>
      <c r="D362" t="s">
        <v>225</v>
      </c>
      <c r="E362" t="s">
        <v>79</v>
      </c>
      <c r="F362" t="s">
        <v>4856</v>
      </c>
      <c r="G362" t="s">
        <v>6551</v>
      </c>
      <c r="H362" t="s">
        <v>79</v>
      </c>
      <c r="I362" t="s">
        <v>82</v>
      </c>
    </row>
    <row r="363" spans="1:10" x14ac:dyDescent="0.25">
      <c r="A363" t="s">
        <v>75</v>
      </c>
      <c r="B363" t="s">
        <v>90</v>
      </c>
      <c r="C363">
        <v>1063169</v>
      </c>
      <c r="D363" t="s">
        <v>225</v>
      </c>
      <c r="E363" t="s">
        <v>79</v>
      </c>
      <c r="F363" t="s">
        <v>6552</v>
      </c>
      <c r="G363" t="s">
        <v>6553</v>
      </c>
      <c r="H363" t="s">
        <v>79</v>
      </c>
      <c r="I363" t="s">
        <v>82</v>
      </c>
    </row>
    <row r="364" spans="1:10" x14ac:dyDescent="0.25">
      <c r="A364" t="s">
        <v>75</v>
      </c>
      <c r="B364" t="s">
        <v>90</v>
      </c>
      <c r="C364">
        <v>1072604</v>
      </c>
      <c r="D364" t="s">
        <v>135</v>
      </c>
      <c r="E364" t="s">
        <v>590</v>
      </c>
      <c r="F364" t="s">
        <v>591</v>
      </c>
      <c r="G364" t="s">
        <v>592</v>
      </c>
      <c r="H364" t="s">
        <v>105</v>
      </c>
      <c r="I364" t="s">
        <v>593</v>
      </c>
      <c r="J364" t="s">
        <v>160</v>
      </c>
    </row>
    <row r="365" spans="1:10" x14ac:dyDescent="0.25">
      <c r="A365" t="s">
        <v>75</v>
      </c>
      <c r="B365" t="s">
        <v>90</v>
      </c>
      <c r="C365">
        <v>1077911</v>
      </c>
      <c r="D365" t="s">
        <v>101</v>
      </c>
      <c r="E365" t="s">
        <v>6554</v>
      </c>
      <c r="F365" t="s">
        <v>597</v>
      </c>
      <c r="G365" t="s">
        <v>598</v>
      </c>
      <c r="H365" t="s">
        <v>428</v>
      </c>
      <c r="I365" t="s">
        <v>335</v>
      </c>
      <c r="J365" t="s">
        <v>400</v>
      </c>
    </row>
    <row r="366" spans="1:10" x14ac:dyDescent="0.25">
      <c r="A366" t="s">
        <v>75</v>
      </c>
      <c r="B366" t="s">
        <v>90</v>
      </c>
      <c r="C366">
        <v>1083443</v>
      </c>
      <c r="D366" t="s">
        <v>120</v>
      </c>
      <c r="E366" t="s">
        <v>6555</v>
      </c>
      <c r="F366" t="s">
        <v>4861</v>
      </c>
      <c r="G366" t="s">
        <v>4862</v>
      </c>
      <c r="H366" t="s">
        <v>140</v>
      </c>
      <c r="I366" t="s">
        <v>4339</v>
      </c>
      <c r="J366" t="s">
        <v>160</v>
      </c>
    </row>
    <row r="367" spans="1:10" x14ac:dyDescent="0.25">
      <c r="A367" t="s">
        <v>75</v>
      </c>
      <c r="B367" t="s">
        <v>90</v>
      </c>
      <c r="C367">
        <v>1084103</v>
      </c>
      <c r="D367" t="s">
        <v>225</v>
      </c>
      <c r="E367" t="s">
        <v>6556</v>
      </c>
      <c r="F367" t="s">
        <v>4861</v>
      </c>
      <c r="G367" t="s">
        <v>4862</v>
      </c>
      <c r="H367" t="s">
        <v>96</v>
      </c>
      <c r="I367" t="s">
        <v>3296</v>
      </c>
      <c r="J367" t="s">
        <v>160</v>
      </c>
    </row>
    <row r="368" spans="1:10" x14ac:dyDescent="0.25">
      <c r="A368" t="s">
        <v>75</v>
      </c>
      <c r="B368" t="s">
        <v>90</v>
      </c>
      <c r="C368">
        <v>1096326</v>
      </c>
      <c r="D368" t="s">
        <v>120</v>
      </c>
      <c r="E368" t="s">
        <v>6557</v>
      </c>
      <c r="F368" t="s">
        <v>6558</v>
      </c>
      <c r="G368" t="s">
        <v>6559</v>
      </c>
      <c r="H368" t="s">
        <v>140</v>
      </c>
      <c r="I368" t="s">
        <v>1733</v>
      </c>
      <c r="J368" t="s">
        <v>160</v>
      </c>
    </row>
    <row r="369" spans="1:10" x14ac:dyDescent="0.25">
      <c r="A369" t="s">
        <v>75</v>
      </c>
      <c r="B369" t="s">
        <v>90</v>
      </c>
      <c r="C369">
        <v>1100007</v>
      </c>
      <c r="D369" t="s">
        <v>135</v>
      </c>
      <c r="E369" t="s">
        <v>6560</v>
      </c>
      <c r="F369" t="s">
        <v>6561</v>
      </c>
      <c r="G369" t="s">
        <v>6562</v>
      </c>
      <c r="H369" t="s">
        <v>146</v>
      </c>
      <c r="I369" t="s">
        <v>2911</v>
      </c>
      <c r="J369" t="s">
        <v>146</v>
      </c>
    </row>
    <row r="370" spans="1:10" x14ac:dyDescent="0.25">
      <c r="A370" t="s">
        <v>75</v>
      </c>
      <c r="B370" t="s">
        <v>90</v>
      </c>
      <c r="C370">
        <v>1101683</v>
      </c>
      <c r="D370" t="s">
        <v>135</v>
      </c>
      <c r="E370" t="s">
        <v>6563</v>
      </c>
      <c r="F370" t="s">
        <v>6564</v>
      </c>
      <c r="G370" t="s">
        <v>6565</v>
      </c>
      <c r="H370" t="s">
        <v>172</v>
      </c>
      <c r="I370" t="s">
        <v>1432</v>
      </c>
      <c r="J370" t="s">
        <v>172</v>
      </c>
    </row>
    <row r="371" spans="1:10" x14ac:dyDescent="0.25">
      <c r="A371" t="s">
        <v>75</v>
      </c>
      <c r="B371" t="s">
        <v>90</v>
      </c>
      <c r="C371">
        <v>1103665</v>
      </c>
      <c r="D371" t="s">
        <v>120</v>
      </c>
      <c r="E371" t="s">
        <v>614</v>
      </c>
      <c r="F371" t="s">
        <v>615</v>
      </c>
      <c r="G371" t="s">
        <v>616</v>
      </c>
      <c r="H371" t="s">
        <v>124</v>
      </c>
      <c r="I371" t="s">
        <v>617</v>
      </c>
      <c r="J371" t="s">
        <v>140</v>
      </c>
    </row>
    <row r="372" spans="1:10" x14ac:dyDescent="0.25">
      <c r="A372" t="s">
        <v>75</v>
      </c>
      <c r="B372" t="s">
        <v>90</v>
      </c>
      <c r="C372">
        <v>1103899</v>
      </c>
      <c r="D372" t="s">
        <v>225</v>
      </c>
      <c r="E372" t="s">
        <v>620</v>
      </c>
      <c r="F372" t="s">
        <v>615</v>
      </c>
      <c r="G372" t="s">
        <v>616</v>
      </c>
      <c r="H372" t="s">
        <v>140</v>
      </c>
      <c r="I372" t="s">
        <v>621</v>
      </c>
      <c r="J372" t="s">
        <v>174</v>
      </c>
    </row>
    <row r="373" spans="1:10" x14ac:dyDescent="0.25">
      <c r="A373" t="s">
        <v>75</v>
      </c>
      <c r="B373" t="s">
        <v>90</v>
      </c>
      <c r="C373">
        <v>1104639</v>
      </c>
      <c r="D373" t="s">
        <v>135</v>
      </c>
      <c r="E373" t="s">
        <v>79</v>
      </c>
      <c r="F373" t="s">
        <v>615</v>
      </c>
      <c r="G373" t="s">
        <v>2351</v>
      </c>
      <c r="H373" t="s">
        <v>79</v>
      </c>
      <c r="I373" t="s">
        <v>82</v>
      </c>
    </row>
    <row r="374" spans="1:10" x14ac:dyDescent="0.25">
      <c r="A374" t="s">
        <v>75</v>
      </c>
      <c r="B374" t="s">
        <v>90</v>
      </c>
      <c r="C374">
        <v>1106503</v>
      </c>
      <c r="D374" t="s">
        <v>135</v>
      </c>
      <c r="E374" t="s">
        <v>624</v>
      </c>
      <c r="F374" t="s">
        <v>625</v>
      </c>
      <c r="G374" t="s">
        <v>626</v>
      </c>
      <c r="H374" t="s">
        <v>140</v>
      </c>
      <c r="I374" t="s">
        <v>627</v>
      </c>
      <c r="J374" t="s">
        <v>160</v>
      </c>
    </row>
    <row r="375" spans="1:10" x14ac:dyDescent="0.25">
      <c r="A375" t="s">
        <v>75</v>
      </c>
      <c r="B375" t="s">
        <v>90</v>
      </c>
      <c r="C375">
        <v>1108997</v>
      </c>
      <c r="D375" t="s">
        <v>120</v>
      </c>
      <c r="E375" t="s">
        <v>79</v>
      </c>
      <c r="F375" t="s">
        <v>625</v>
      </c>
      <c r="G375" t="s">
        <v>6566</v>
      </c>
      <c r="H375" t="s">
        <v>79</v>
      </c>
      <c r="I375" t="s">
        <v>82</v>
      </c>
    </row>
    <row r="376" spans="1:10" x14ac:dyDescent="0.25">
      <c r="A376" t="s">
        <v>75</v>
      </c>
      <c r="B376" t="s">
        <v>90</v>
      </c>
      <c r="C376">
        <v>1113450</v>
      </c>
      <c r="D376" t="s">
        <v>225</v>
      </c>
      <c r="E376" t="s">
        <v>6567</v>
      </c>
      <c r="F376" t="s">
        <v>6568</v>
      </c>
      <c r="G376" t="s">
        <v>6569</v>
      </c>
      <c r="H376" t="s">
        <v>172</v>
      </c>
      <c r="I376" t="s">
        <v>2141</v>
      </c>
      <c r="J376" t="s">
        <v>172</v>
      </c>
    </row>
    <row r="377" spans="1:10" x14ac:dyDescent="0.25">
      <c r="A377" t="s">
        <v>75</v>
      </c>
      <c r="B377" t="s">
        <v>90</v>
      </c>
      <c r="C377">
        <v>1114329</v>
      </c>
      <c r="D377" t="s">
        <v>135</v>
      </c>
      <c r="E377" t="s">
        <v>3621</v>
      </c>
      <c r="F377" t="s">
        <v>6570</v>
      </c>
      <c r="G377" t="s">
        <v>6571</v>
      </c>
      <c r="H377" t="s">
        <v>96</v>
      </c>
      <c r="I377" t="s">
        <v>3587</v>
      </c>
      <c r="J377" t="s">
        <v>253</v>
      </c>
    </row>
    <row r="378" spans="1:10" x14ac:dyDescent="0.25">
      <c r="A378" t="s">
        <v>75</v>
      </c>
      <c r="B378" t="s">
        <v>90</v>
      </c>
      <c r="C378">
        <v>1116548</v>
      </c>
      <c r="D378" t="s">
        <v>92</v>
      </c>
      <c r="E378" t="s">
        <v>79</v>
      </c>
      <c r="F378" t="s">
        <v>6572</v>
      </c>
      <c r="G378" t="s">
        <v>6573</v>
      </c>
      <c r="H378" t="s">
        <v>79</v>
      </c>
      <c r="I378" t="s">
        <v>82</v>
      </c>
    </row>
    <row r="379" spans="1:10" x14ac:dyDescent="0.25">
      <c r="A379" t="s">
        <v>75</v>
      </c>
      <c r="B379" t="s">
        <v>90</v>
      </c>
      <c r="C379">
        <v>1116964</v>
      </c>
      <c r="D379" t="s">
        <v>78</v>
      </c>
      <c r="E379" t="s">
        <v>79</v>
      </c>
      <c r="F379" t="s">
        <v>6574</v>
      </c>
      <c r="G379" t="s">
        <v>6575</v>
      </c>
      <c r="H379" t="s">
        <v>79</v>
      </c>
      <c r="I379" t="s">
        <v>82</v>
      </c>
    </row>
    <row r="380" spans="1:10" x14ac:dyDescent="0.25">
      <c r="A380" t="s">
        <v>75</v>
      </c>
      <c r="B380" t="s">
        <v>90</v>
      </c>
      <c r="C380">
        <v>1117914</v>
      </c>
      <c r="D380" t="s">
        <v>135</v>
      </c>
      <c r="E380" t="s">
        <v>6576</v>
      </c>
      <c r="F380" t="s">
        <v>6577</v>
      </c>
      <c r="G380" t="s">
        <v>6578</v>
      </c>
      <c r="H380" t="s">
        <v>245</v>
      </c>
      <c r="I380" t="s">
        <v>2245</v>
      </c>
      <c r="J380" t="s">
        <v>245</v>
      </c>
    </row>
    <row r="381" spans="1:10" x14ac:dyDescent="0.25">
      <c r="A381" t="s">
        <v>75</v>
      </c>
      <c r="B381" t="s">
        <v>90</v>
      </c>
      <c r="C381">
        <v>1122994</v>
      </c>
      <c r="D381" t="s">
        <v>135</v>
      </c>
      <c r="E381" t="s">
        <v>614</v>
      </c>
      <c r="F381" t="s">
        <v>6579</v>
      </c>
      <c r="G381" t="s">
        <v>123</v>
      </c>
      <c r="H381" t="s">
        <v>124</v>
      </c>
      <c r="I381" t="s">
        <v>617</v>
      </c>
      <c r="J381" t="s">
        <v>140</v>
      </c>
    </row>
    <row r="382" spans="1:10" x14ac:dyDescent="0.25">
      <c r="A382" t="s">
        <v>75</v>
      </c>
      <c r="B382" t="s">
        <v>90</v>
      </c>
      <c r="C382">
        <v>1128764</v>
      </c>
      <c r="D382" t="s">
        <v>135</v>
      </c>
      <c r="E382" t="s">
        <v>6580</v>
      </c>
      <c r="F382" t="s">
        <v>6581</v>
      </c>
      <c r="G382" t="s">
        <v>6582</v>
      </c>
      <c r="H382" t="s">
        <v>172</v>
      </c>
      <c r="I382" t="s">
        <v>617</v>
      </c>
      <c r="J382" t="s">
        <v>172</v>
      </c>
    </row>
    <row r="383" spans="1:10" x14ac:dyDescent="0.25">
      <c r="A383" t="s">
        <v>75</v>
      </c>
      <c r="B383" t="s">
        <v>90</v>
      </c>
      <c r="C383">
        <v>1129972</v>
      </c>
      <c r="D383" t="s">
        <v>120</v>
      </c>
      <c r="E383" t="s">
        <v>630</v>
      </c>
      <c r="F383" t="s">
        <v>631</v>
      </c>
      <c r="G383" t="s">
        <v>632</v>
      </c>
      <c r="H383" t="s">
        <v>85</v>
      </c>
      <c r="I383" t="s">
        <v>633</v>
      </c>
      <c r="J383" t="s">
        <v>277</v>
      </c>
    </row>
    <row r="384" spans="1:10" x14ac:dyDescent="0.25">
      <c r="A384" t="s">
        <v>75</v>
      </c>
      <c r="B384" t="s">
        <v>90</v>
      </c>
      <c r="C384">
        <v>1131521</v>
      </c>
      <c r="D384" t="s">
        <v>135</v>
      </c>
      <c r="E384" t="s">
        <v>6583</v>
      </c>
      <c r="F384" t="s">
        <v>6584</v>
      </c>
      <c r="G384" t="s">
        <v>6585</v>
      </c>
      <c r="H384" t="s">
        <v>98</v>
      </c>
      <c r="I384" t="s">
        <v>1134</v>
      </c>
      <c r="J384" t="s">
        <v>428</v>
      </c>
    </row>
    <row r="385" spans="1:10" x14ac:dyDescent="0.25">
      <c r="A385" t="s">
        <v>75</v>
      </c>
      <c r="B385" t="s">
        <v>90</v>
      </c>
      <c r="C385">
        <v>1133311</v>
      </c>
      <c r="D385" t="s">
        <v>92</v>
      </c>
      <c r="E385" t="s">
        <v>636</v>
      </c>
      <c r="F385" t="s">
        <v>637</v>
      </c>
      <c r="G385" t="s">
        <v>638</v>
      </c>
      <c r="H385" t="s">
        <v>96</v>
      </c>
      <c r="I385" t="s">
        <v>639</v>
      </c>
      <c r="J385" t="s">
        <v>98</v>
      </c>
    </row>
    <row r="386" spans="1:10" x14ac:dyDescent="0.25">
      <c r="A386" t="s">
        <v>75</v>
      </c>
      <c r="B386" t="s">
        <v>90</v>
      </c>
      <c r="C386">
        <v>1135536</v>
      </c>
      <c r="D386" t="s">
        <v>135</v>
      </c>
      <c r="E386" t="s">
        <v>6586</v>
      </c>
      <c r="F386" t="s">
        <v>6587</v>
      </c>
      <c r="G386" t="s">
        <v>6588</v>
      </c>
      <c r="H386" t="s">
        <v>172</v>
      </c>
      <c r="I386" t="s">
        <v>4373</v>
      </c>
      <c r="J386" t="s">
        <v>172</v>
      </c>
    </row>
    <row r="387" spans="1:10" x14ac:dyDescent="0.25">
      <c r="A387" t="s">
        <v>75</v>
      </c>
      <c r="B387" t="s">
        <v>90</v>
      </c>
      <c r="C387">
        <v>1137384</v>
      </c>
      <c r="D387" t="s">
        <v>120</v>
      </c>
      <c r="E387" t="s">
        <v>6589</v>
      </c>
      <c r="F387" t="s">
        <v>6590</v>
      </c>
      <c r="G387" t="s">
        <v>6591</v>
      </c>
      <c r="H387" t="s">
        <v>124</v>
      </c>
      <c r="I387" t="s">
        <v>6312</v>
      </c>
      <c r="J387" t="s">
        <v>140</v>
      </c>
    </row>
    <row r="388" spans="1:10" x14ac:dyDescent="0.25">
      <c r="A388" t="s">
        <v>75</v>
      </c>
      <c r="B388" t="s">
        <v>90</v>
      </c>
      <c r="C388">
        <v>1139402</v>
      </c>
      <c r="D388" t="s">
        <v>135</v>
      </c>
      <c r="E388" t="s">
        <v>6592</v>
      </c>
      <c r="F388" t="s">
        <v>6590</v>
      </c>
      <c r="G388" t="s">
        <v>6591</v>
      </c>
      <c r="H388" t="s">
        <v>124</v>
      </c>
      <c r="I388" t="s">
        <v>329</v>
      </c>
      <c r="J388" t="s">
        <v>96</v>
      </c>
    </row>
    <row r="389" spans="1:10" x14ac:dyDescent="0.25">
      <c r="A389" t="s">
        <v>75</v>
      </c>
      <c r="B389" t="s">
        <v>90</v>
      </c>
      <c r="C389">
        <v>1146692</v>
      </c>
      <c r="D389" t="s">
        <v>225</v>
      </c>
      <c r="E389" t="s">
        <v>6593</v>
      </c>
      <c r="F389" t="s">
        <v>648</v>
      </c>
      <c r="G389" t="s">
        <v>6594</v>
      </c>
      <c r="H389" t="s">
        <v>174</v>
      </c>
      <c r="I389" t="s">
        <v>3264</v>
      </c>
      <c r="J389" t="s">
        <v>174</v>
      </c>
    </row>
    <row r="390" spans="1:10" x14ac:dyDescent="0.25">
      <c r="A390" t="s">
        <v>75</v>
      </c>
      <c r="B390" t="s">
        <v>90</v>
      </c>
      <c r="C390">
        <v>1151750</v>
      </c>
      <c r="D390" t="s">
        <v>120</v>
      </c>
      <c r="E390" t="s">
        <v>6595</v>
      </c>
      <c r="F390" t="s">
        <v>6596</v>
      </c>
      <c r="G390" t="s">
        <v>6597</v>
      </c>
      <c r="H390" t="s">
        <v>124</v>
      </c>
      <c r="I390" t="s">
        <v>1574</v>
      </c>
      <c r="J390" t="s">
        <v>96</v>
      </c>
    </row>
    <row r="391" spans="1:10" x14ac:dyDescent="0.25">
      <c r="A391" t="s">
        <v>75</v>
      </c>
      <c r="B391" t="s">
        <v>90</v>
      </c>
      <c r="C391">
        <v>1152278</v>
      </c>
      <c r="D391" t="s">
        <v>120</v>
      </c>
      <c r="E391" t="s">
        <v>6598</v>
      </c>
      <c r="F391" t="s">
        <v>652</v>
      </c>
      <c r="G391" t="s">
        <v>4527</v>
      </c>
      <c r="H391" t="s">
        <v>105</v>
      </c>
      <c r="I391" t="s">
        <v>4373</v>
      </c>
      <c r="J391" t="s">
        <v>160</v>
      </c>
    </row>
    <row r="392" spans="1:10" x14ac:dyDescent="0.25">
      <c r="A392" t="s">
        <v>75</v>
      </c>
      <c r="B392" t="s">
        <v>90</v>
      </c>
      <c r="C392">
        <v>1153214</v>
      </c>
      <c r="D392" t="s">
        <v>115</v>
      </c>
      <c r="E392" t="s">
        <v>79</v>
      </c>
      <c r="F392" t="s">
        <v>652</v>
      </c>
      <c r="G392" t="s">
        <v>653</v>
      </c>
      <c r="H392" t="s">
        <v>79</v>
      </c>
      <c r="I392" t="s">
        <v>82</v>
      </c>
    </row>
    <row r="393" spans="1:10" x14ac:dyDescent="0.25">
      <c r="A393" t="s">
        <v>75</v>
      </c>
      <c r="B393" t="s">
        <v>90</v>
      </c>
      <c r="C393">
        <v>1155915</v>
      </c>
      <c r="D393" t="s">
        <v>135</v>
      </c>
      <c r="E393" t="s">
        <v>656</v>
      </c>
      <c r="F393" t="s">
        <v>657</v>
      </c>
      <c r="G393" t="s">
        <v>658</v>
      </c>
      <c r="H393" t="s">
        <v>85</v>
      </c>
      <c r="I393" t="s">
        <v>659</v>
      </c>
      <c r="J393" t="s">
        <v>277</v>
      </c>
    </row>
    <row r="394" spans="1:10" x14ac:dyDescent="0.25">
      <c r="A394" t="s">
        <v>75</v>
      </c>
      <c r="B394" t="s">
        <v>90</v>
      </c>
      <c r="C394">
        <v>1156310</v>
      </c>
      <c r="D394" t="s">
        <v>120</v>
      </c>
      <c r="E394" t="s">
        <v>6599</v>
      </c>
      <c r="F394" t="s">
        <v>657</v>
      </c>
      <c r="G394" t="s">
        <v>658</v>
      </c>
      <c r="H394" t="s">
        <v>140</v>
      </c>
      <c r="I394" t="s">
        <v>1568</v>
      </c>
      <c r="J394" t="s">
        <v>160</v>
      </c>
    </row>
    <row r="395" spans="1:10" x14ac:dyDescent="0.25">
      <c r="A395" t="s">
        <v>75</v>
      </c>
      <c r="B395" t="s">
        <v>90</v>
      </c>
      <c r="C395">
        <v>1175549</v>
      </c>
      <c r="D395" t="s">
        <v>120</v>
      </c>
      <c r="E395" t="s">
        <v>6600</v>
      </c>
      <c r="F395" t="s">
        <v>6601</v>
      </c>
      <c r="G395" t="s">
        <v>6602</v>
      </c>
      <c r="H395" t="s">
        <v>105</v>
      </c>
      <c r="I395" t="s">
        <v>5191</v>
      </c>
      <c r="J395" t="s">
        <v>160</v>
      </c>
    </row>
    <row r="396" spans="1:10" x14ac:dyDescent="0.25">
      <c r="A396" t="s">
        <v>75</v>
      </c>
      <c r="B396" t="s">
        <v>90</v>
      </c>
      <c r="C396">
        <v>1175655</v>
      </c>
      <c r="D396" t="s">
        <v>225</v>
      </c>
      <c r="E396" t="s">
        <v>6603</v>
      </c>
      <c r="F396" t="s">
        <v>6601</v>
      </c>
      <c r="G396" t="s">
        <v>6602</v>
      </c>
      <c r="H396" t="s">
        <v>511</v>
      </c>
      <c r="I396" t="s">
        <v>4241</v>
      </c>
      <c r="J396" t="s">
        <v>96</v>
      </c>
    </row>
    <row r="397" spans="1:10" x14ac:dyDescent="0.25">
      <c r="A397" t="s">
        <v>75</v>
      </c>
      <c r="B397" t="s">
        <v>90</v>
      </c>
      <c r="C397">
        <v>1181504</v>
      </c>
      <c r="D397" t="s">
        <v>120</v>
      </c>
      <c r="E397" t="s">
        <v>6604</v>
      </c>
      <c r="F397" t="s">
        <v>3567</v>
      </c>
      <c r="G397" t="s">
        <v>3568</v>
      </c>
      <c r="H397" t="s">
        <v>85</v>
      </c>
      <c r="I397" t="s">
        <v>723</v>
      </c>
      <c r="J397" t="s">
        <v>277</v>
      </c>
    </row>
    <row r="398" spans="1:10" x14ac:dyDescent="0.25">
      <c r="A398" t="s">
        <v>75</v>
      </c>
      <c r="B398" t="s">
        <v>90</v>
      </c>
      <c r="C398">
        <v>1191280</v>
      </c>
      <c r="D398" t="s">
        <v>120</v>
      </c>
      <c r="E398" t="s">
        <v>668</v>
      </c>
      <c r="F398" t="s">
        <v>669</v>
      </c>
      <c r="G398" t="s">
        <v>670</v>
      </c>
      <c r="H398" t="s">
        <v>197</v>
      </c>
      <c r="I398" t="s">
        <v>671</v>
      </c>
      <c r="J398" t="s">
        <v>172</v>
      </c>
    </row>
    <row r="399" spans="1:10" x14ac:dyDescent="0.25">
      <c r="A399" t="s">
        <v>75</v>
      </c>
      <c r="B399" t="s">
        <v>90</v>
      </c>
      <c r="C399">
        <v>1191676</v>
      </c>
      <c r="D399" t="s">
        <v>88</v>
      </c>
      <c r="E399" t="s">
        <v>6605</v>
      </c>
      <c r="F399" t="s">
        <v>669</v>
      </c>
      <c r="G399" t="s">
        <v>670</v>
      </c>
      <c r="H399" t="s">
        <v>511</v>
      </c>
      <c r="I399" t="s">
        <v>6606</v>
      </c>
      <c r="J399" t="s">
        <v>511</v>
      </c>
    </row>
    <row r="400" spans="1:10" x14ac:dyDescent="0.25">
      <c r="A400" t="s">
        <v>75</v>
      </c>
      <c r="B400" t="s">
        <v>90</v>
      </c>
      <c r="C400">
        <v>1207417</v>
      </c>
      <c r="D400" t="s">
        <v>135</v>
      </c>
      <c r="E400" t="s">
        <v>680</v>
      </c>
      <c r="F400" t="s">
        <v>681</v>
      </c>
      <c r="G400" t="s">
        <v>682</v>
      </c>
      <c r="H400" t="s">
        <v>146</v>
      </c>
      <c r="I400" t="s">
        <v>406</v>
      </c>
      <c r="J400" t="s">
        <v>148</v>
      </c>
    </row>
    <row r="401" spans="1:10" x14ac:dyDescent="0.25">
      <c r="A401" t="s">
        <v>75</v>
      </c>
      <c r="B401" t="s">
        <v>90</v>
      </c>
      <c r="C401">
        <v>1211169</v>
      </c>
      <c r="D401" t="s">
        <v>135</v>
      </c>
      <c r="E401" t="s">
        <v>79</v>
      </c>
      <c r="F401" t="s">
        <v>3571</v>
      </c>
      <c r="G401" t="s">
        <v>6607</v>
      </c>
      <c r="H401" t="s">
        <v>79</v>
      </c>
      <c r="I401" t="s">
        <v>82</v>
      </c>
    </row>
    <row r="402" spans="1:10" x14ac:dyDescent="0.25">
      <c r="A402" t="s">
        <v>75</v>
      </c>
      <c r="B402" t="s">
        <v>90</v>
      </c>
      <c r="C402">
        <v>1214055</v>
      </c>
      <c r="D402" t="s">
        <v>92</v>
      </c>
      <c r="E402" t="s">
        <v>6608</v>
      </c>
      <c r="F402" t="s">
        <v>6609</v>
      </c>
      <c r="G402" t="s">
        <v>2295</v>
      </c>
      <c r="H402" t="s">
        <v>172</v>
      </c>
      <c r="I402" t="s">
        <v>6251</v>
      </c>
      <c r="J402" t="s">
        <v>172</v>
      </c>
    </row>
    <row r="403" spans="1:10" x14ac:dyDescent="0.25">
      <c r="A403" t="s">
        <v>75</v>
      </c>
      <c r="B403" t="s">
        <v>90</v>
      </c>
      <c r="C403">
        <v>1218601</v>
      </c>
      <c r="D403" t="s">
        <v>92</v>
      </c>
      <c r="E403" t="s">
        <v>685</v>
      </c>
      <c r="F403" t="s">
        <v>686</v>
      </c>
      <c r="G403" t="s">
        <v>687</v>
      </c>
      <c r="H403" t="s">
        <v>428</v>
      </c>
      <c r="I403" t="s">
        <v>688</v>
      </c>
      <c r="J403" t="s">
        <v>160</v>
      </c>
    </row>
    <row r="404" spans="1:10" x14ac:dyDescent="0.25">
      <c r="A404" t="s">
        <v>75</v>
      </c>
      <c r="B404" t="s">
        <v>90</v>
      </c>
      <c r="C404">
        <v>1219533</v>
      </c>
      <c r="D404" t="s">
        <v>78</v>
      </c>
      <c r="E404" t="s">
        <v>79</v>
      </c>
      <c r="F404" t="s">
        <v>6610</v>
      </c>
      <c r="G404" t="s">
        <v>6611</v>
      </c>
      <c r="H404" t="s">
        <v>79</v>
      </c>
      <c r="I404" t="s">
        <v>82</v>
      </c>
    </row>
    <row r="405" spans="1:10" x14ac:dyDescent="0.25">
      <c r="A405" t="s">
        <v>75</v>
      </c>
      <c r="B405" t="s">
        <v>90</v>
      </c>
      <c r="C405">
        <v>1220996</v>
      </c>
      <c r="D405" t="s">
        <v>120</v>
      </c>
      <c r="E405" t="s">
        <v>6612</v>
      </c>
      <c r="F405" t="s">
        <v>6613</v>
      </c>
      <c r="G405" t="s">
        <v>6614</v>
      </c>
      <c r="H405" t="s">
        <v>124</v>
      </c>
      <c r="I405" t="s">
        <v>3302</v>
      </c>
      <c r="J405" t="s">
        <v>124</v>
      </c>
    </row>
    <row r="406" spans="1:10" x14ac:dyDescent="0.25">
      <c r="A406" t="s">
        <v>75</v>
      </c>
      <c r="B406" t="s">
        <v>90</v>
      </c>
      <c r="C406">
        <v>1222405</v>
      </c>
      <c r="D406" t="s">
        <v>92</v>
      </c>
      <c r="E406" t="s">
        <v>6615</v>
      </c>
      <c r="F406" t="s">
        <v>6616</v>
      </c>
      <c r="G406" t="s">
        <v>687</v>
      </c>
      <c r="H406" t="s">
        <v>96</v>
      </c>
      <c r="I406" t="s">
        <v>645</v>
      </c>
      <c r="J406" t="s">
        <v>160</v>
      </c>
    </row>
    <row r="407" spans="1:10" x14ac:dyDescent="0.25">
      <c r="A407" t="s">
        <v>75</v>
      </c>
      <c r="B407" t="s">
        <v>90</v>
      </c>
      <c r="C407">
        <v>1224292</v>
      </c>
      <c r="D407" t="s">
        <v>151</v>
      </c>
      <c r="E407" t="s">
        <v>6617</v>
      </c>
      <c r="F407" t="s">
        <v>6618</v>
      </c>
      <c r="G407" t="s">
        <v>6619</v>
      </c>
      <c r="H407" t="s">
        <v>85</v>
      </c>
      <c r="I407" t="s">
        <v>2155</v>
      </c>
      <c r="J407" t="s">
        <v>400</v>
      </c>
    </row>
    <row r="408" spans="1:10" x14ac:dyDescent="0.25">
      <c r="A408" t="s">
        <v>75</v>
      </c>
      <c r="B408" t="s">
        <v>90</v>
      </c>
      <c r="C408">
        <v>1224979</v>
      </c>
      <c r="D408" t="s">
        <v>135</v>
      </c>
      <c r="E408" t="s">
        <v>6620</v>
      </c>
      <c r="F408" t="s">
        <v>6621</v>
      </c>
      <c r="G408" t="s">
        <v>6622</v>
      </c>
      <c r="H408" t="s">
        <v>124</v>
      </c>
      <c r="I408" t="s">
        <v>2380</v>
      </c>
      <c r="J408" t="s">
        <v>172</v>
      </c>
    </row>
    <row r="409" spans="1:10" x14ac:dyDescent="0.25">
      <c r="A409" t="s">
        <v>75</v>
      </c>
      <c r="B409" t="s">
        <v>90</v>
      </c>
      <c r="C409">
        <v>1226292</v>
      </c>
      <c r="D409" t="s">
        <v>92</v>
      </c>
      <c r="E409" t="s">
        <v>6623</v>
      </c>
      <c r="F409" t="s">
        <v>6624</v>
      </c>
      <c r="G409" t="s">
        <v>6625</v>
      </c>
      <c r="H409" t="s">
        <v>148</v>
      </c>
      <c r="I409" t="s">
        <v>5154</v>
      </c>
      <c r="J409" t="s">
        <v>140</v>
      </c>
    </row>
    <row r="410" spans="1:10" x14ac:dyDescent="0.25">
      <c r="A410" t="s">
        <v>75</v>
      </c>
      <c r="B410" t="s">
        <v>90</v>
      </c>
      <c r="C410">
        <v>1226445</v>
      </c>
      <c r="D410" t="s">
        <v>120</v>
      </c>
      <c r="E410" t="s">
        <v>6626</v>
      </c>
      <c r="F410" t="s">
        <v>6624</v>
      </c>
      <c r="G410" t="s">
        <v>6625</v>
      </c>
      <c r="H410" t="s">
        <v>85</v>
      </c>
      <c r="I410" t="s">
        <v>6112</v>
      </c>
      <c r="J410" t="s">
        <v>277</v>
      </c>
    </row>
    <row r="411" spans="1:10" x14ac:dyDescent="0.25">
      <c r="A411" t="s">
        <v>75</v>
      </c>
      <c r="B411" t="s">
        <v>90</v>
      </c>
      <c r="C411">
        <v>1228591</v>
      </c>
      <c r="D411" t="s">
        <v>120</v>
      </c>
      <c r="E411" t="s">
        <v>79</v>
      </c>
      <c r="F411" t="s">
        <v>692</v>
      </c>
      <c r="G411" t="s">
        <v>6627</v>
      </c>
      <c r="H411" t="s">
        <v>79</v>
      </c>
      <c r="I411" t="s">
        <v>82</v>
      </c>
    </row>
    <row r="412" spans="1:10" x14ac:dyDescent="0.25">
      <c r="A412" t="s">
        <v>75</v>
      </c>
      <c r="B412" t="s">
        <v>90</v>
      </c>
      <c r="C412">
        <v>1229911</v>
      </c>
      <c r="D412" t="s">
        <v>92</v>
      </c>
      <c r="E412" t="s">
        <v>6628</v>
      </c>
      <c r="F412" t="s">
        <v>6629</v>
      </c>
      <c r="G412" t="s">
        <v>6630</v>
      </c>
      <c r="H412" t="s">
        <v>105</v>
      </c>
      <c r="I412" t="s">
        <v>3398</v>
      </c>
      <c r="J412" t="s">
        <v>245</v>
      </c>
    </row>
    <row r="413" spans="1:10" x14ac:dyDescent="0.25">
      <c r="A413" t="s">
        <v>75</v>
      </c>
      <c r="B413" t="s">
        <v>90</v>
      </c>
      <c r="C413">
        <v>1231146</v>
      </c>
      <c r="D413" t="s">
        <v>120</v>
      </c>
      <c r="E413" t="s">
        <v>79</v>
      </c>
      <c r="F413" t="s">
        <v>6631</v>
      </c>
      <c r="G413" t="s">
        <v>6632</v>
      </c>
      <c r="H413" t="s">
        <v>79</v>
      </c>
      <c r="I413" t="s">
        <v>82</v>
      </c>
    </row>
    <row r="414" spans="1:10" x14ac:dyDescent="0.25">
      <c r="A414" t="s">
        <v>75</v>
      </c>
      <c r="B414" t="s">
        <v>90</v>
      </c>
      <c r="C414">
        <v>1241397</v>
      </c>
      <c r="D414" t="s">
        <v>92</v>
      </c>
      <c r="E414" t="s">
        <v>696</v>
      </c>
      <c r="F414" t="s">
        <v>697</v>
      </c>
      <c r="G414" t="s">
        <v>698</v>
      </c>
      <c r="H414" t="s">
        <v>511</v>
      </c>
      <c r="I414" t="s">
        <v>699</v>
      </c>
      <c r="J414" t="s">
        <v>96</v>
      </c>
    </row>
    <row r="415" spans="1:10" x14ac:dyDescent="0.25">
      <c r="A415" t="s">
        <v>75</v>
      </c>
      <c r="B415" t="s">
        <v>90</v>
      </c>
      <c r="C415">
        <v>1249227</v>
      </c>
      <c r="D415" t="s">
        <v>120</v>
      </c>
      <c r="E415" t="s">
        <v>6633</v>
      </c>
      <c r="F415" t="s">
        <v>6634</v>
      </c>
      <c r="G415" t="s">
        <v>1081</v>
      </c>
      <c r="H415" t="s">
        <v>124</v>
      </c>
      <c r="I415" t="s">
        <v>6635</v>
      </c>
      <c r="J415" t="s">
        <v>140</v>
      </c>
    </row>
    <row r="416" spans="1:10" x14ac:dyDescent="0.25">
      <c r="A416" t="s">
        <v>75</v>
      </c>
      <c r="B416" t="s">
        <v>90</v>
      </c>
      <c r="C416">
        <v>1257232</v>
      </c>
      <c r="D416" t="s">
        <v>120</v>
      </c>
      <c r="E416" t="s">
        <v>6636</v>
      </c>
      <c r="F416" t="s">
        <v>6637</v>
      </c>
      <c r="G416" t="s">
        <v>6638</v>
      </c>
      <c r="H416" t="s">
        <v>124</v>
      </c>
      <c r="I416" t="s">
        <v>925</v>
      </c>
      <c r="J416" t="s">
        <v>140</v>
      </c>
    </row>
    <row r="417" spans="1:10" x14ac:dyDescent="0.25">
      <c r="A417" t="s">
        <v>75</v>
      </c>
      <c r="B417" t="s">
        <v>90</v>
      </c>
      <c r="C417">
        <v>1261810</v>
      </c>
      <c r="D417" t="s">
        <v>151</v>
      </c>
      <c r="E417" t="s">
        <v>6639</v>
      </c>
      <c r="F417" t="s">
        <v>6640</v>
      </c>
      <c r="G417" t="s">
        <v>6641</v>
      </c>
      <c r="H417" t="s">
        <v>204</v>
      </c>
      <c r="I417" t="s">
        <v>1615</v>
      </c>
      <c r="J417" t="s">
        <v>204</v>
      </c>
    </row>
    <row r="418" spans="1:10" x14ac:dyDescent="0.25">
      <c r="A418" t="s">
        <v>75</v>
      </c>
      <c r="B418" t="s">
        <v>90</v>
      </c>
      <c r="C418">
        <v>1264442</v>
      </c>
      <c r="D418" t="s">
        <v>120</v>
      </c>
      <c r="E418" t="s">
        <v>6642</v>
      </c>
      <c r="F418" t="s">
        <v>6643</v>
      </c>
      <c r="G418" t="s">
        <v>6644</v>
      </c>
      <c r="H418" t="s">
        <v>245</v>
      </c>
      <c r="I418" t="s">
        <v>6645</v>
      </c>
      <c r="J418" t="s">
        <v>245</v>
      </c>
    </row>
    <row r="419" spans="1:10" x14ac:dyDescent="0.25">
      <c r="A419" t="s">
        <v>75</v>
      </c>
      <c r="B419" t="s">
        <v>90</v>
      </c>
      <c r="C419">
        <v>1277786</v>
      </c>
      <c r="D419" t="s">
        <v>151</v>
      </c>
      <c r="E419" t="s">
        <v>6646</v>
      </c>
      <c r="F419" t="s">
        <v>6647</v>
      </c>
      <c r="G419" t="s">
        <v>6648</v>
      </c>
      <c r="H419" t="s">
        <v>85</v>
      </c>
      <c r="I419" t="s">
        <v>6649</v>
      </c>
      <c r="J419" t="s">
        <v>400</v>
      </c>
    </row>
    <row r="420" spans="1:10" x14ac:dyDescent="0.25">
      <c r="A420" t="s">
        <v>75</v>
      </c>
      <c r="B420" t="s">
        <v>90</v>
      </c>
      <c r="C420">
        <v>1281042</v>
      </c>
      <c r="D420" t="s">
        <v>135</v>
      </c>
      <c r="E420" t="s">
        <v>706</v>
      </c>
      <c r="F420" t="s">
        <v>707</v>
      </c>
      <c r="G420" t="s">
        <v>708</v>
      </c>
      <c r="H420" t="s">
        <v>124</v>
      </c>
      <c r="I420" t="s">
        <v>709</v>
      </c>
      <c r="J420" t="s">
        <v>140</v>
      </c>
    </row>
    <row r="421" spans="1:10" x14ac:dyDescent="0.25">
      <c r="A421" t="s">
        <v>75</v>
      </c>
      <c r="B421" t="s">
        <v>90</v>
      </c>
      <c r="C421">
        <v>1288669</v>
      </c>
      <c r="D421" t="s">
        <v>225</v>
      </c>
      <c r="E421" t="s">
        <v>79</v>
      </c>
      <c r="F421" t="s">
        <v>6650</v>
      </c>
      <c r="G421" t="s">
        <v>6651</v>
      </c>
      <c r="H421" t="s">
        <v>79</v>
      </c>
      <c r="I421" t="s">
        <v>82</v>
      </c>
    </row>
    <row r="422" spans="1:10" x14ac:dyDescent="0.25">
      <c r="A422" t="s">
        <v>75</v>
      </c>
      <c r="B422" t="s">
        <v>90</v>
      </c>
      <c r="C422">
        <v>1288750</v>
      </c>
      <c r="D422" t="s">
        <v>135</v>
      </c>
      <c r="E422" t="s">
        <v>79</v>
      </c>
      <c r="F422" t="s">
        <v>6650</v>
      </c>
      <c r="G422" t="s">
        <v>6651</v>
      </c>
      <c r="H422" t="s">
        <v>79</v>
      </c>
      <c r="I422" t="s">
        <v>82</v>
      </c>
    </row>
    <row r="423" spans="1:10" x14ac:dyDescent="0.25">
      <c r="A423" t="s">
        <v>75</v>
      </c>
      <c r="B423" t="s">
        <v>90</v>
      </c>
      <c r="C423">
        <v>1290033</v>
      </c>
      <c r="D423" t="s">
        <v>120</v>
      </c>
      <c r="E423" t="s">
        <v>212</v>
      </c>
      <c r="F423" t="s">
        <v>6652</v>
      </c>
      <c r="G423" t="s">
        <v>6653</v>
      </c>
      <c r="H423" t="s">
        <v>212</v>
      </c>
      <c r="I423" t="s">
        <v>82</v>
      </c>
    </row>
    <row r="424" spans="1:10" x14ac:dyDescent="0.25">
      <c r="A424" t="s">
        <v>75</v>
      </c>
      <c r="B424" t="s">
        <v>90</v>
      </c>
      <c r="C424">
        <v>1293952</v>
      </c>
      <c r="D424" t="s">
        <v>151</v>
      </c>
      <c r="E424" t="s">
        <v>79</v>
      </c>
      <c r="F424" t="s">
        <v>712</v>
      </c>
      <c r="G424" t="s">
        <v>713</v>
      </c>
      <c r="H424" t="s">
        <v>79</v>
      </c>
      <c r="I424" t="s">
        <v>82</v>
      </c>
    </row>
    <row r="425" spans="1:10" x14ac:dyDescent="0.25">
      <c r="A425" t="s">
        <v>75</v>
      </c>
      <c r="B425" t="s">
        <v>90</v>
      </c>
      <c r="C425">
        <v>1296729</v>
      </c>
      <c r="D425" t="s">
        <v>135</v>
      </c>
      <c r="E425" t="s">
        <v>6654</v>
      </c>
      <c r="F425" t="s">
        <v>6655</v>
      </c>
      <c r="G425" t="s">
        <v>722</v>
      </c>
      <c r="H425" t="s">
        <v>511</v>
      </c>
      <c r="I425" t="s">
        <v>6656</v>
      </c>
      <c r="J425" t="s">
        <v>400</v>
      </c>
    </row>
    <row r="426" spans="1:10" x14ac:dyDescent="0.25">
      <c r="A426" t="s">
        <v>75</v>
      </c>
      <c r="B426" t="s">
        <v>90</v>
      </c>
      <c r="C426">
        <v>1300225</v>
      </c>
      <c r="D426" t="s">
        <v>120</v>
      </c>
      <c r="E426" t="s">
        <v>720</v>
      </c>
      <c r="F426" t="s">
        <v>721</v>
      </c>
      <c r="G426" t="s">
        <v>722</v>
      </c>
      <c r="H426" t="s">
        <v>204</v>
      </c>
      <c r="I426" t="s">
        <v>723</v>
      </c>
      <c r="J426" t="s">
        <v>140</v>
      </c>
    </row>
    <row r="427" spans="1:10" x14ac:dyDescent="0.25">
      <c r="A427" t="s">
        <v>75</v>
      </c>
      <c r="B427" t="s">
        <v>90</v>
      </c>
      <c r="C427">
        <v>1303723</v>
      </c>
      <c r="D427" t="s">
        <v>120</v>
      </c>
      <c r="E427" t="s">
        <v>726</v>
      </c>
      <c r="F427" t="s">
        <v>727</v>
      </c>
      <c r="G427" t="s">
        <v>728</v>
      </c>
      <c r="H427" t="s">
        <v>400</v>
      </c>
      <c r="I427" t="s">
        <v>729</v>
      </c>
      <c r="J427" t="s">
        <v>428</v>
      </c>
    </row>
    <row r="428" spans="1:10" x14ac:dyDescent="0.25">
      <c r="A428" t="s">
        <v>75</v>
      </c>
      <c r="B428" t="s">
        <v>90</v>
      </c>
      <c r="C428">
        <v>1308213</v>
      </c>
      <c r="D428" t="s">
        <v>225</v>
      </c>
      <c r="E428" t="s">
        <v>79</v>
      </c>
      <c r="F428" t="s">
        <v>6657</v>
      </c>
      <c r="G428" t="s">
        <v>6658</v>
      </c>
      <c r="H428" t="s">
        <v>79</v>
      </c>
      <c r="I428" t="s">
        <v>82</v>
      </c>
    </row>
    <row r="429" spans="1:10" x14ac:dyDescent="0.25">
      <c r="A429" t="s">
        <v>75</v>
      </c>
      <c r="B429" t="s">
        <v>90</v>
      </c>
      <c r="C429">
        <v>1309485</v>
      </c>
      <c r="D429" t="s">
        <v>225</v>
      </c>
      <c r="E429" t="s">
        <v>79</v>
      </c>
      <c r="F429" t="s">
        <v>6659</v>
      </c>
      <c r="G429" t="s">
        <v>6660</v>
      </c>
      <c r="H429" t="s">
        <v>79</v>
      </c>
      <c r="I429" t="s">
        <v>82</v>
      </c>
    </row>
    <row r="430" spans="1:10" x14ac:dyDescent="0.25">
      <c r="A430" t="s">
        <v>75</v>
      </c>
      <c r="B430" t="s">
        <v>90</v>
      </c>
      <c r="C430">
        <v>1322140</v>
      </c>
      <c r="D430" t="s">
        <v>92</v>
      </c>
      <c r="E430" t="s">
        <v>6661</v>
      </c>
      <c r="F430" t="s">
        <v>6662</v>
      </c>
      <c r="G430" t="s">
        <v>6663</v>
      </c>
      <c r="H430" t="s">
        <v>174</v>
      </c>
      <c r="I430" t="s">
        <v>3356</v>
      </c>
      <c r="J430" t="s">
        <v>140</v>
      </c>
    </row>
    <row r="431" spans="1:10" x14ac:dyDescent="0.25">
      <c r="A431" t="s">
        <v>75</v>
      </c>
      <c r="B431" t="s">
        <v>90</v>
      </c>
      <c r="C431">
        <v>1325982</v>
      </c>
      <c r="D431" t="s">
        <v>120</v>
      </c>
      <c r="E431" t="s">
        <v>6664</v>
      </c>
      <c r="F431" t="s">
        <v>6665</v>
      </c>
      <c r="G431" t="s">
        <v>6666</v>
      </c>
      <c r="H431" t="s">
        <v>174</v>
      </c>
      <c r="I431" t="s">
        <v>1464</v>
      </c>
      <c r="J431" t="s">
        <v>174</v>
      </c>
    </row>
    <row r="432" spans="1:10" x14ac:dyDescent="0.25">
      <c r="A432" t="s">
        <v>75</v>
      </c>
      <c r="B432" t="s">
        <v>90</v>
      </c>
      <c r="C432">
        <v>1326726</v>
      </c>
      <c r="D432" t="s">
        <v>225</v>
      </c>
      <c r="E432" t="s">
        <v>6667</v>
      </c>
      <c r="F432" t="s">
        <v>6665</v>
      </c>
      <c r="G432" t="s">
        <v>6666</v>
      </c>
      <c r="H432" t="s">
        <v>131</v>
      </c>
      <c r="I432" t="s">
        <v>3655</v>
      </c>
      <c r="J432" t="s">
        <v>131</v>
      </c>
    </row>
    <row r="433" spans="1:10" x14ac:dyDescent="0.25">
      <c r="A433" t="s">
        <v>75</v>
      </c>
      <c r="B433" t="s">
        <v>90</v>
      </c>
      <c r="C433">
        <v>1330955</v>
      </c>
      <c r="D433" t="s">
        <v>120</v>
      </c>
      <c r="E433" t="s">
        <v>6668</v>
      </c>
      <c r="F433" t="s">
        <v>733</v>
      </c>
      <c r="G433" t="s">
        <v>734</v>
      </c>
      <c r="H433" t="s">
        <v>85</v>
      </c>
      <c r="I433" t="s">
        <v>5419</v>
      </c>
      <c r="J433" t="s">
        <v>277</v>
      </c>
    </row>
    <row r="434" spans="1:10" x14ac:dyDescent="0.25">
      <c r="A434" t="s">
        <v>75</v>
      </c>
      <c r="B434" t="s">
        <v>90</v>
      </c>
      <c r="C434">
        <v>1331570</v>
      </c>
      <c r="D434" t="s">
        <v>225</v>
      </c>
      <c r="E434" t="s">
        <v>6669</v>
      </c>
      <c r="F434" t="s">
        <v>733</v>
      </c>
      <c r="G434" t="s">
        <v>734</v>
      </c>
      <c r="H434" t="s">
        <v>400</v>
      </c>
      <c r="I434" t="s">
        <v>5038</v>
      </c>
      <c r="J434" t="s">
        <v>277</v>
      </c>
    </row>
    <row r="435" spans="1:10" x14ac:dyDescent="0.25">
      <c r="A435" t="s">
        <v>75</v>
      </c>
      <c r="B435" t="s">
        <v>90</v>
      </c>
      <c r="C435">
        <v>1331654</v>
      </c>
      <c r="D435" t="s">
        <v>120</v>
      </c>
      <c r="E435" t="s">
        <v>732</v>
      </c>
      <c r="F435" t="s">
        <v>733</v>
      </c>
      <c r="G435" t="s">
        <v>734</v>
      </c>
      <c r="H435" t="s">
        <v>85</v>
      </c>
      <c r="I435" t="s">
        <v>735</v>
      </c>
      <c r="J435" t="s">
        <v>277</v>
      </c>
    </row>
    <row r="436" spans="1:10" x14ac:dyDescent="0.25">
      <c r="A436" t="s">
        <v>75</v>
      </c>
      <c r="B436" t="s">
        <v>90</v>
      </c>
      <c r="C436">
        <v>1335356</v>
      </c>
      <c r="D436" t="s">
        <v>225</v>
      </c>
      <c r="E436" t="s">
        <v>6670</v>
      </c>
      <c r="F436" t="s">
        <v>6671</v>
      </c>
      <c r="G436" t="s">
        <v>6672</v>
      </c>
      <c r="H436" t="s">
        <v>511</v>
      </c>
      <c r="I436" t="s">
        <v>3302</v>
      </c>
      <c r="J436" t="s">
        <v>96</v>
      </c>
    </row>
    <row r="437" spans="1:10" x14ac:dyDescent="0.25">
      <c r="A437" t="s">
        <v>75</v>
      </c>
      <c r="B437" t="s">
        <v>90</v>
      </c>
      <c r="C437">
        <v>1337533</v>
      </c>
      <c r="D437" t="s">
        <v>120</v>
      </c>
      <c r="E437" t="s">
        <v>6673</v>
      </c>
      <c r="F437" t="s">
        <v>6674</v>
      </c>
      <c r="G437" t="s">
        <v>3255</v>
      </c>
      <c r="H437" t="s">
        <v>204</v>
      </c>
      <c r="I437" t="s">
        <v>2322</v>
      </c>
      <c r="J437" t="s">
        <v>105</v>
      </c>
    </row>
    <row r="438" spans="1:10" x14ac:dyDescent="0.25">
      <c r="A438" t="s">
        <v>75</v>
      </c>
      <c r="B438" t="s">
        <v>90</v>
      </c>
      <c r="C438">
        <v>1341886</v>
      </c>
      <c r="D438" t="s">
        <v>92</v>
      </c>
      <c r="E438" t="s">
        <v>6675</v>
      </c>
      <c r="F438" t="s">
        <v>2399</v>
      </c>
      <c r="G438" t="s">
        <v>2400</v>
      </c>
      <c r="H438" t="s">
        <v>204</v>
      </c>
      <c r="I438" t="s">
        <v>6676</v>
      </c>
      <c r="J438" t="s">
        <v>204</v>
      </c>
    </row>
    <row r="439" spans="1:10" x14ac:dyDescent="0.25">
      <c r="A439" t="s">
        <v>75</v>
      </c>
      <c r="B439" t="s">
        <v>90</v>
      </c>
      <c r="C439">
        <v>1345618</v>
      </c>
      <c r="D439" t="s">
        <v>120</v>
      </c>
      <c r="E439" t="s">
        <v>79</v>
      </c>
      <c r="F439" t="s">
        <v>6677</v>
      </c>
      <c r="G439" t="s">
        <v>6678</v>
      </c>
      <c r="H439" t="s">
        <v>79</v>
      </c>
      <c r="I439" t="s">
        <v>82</v>
      </c>
    </row>
    <row r="440" spans="1:10" x14ac:dyDescent="0.25">
      <c r="A440" t="s">
        <v>75</v>
      </c>
      <c r="B440" t="s">
        <v>90</v>
      </c>
      <c r="C440">
        <v>1348772</v>
      </c>
      <c r="D440" t="s">
        <v>120</v>
      </c>
      <c r="E440" t="s">
        <v>6679</v>
      </c>
      <c r="F440" t="s">
        <v>6680</v>
      </c>
      <c r="G440" t="s">
        <v>6681</v>
      </c>
      <c r="H440" t="s">
        <v>131</v>
      </c>
      <c r="I440" t="s">
        <v>3971</v>
      </c>
      <c r="J440" t="s">
        <v>174</v>
      </c>
    </row>
    <row r="441" spans="1:10" x14ac:dyDescent="0.25">
      <c r="A441" t="s">
        <v>75</v>
      </c>
      <c r="B441" t="s">
        <v>90</v>
      </c>
      <c r="C441">
        <v>1350891</v>
      </c>
      <c r="D441" t="s">
        <v>120</v>
      </c>
      <c r="E441" t="s">
        <v>6682</v>
      </c>
      <c r="F441" t="s">
        <v>6683</v>
      </c>
      <c r="G441" t="s">
        <v>6684</v>
      </c>
      <c r="H441" t="s">
        <v>140</v>
      </c>
      <c r="I441" t="s">
        <v>3356</v>
      </c>
      <c r="J441" t="s">
        <v>124</v>
      </c>
    </row>
    <row r="442" spans="1:10" x14ac:dyDescent="0.25">
      <c r="A442" t="s">
        <v>75</v>
      </c>
      <c r="B442" t="s">
        <v>90</v>
      </c>
      <c r="C442">
        <v>1351022</v>
      </c>
      <c r="D442" t="s">
        <v>120</v>
      </c>
      <c r="E442" t="s">
        <v>4562</v>
      </c>
      <c r="F442" t="s">
        <v>6683</v>
      </c>
      <c r="G442" t="s">
        <v>6684</v>
      </c>
      <c r="H442" t="s">
        <v>124</v>
      </c>
      <c r="I442" t="s">
        <v>186</v>
      </c>
      <c r="J442" t="s">
        <v>140</v>
      </c>
    </row>
    <row r="443" spans="1:10" x14ac:dyDescent="0.25">
      <c r="A443" t="s">
        <v>75</v>
      </c>
      <c r="B443" t="s">
        <v>90</v>
      </c>
      <c r="C443">
        <v>1358855</v>
      </c>
      <c r="D443" t="s">
        <v>120</v>
      </c>
      <c r="E443" t="s">
        <v>6685</v>
      </c>
      <c r="F443" t="s">
        <v>6686</v>
      </c>
      <c r="G443" t="s">
        <v>6687</v>
      </c>
      <c r="H443" t="s">
        <v>146</v>
      </c>
      <c r="I443" t="s">
        <v>1876</v>
      </c>
      <c r="J443" t="s">
        <v>148</v>
      </c>
    </row>
    <row r="444" spans="1:10" x14ac:dyDescent="0.25">
      <c r="A444" t="s">
        <v>75</v>
      </c>
      <c r="B444" t="s">
        <v>90</v>
      </c>
      <c r="C444">
        <v>1361067</v>
      </c>
      <c r="D444" t="s">
        <v>120</v>
      </c>
      <c r="E444" t="s">
        <v>6688</v>
      </c>
      <c r="F444" t="s">
        <v>6689</v>
      </c>
      <c r="G444" t="s">
        <v>2832</v>
      </c>
      <c r="H444" t="s">
        <v>85</v>
      </c>
      <c r="I444" t="s">
        <v>3825</v>
      </c>
      <c r="J444" t="s">
        <v>277</v>
      </c>
    </row>
    <row r="445" spans="1:10" x14ac:dyDescent="0.25">
      <c r="A445" t="s">
        <v>75</v>
      </c>
      <c r="B445" t="s">
        <v>90</v>
      </c>
      <c r="C445">
        <v>1365283</v>
      </c>
      <c r="D445" t="s">
        <v>120</v>
      </c>
      <c r="E445" t="s">
        <v>346</v>
      </c>
      <c r="F445" t="s">
        <v>3633</v>
      </c>
      <c r="G445" t="s">
        <v>3634</v>
      </c>
      <c r="H445" t="s">
        <v>105</v>
      </c>
      <c r="I445" t="s">
        <v>349</v>
      </c>
      <c r="J445" t="s">
        <v>160</v>
      </c>
    </row>
    <row r="446" spans="1:10" x14ac:dyDescent="0.25">
      <c r="A446" t="s">
        <v>75</v>
      </c>
      <c r="B446" t="s">
        <v>90</v>
      </c>
      <c r="C446">
        <v>1367252</v>
      </c>
      <c r="D446" t="s">
        <v>120</v>
      </c>
      <c r="E446" t="s">
        <v>743</v>
      </c>
      <c r="F446" t="s">
        <v>739</v>
      </c>
      <c r="G446" t="s">
        <v>740</v>
      </c>
      <c r="H446" t="s">
        <v>105</v>
      </c>
      <c r="I446" t="s">
        <v>744</v>
      </c>
      <c r="J446" t="s">
        <v>160</v>
      </c>
    </row>
    <row r="447" spans="1:10" x14ac:dyDescent="0.25">
      <c r="A447" t="s">
        <v>5358</v>
      </c>
      <c r="B447" t="s">
        <v>90</v>
      </c>
      <c r="C447">
        <v>1376043</v>
      </c>
      <c r="D447" t="s">
        <v>6690</v>
      </c>
      <c r="E447" t="s">
        <v>212</v>
      </c>
      <c r="F447" t="s">
        <v>6691</v>
      </c>
      <c r="G447" t="s">
        <v>6692</v>
      </c>
      <c r="H447" t="s">
        <v>212</v>
      </c>
      <c r="I447" t="s">
        <v>82</v>
      </c>
    </row>
    <row r="448" spans="1:10" x14ac:dyDescent="0.25">
      <c r="A448" t="s">
        <v>75</v>
      </c>
      <c r="B448" t="s">
        <v>90</v>
      </c>
      <c r="C448">
        <v>1377394</v>
      </c>
      <c r="D448" t="s">
        <v>88</v>
      </c>
      <c r="E448" t="s">
        <v>6693</v>
      </c>
      <c r="F448" t="s">
        <v>753</v>
      </c>
      <c r="G448" t="s">
        <v>2420</v>
      </c>
      <c r="H448" t="s">
        <v>204</v>
      </c>
      <c r="I448" t="s">
        <v>1269</v>
      </c>
      <c r="J448" t="s">
        <v>204</v>
      </c>
    </row>
    <row r="449" spans="1:10" x14ac:dyDescent="0.25">
      <c r="A449" t="s">
        <v>75</v>
      </c>
      <c r="B449" t="s">
        <v>90</v>
      </c>
      <c r="C449">
        <v>1378237</v>
      </c>
      <c r="D449" t="s">
        <v>120</v>
      </c>
      <c r="E449" t="s">
        <v>79</v>
      </c>
      <c r="F449" t="s">
        <v>753</v>
      </c>
      <c r="G449" t="s">
        <v>754</v>
      </c>
      <c r="H449" t="s">
        <v>79</v>
      </c>
      <c r="I449" t="s">
        <v>82</v>
      </c>
    </row>
    <row r="450" spans="1:10" x14ac:dyDescent="0.25">
      <c r="A450" t="s">
        <v>75</v>
      </c>
      <c r="B450" t="s">
        <v>90</v>
      </c>
      <c r="C450">
        <v>1381373</v>
      </c>
      <c r="D450" t="s">
        <v>101</v>
      </c>
      <c r="E450" t="s">
        <v>757</v>
      </c>
      <c r="F450" t="s">
        <v>758</v>
      </c>
      <c r="G450" t="s">
        <v>759</v>
      </c>
      <c r="H450" t="s">
        <v>400</v>
      </c>
      <c r="I450" t="s">
        <v>587</v>
      </c>
      <c r="J450" t="s">
        <v>511</v>
      </c>
    </row>
    <row r="451" spans="1:10" x14ac:dyDescent="0.25">
      <c r="A451" t="s">
        <v>75</v>
      </c>
      <c r="B451" t="s">
        <v>90</v>
      </c>
      <c r="C451">
        <v>1381513</v>
      </c>
      <c r="D451" t="s">
        <v>120</v>
      </c>
      <c r="E451" t="s">
        <v>6694</v>
      </c>
      <c r="F451" t="s">
        <v>758</v>
      </c>
      <c r="G451" t="s">
        <v>759</v>
      </c>
      <c r="H451" t="s">
        <v>245</v>
      </c>
      <c r="I451" t="s">
        <v>4729</v>
      </c>
      <c r="J451" t="s">
        <v>245</v>
      </c>
    </row>
    <row r="452" spans="1:10" x14ac:dyDescent="0.25">
      <c r="A452" t="s">
        <v>75</v>
      </c>
      <c r="B452" t="s">
        <v>90</v>
      </c>
      <c r="C452">
        <v>1386008</v>
      </c>
      <c r="D452" t="s">
        <v>120</v>
      </c>
      <c r="E452" t="s">
        <v>6695</v>
      </c>
      <c r="F452" t="s">
        <v>6696</v>
      </c>
      <c r="G452" t="s">
        <v>6697</v>
      </c>
      <c r="H452" t="s">
        <v>98</v>
      </c>
      <c r="I452" t="s">
        <v>2911</v>
      </c>
      <c r="J452" t="s">
        <v>428</v>
      </c>
    </row>
    <row r="453" spans="1:10" x14ac:dyDescent="0.25">
      <c r="A453" t="s">
        <v>75</v>
      </c>
      <c r="B453" t="s">
        <v>90</v>
      </c>
      <c r="C453">
        <v>1388406</v>
      </c>
      <c r="D453" t="s">
        <v>120</v>
      </c>
      <c r="E453" t="s">
        <v>6698</v>
      </c>
      <c r="F453" t="s">
        <v>6699</v>
      </c>
      <c r="G453" t="s">
        <v>6700</v>
      </c>
      <c r="H453" t="s">
        <v>124</v>
      </c>
      <c r="I453" t="s">
        <v>6701</v>
      </c>
      <c r="J453" t="s">
        <v>96</v>
      </c>
    </row>
    <row r="454" spans="1:10" x14ac:dyDescent="0.25">
      <c r="A454" t="s">
        <v>75</v>
      </c>
      <c r="B454" t="s">
        <v>90</v>
      </c>
      <c r="C454">
        <v>1389852</v>
      </c>
      <c r="D454" t="s">
        <v>120</v>
      </c>
      <c r="E454" t="s">
        <v>6702</v>
      </c>
      <c r="F454" t="s">
        <v>6703</v>
      </c>
      <c r="G454" t="s">
        <v>6704</v>
      </c>
      <c r="H454" t="s">
        <v>124</v>
      </c>
      <c r="I454" t="s">
        <v>605</v>
      </c>
      <c r="J454" t="s">
        <v>140</v>
      </c>
    </row>
    <row r="455" spans="1:10" x14ac:dyDescent="0.25">
      <c r="A455" t="s">
        <v>75</v>
      </c>
      <c r="B455" t="s">
        <v>90</v>
      </c>
      <c r="C455">
        <v>1394355</v>
      </c>
      <c r="D455" t="s">
        <v>120</v>
      </c>
      <c r="E455" t="s">
        <v>762</v>
      </c>
      <c r="F455" t="s">
        <v>763</v>
      </c>
      <c r="G455" t="s">
        <v>764</v>
      </c>
      <c r="H455" t="s">
        <v>124</v>
      </c>
      <c r="I455" t="s">
        <v>765</v>
      </c>
      <c r="J455" t="s">
        <v>140</v>
      </c>
    </row>
    <row r="456" spans="1:10" x14ac:dyDescent="0.25">
      <c r="A456" t="s">
        <v>75</v>
      </c>
      <c r="B456" t="s">
        <v>90</v>
      </c>
      <c r="C456">
        <v>1397366</v>
      </c>
      <c r="D456" t="s">
        <v>225</v>
      </c>
      <c r="E456" t="s">
        <v>6705</v>
      </c>
      <c r="F456" t="s">
        <v>6706</v>
      </c>
      <c r="G456" t="s">
        <v>6707</v>
      </c>
      <c r="H456" t="s">
        <v>140</v>
      </c>
      <c r="I456" t="s">
        <v>1394</v>
      </c>
      <c r="J456" t="s">
        <v>140</v>
      </c>
    </row>
    <row r="457" spans="1:10" x14ac:dyDescent="0.25">
      <c r="A457" t="s">
        <v>75</v>
      </c>
      <c r="B457" t="s">
        <v>90</v>
      </c>
      <c r="C457">
        <v>1399341</v>
      </c>
      <c r="D457" t="s">
        <v>135</v>
      </c>
      <c r="E457" t="s">
        <v>768</v>
      </c>
      <c r="F457" t="s">
        <v>769</v>
      </c>
      <c r="G457" t="s">
        <v>770</v>
      </c>
      <c r="H457" t="s">
        <v>140</v>
      </c>
      <c r="I457" t="s">
        <v>771</v>
      </c>
      <c r="J457" t="s">
        <v>277</v>
      </c>
    </row>
    <row r="458" spans="1:10" x14ac:dyDescent="0.25">
      <c r="A458" t="s">
        <v>75</v>
      </c>
      <c r="B458" t="s">
        <v>90</v>
      </c>
      <c r="C458">
        <v>1407139</v>
      </c>
      <c r="D458" t="s">
        <v>225</v>
      </c>
      <c r="E458" t="s">
        <v>774</v>
      </c>
      <c r="F458" t="s">
        <v>775</v>
      </c>
      <c r="G458" t="s">
        <v>776</v>
      </c>
      <c r="H458" t="s">
        <v>148</v>
      </c>
      <c r="I458" t="s">
        <v>777</v>
      </c>
      <c r="J458" t="s">
        <v>160</v>
      </c>
    </row>
    <row r="459" spans="1:10" x14ac:dyDescent="0.25">
      <c r="A459" t="s">
        <v>75</v>
      </c>
      <c r="B459" t="s">
        <v>90</v>
      </c>
      <c r="C459">
        <v>1412385</v>
      </c>
      <c r="D459" t="s">
        <v>120</v>
      </c>
      <c r="E459" t="s">
        <v>6708</v>
      </c>
      <c r="F459" t="s">
        <v>2434</v>
      </c>
      <c r="G459" t="s">
        <v>6709</v>
      </c>
      <c r="H459" t="s">
        <v>400</v>
      </c>
      <c r="I459" t="s">
        <v>925</v>
      </c>
      <c r="J459" t="s">
        <v>428</v>
      </c>
    </row>
    <row r="460" spans="1:10" x14ac:dyDescent="0.25">
      <c r="A460" t="s">
        <v>75</v>
      </c>
      <c r="B460" t="s">
        <v>90</v>
      </c>
      <c r="C460">
        <v>1420394</v>
      </c>
      <c r="D460" t="s">
        <v>120</v>
      </c>
      <c r="E460" t="s">
        <v>79</v>
      </c>
      <c r="F460" t="s">
        <v>2438</v>
      </c>
      <c r="G460" t="s">
        <v>2439</v>
      </c>
      <c r="H460" t="s">
        <v>79</v>
      </c>
      <c r="I460" t="s">
        <v>82</v>
      </c>
    </row>
    <row r="461" spans="1:10" x14ac:dyDescent="0.25">
      <c r="A461" t="s">
        <v>75</v>
      </c>
      <c r="B461" t="s">
        <v>90</v>
      </c>
      <c r="C461">
        <v>1423512</v>
      </c>
      <c r="D461" t="s">
        <v>120</v>
      </c>
      <c r="E461" t="s">
        <v>6710</v>
      </c>
      <c r="F461" t="s">
        <v>4969</v>
      </c>
      <c r="G461" t="s">
        <v>4970</v>
      </c>
      <c r="H461" t="s">
        <v>131</v>
      </c>
      <c r="I461" t="s">
        <v>723</v>
      </c>
      <c r="J461" t="s">
        <v>131</v>
      </c>
    </row>
    <row r="462" spans="1:10" x14ac:dyDescent="0.25">
      <c r="A462" t="s">
        <v>75</v>
      </c>
      <c r="B462" t="s">
        <v>90</v>
      </c>
      <c r="C462">
        <v>1424234</v>
      </c>
      <c r="D462" t="s">
        <v>135</v>
      </c>
      <c r="E462" t="s">
        <v>6711</v>
      </c>
      <c r="F462" t="s">
        <v>4969</v>
      </c>
      <c r="G462" t="s">
        <v>4970</v>
      </c>
      <c r="H462" t="s">
        <v>140</v>
      </c>
      <c r="I462" t="s">
        <v>6712</v>
      </c>
      <c r="J462" t="s">
        <v>160</v>
      </c>
    </row>
    <row r="463" spans="1:10" x14ac:dyDescent="0.25">
      <c r="A463" t="s">
        <v>75</v>
      </c>
      <c r="B463" t="s">
        <v>90</v>
      </c>
      <c r="C463">
        <v>1427046</v>
      </c>
      <c r="D463" t="s">
        <v>135</v>
      </c>
      <c r="E463" t="s">
        <v>6713</v>
      </c>
      <c r="F463" t="s">
        <v>6714</v>
      </c>
      <c r="G463" t="s">
        <v>6715</v>
      </c>
      <c r="H463" t="s">
        <v>124</v>
      </c>
      <c r="I463" t="s">
        <v>1517</v>
      </c>
      <c r="J463" t="s">
        <v>124</v>
      </c>
    </row>
    <row r="464" spans="1:10" x14ac:dyDescent="0.25">
      <c r="A464" t="s">
        <v>5358</v>
      </c>
      <c r="B464" t="s">
        <v>90</v>
      </c>
      <c r="C464">
        <v>1428894</v>
      </c>
      <c r="D464" t="s">
        <v>6716</v>
      </c>
      <c r="E464" t="s">
        <v>79</v>
      </c>
      <c r="F464" t="s">
        <v>4974</v>
      </c>
      <c r="G464" t="s">
        <v>4975</v>
      </c>
      <c r="H464" t="s">
        <v>79</v>
      </c>
      <c r="I464" t="s">
        <v>82</v>
      </c>
    </row>
    <row r="465" spans="1:10" x14ac:dyDescent="0.25">
      <c r="A465" t="s">
        <v>75</v>
      </c>
      <c r="B465" t="s">
        <v>90</v>
      </c>
      <c r="C465">
        <v>1430873</v>
      </c>
      <c r="D465" t="s">
        <v>120</v>
      </c>
      <c r="E465" t="s">
        <v>6717</v>
      </c>
      <c r="F465" t="s">
        <v>6718</v>
      </c>
      <c r="G465" t="s">
        <v>6719</v>
      </c>
      <c r="H465" t="s">
        <v>140</v>
      </c>
      <c r="I465" t="s">
        <v>2753</v>
      </c>
      <c r="J465" t="s">
        <v>160</v>
      </c>
    </row>
    <row r="466" spans="1:10" x14ac:dyDescent="0.25">
      <c r="A466" t="s">
        <v>75</v>
      </c>
      <c r="B466" t="s">
        <v>90</v>
      </c>
      <c r="C466">
        <v>1437184</v>
      </c>
      <c r="D466" t="s">
        <v>120</v>
      </c>
      <c r="E466" t="s">
        <v>79</v>
      </c>
      <c r="F466" t="s">
        <v>780</v>
      </c>
      <c r="G466" t="s">
        <v>781</v>
      </c>
      <c r="H466" t="s">
        <v>79</v>
      </c>
      <c r="I466" t="s">
        <v>82</v>
      </c>
    </row>
    <row r="467" spans="1:10" x14ac:dyDescent="0.25">
      <c r="A467" t="s">
        <v>75</v>
      </c>
      <c r="B467" t="s">
        <v>90</v>
      </c>
      <c r="C467">
        <v>1439518</v>
      </c>
      <c r="D467" t="s">
        <v>135</v>
      </c>
      <c r="E467" t="s">
        <v>6720</v>
      </c>
      <c r="F467" t="s">
        <v>6721</v>
      </c>
      <c r="G467" t="s">
        <v>6722</v>
      </c>
      <c r="H467" t="s">
        <v>140</v>
      </c>
      <c r="I467" t="s">
        <v>6723</v>
      </c>
      <c r="J467" t="s">
        <v>140</v>
      </c>
    </row>
    <row r="468" spans="1:10" x14ac:dyDescent="0.25">
      <c r="A468" t="s">
        <v>75</v>
      </c>
      <c r="B468" t="s">
        <v>90</v>
      </c>
      <c r="C468">
        <v>1441836</v>
      </c>
      <c r="D468" t="s">
        <v>120</v>
      </c>
      <c r="E468" t="s">
        <v>6724</v>
      </c>
      <c r="F468" t="s">
        <v>785</v>
      </c>
      <c r="G468" t="s">
        <v>786</v>
      </c>
      <c r="H468" t="s">
        <v>146</v>
      </c>
      <c r="I468" t="s">
        <v>3164</v>
      </c>
      <c r="J468" t="s">
        <v>148</v>
      </c>
    </row>
    <row r="469" spans="1:10" x14ac:dyDescent="0.25">
      <c r="A469" t="s">
        <v>75</v>
      </c>
      <c r="B469" t="s">
        <v>90</v>
      </c>
      <c r="C469">
        <v>1442008</v>
      </c>
      <c r="D469" t="s">
        <v>120</v>
      </c>
      <c r="E469" t="s">
        <v>784</v>
      </c>
      <c r="F469" t="s">
        <v>785</v>
      </c>
      <c r="G469" t="s">
        <v>786</v>
      </c>
      <c r="H469" t="s">
        <v>124</v>
      </c>
      <c r="I469" t="s">
        <v>787</v>
      </c>
      <c r="J469" t="s">
        <v>96</v>
      </c>
    </row>
    <row r="470" spans="1:10" x14ac:dyDescent="0.25">
      <c r="A470" t="s">
        <v>75</v>
      </c>
      <c r="B470" t="s">
        <v>90</v>
      </c>
      <c r="C470">
        <v>1450482</v>
      </c>
      <c r="D470" t="s">
        <v>135</v>
      </c>
      <c r="E470" t="s">
        <v>790</v>
      </c>
      <c r="F470" t="s">
        <v>791</v>
      </c>
      <c r="G470" t="s">
        <v>792</v>
      </c>
      <c r="H470" t="s">
        <v>124</v>
      </c>
      <c r="I470" t="s">
        <v>793</v>
      </c>
      <c r="J470" t="s">
        <v>140</v>
      </c>
    </row>
    <row r="471" spans="1:10" x14ac:dyDescent="0.25">
      <c r="A471" t="s">
        <v>75</v>
      </c>
      <c r="B471" t="s">
        <v>90</v>
      </c>
      <c r="C471">
        <v>1451422</v>
      </c>
      <c r="D471" t="s">
        <v>225</v>
      </c>
      <c r="E471" t="s">
        <v>6725</v>
      </c>
      <c r="F471" t="s">
        <v>6726</v>
      </c>
      <c r="G471" t="s">
        <v>6727</v>
      </c>
      <c r="H471" t="s">
        <v>174</v>
      </c>
      <c r="I471" t="s">
        <v>6377</v>
      </c>
      <c r="J471" t="s">
        <v>140</v>
      </c>
    </row>
    <row r="472" spans="1:10" x14ac:dyDescent="0.25">
      <c r="A472" t="s">
        <v>75</v>
      </c>
      <c r="B472" t="s">
        <v>90</v>
      </c>
      <c r="C472">
        <v>1454724</v>
      </c>
      <c r="D472" t="s">
        <v>120</v>
      </c>
      <c r="E472" t="s">
        <v>6728</v>
      </c>
      <c r="F472" t="s">
        <v>6729</v>
      </c>
      <c r="G472" t="s">
        <v>6730</v>
      </c>
      <c r="H472" t="s">
        <v>146</v>
      </c>
      <c r="I472" t="s">
        <v>6731</v>
      </c>
      <c r="J472" t="s">
        <v>148</v>
      </c>
    </row>
    <row r="473" spans="1:10" x14ac:dyDescent="0.25">
      <c r="A473" t="s">
        <v>75</v>
      </c>
      <c r="B473" t="s">
        <v>90</v>
      </c>
      <c r="C473">
        <v>1457725</v>
      </c>
      <c r="D473" t="s">
        <v>120</v>
      </c>
      <c r="E473" t="s">
        <v>79</v>
      </c>
      <c r="F473" t="s">
        <v>797</v>
      </c>
      <c r="G473" t="s">
        <v>6732</v>
      </c>
      <c r="H473" t="s">
        <v>79</v>
      </c>
      <c r="I473" t="s">
        <v>82</v>
      </c>
    </row>
    <row r="474" spans="1:10" x14ac:dyDescent="0.25">
      <c r="A474" t="s">
        <v>75</v>
      </c>
      <c r="B474" t="s">
        <v>90</v>
      </c>
      <c r="C474">
        <v>1461041</v>
      </c>
      <c r="D474" t="s">
        <v>225</v>
      </c>
      <c r="E474" t="s">
        <v>212</v>
      </c>
      <c r="F474" t="s">
        <v>802</v>
      </c>
      <c r="G474" t="s">
        <v>803</v>
      </c>
      <c r="H474" t="s">
        <v>212</v>
      </c>
      <c r="I474" t="s">
        <v>82</v>
      </c>
    </row>
    <row r="475" spans="1:10" x14ac:dyDescent="0.25">
      <c r="A475" t="s">
        <v>75</v>
      </c>
      <c r="B475" t="s">
        <v>90</v>
      </c>
      <c r="C475">
        <v>1470359</v>
      </c>
      <c r="D475" t="s">
        <v>225</v>
      </c>
      <c r="E475" t="s">
        <v>6733</v>
      </c>
      <c r="F475" t="s">
        <v>6734</v>
      </c>
      <c r="G475" t="s">
        <v>6735</v>
      </c>
      <c r="H475" t="s">
        <v>98</v>
      </c>
      <c r="I475" t="s">
        <v>3217</v>
      </c>
      <c r="J475" t="s">
        <v>96</v>
      </c>
    </row>
    <row r="476" spans="1:10" x14ac:dyDescent="0.25">
      <c r="A476" t="s">
        <v>75</v>
      </c>
      <c r="B476" t="s">
        <v>90</v>
      </c>
      <c r="C476">
        <v>1470453</v>
      </c>
      <c r="D476" t="s">
        <v>135</v>
      </c>
      <c r="E476" t="s">
        <v>6736</v>
      </c>
      <c r="F476" t="s">
        <v>6734</v>
      </c>
      <c r="G476" t="s">
        <v>6735</v>
      </c>
      <c r="H476" t="s">
        <v>245</v>
      </c>
      <c r="I476" t="s">
        <v>2818</v>
      </c>
      <c r="J476" t="s">
        <v>245</v>
      </c>
    </row>
    <row r="477" spans="1:10" x14ac:dyDescent="0.25">
      <c r="A477" t="s">
        <v>75</v>
      </c>
      <c r="B477" t="s">
        <v>90</v>
      </c>
      <c r="C477">
        <v>1471859</v>
      </c>
      <c r="D477" t="s">
        <v>120</v>
      </c>
      <c r="E477" t="s">
        <v>79</v>
      </c>
      <c r="F477" t="s">
        <v>6734</v>
      </c>
      <c r="G477" t="s">
        <v>6737</v>
      </c>
      <c r="H477" t="s">
        <v>79</v>
      </c>
      <c r="I477" t="s">
        <v>82</v>
      </c>
    </row>
    <row r="478" spans="1:10" x14ac:dyDescent="0.25">
      <c r="A478" t="s">
        <v>75</v>
      </c>
      <c r="B478" t="s">
        <v>90</v>
      </c>
      <c r="C478">
        <v>1473235</v>
      </c>
      <c r="D478" t="s">
        <v>135</v>
      </c>
      <c r="E478" t="s">
        <v>6738</v>
      </c>
      <c r="F478" t="s">
        <v>6739</v>
      </c>
      <c r="G478" t="s">
        <v>6740</v>
      </c>
      <c r="H478" t="s">
        <v>245</v>
      </c>
      <c r="I478" t="s">
        <v>3642</v>
      </c>
      <c r="J478" t="s">
        <v>245</v>
      </c>
    </row>
    <row r="479" spans="1:10" x14ac:dyDescent="0.25">
      <c r="A479" t="s">
        <v>75</v>
      </c>
      <c r="B479" t="s">
        <v>90</v>
      </c>
      <c r="C479">
        <v>1478971</v>
      </c>
      <c r="D479" t="s">
        <v>151</v>
      </c>
      <c r="E479" t="s">
        <v>6741</v>
      </c>
      <c r="F479" t="s">
        <v>6742</v>
      </c>
      <c r="G479" t="s">
        <v>6038</v>
      </c>
      <c r="H479" t="s">
        <v>105</v>
      </c>
      <c r="I479" t="s">
        <v>6743</v>
      </c>
      <c r="J479" t="s">
        <v>428</v>
      </c>
    </row>
    <row r="480" spans="1:10" x14ac:dyDescent="0.25">
      <c r="A480" t="s">
        <v>75</v>
      </c>
      <c r="B480" t="s">
        <v>90</v>
      </c>
      <c r="C480">
        <v>1479733</v>
      </c>
      <c r="D480" t="s">
        <v>120</v>
      </c>
      <c r="E480" t="s">
        <v>6744</v>
      </c>
      <c r="F480" t="s">
        <v>6742</v>
      </c>
      <c r="G480" t="s">
        <v>6038</v>
      </c>
      <c r="H480" t="s">
        <v>85</v>
      </c>
      <c r="I480" t="s">
        <v>6059</v>
      </c>
      <c r="J480" t="s">
        <v>277</v>
      </c>
    </row>
    <row r="481" spans="1:10" x14ac:dyDescent="0.25">
      <c r="A481" t="s">
        <v>75</v>
      </c>
      <c r="B481" t="s">
        <v>90</v>
      </c>
      <c r="C481">
        <v>1481737</v>
      </c>
      <c r="D481" t="s">
        <v>135</v>
      </c>
      <c r="E481" t="s">
        <v>6745</v>
      </c>
      <c r="F481" t="s">
        <v>6746</v>
      </c>
      <c r="G481" t="s">
        <v>6747</v>
      </c>
      <c r="H481" t="s">
        <v>172</v>
      </c>
      <c r="I481" t="s">
        <v>323</v>
      </c>
      <c r="J481" t="s">
        <v>172</v>
      </c>
    </row>
    <row r="482" spans="1:10" x14ac:dyDescent="0.25">
      <c r="A482" t="s">
        <v>75</v>
      </c>
      <c r="B482" t="s">
        <v>90</v>
      </c>
      <c r="C482">
        <v>1482005</v>
      </c>
      <c r="D482" t="s">
        <v>120</v>
      </c>
      <c r="E482" t="s">
        <v>4848</v>
      </c>
      <c r="F482" t="s">
        <v>6746</v>
      </c>
      <c r="G482" t="s">
        <v>6747</v>
      </c>
      <c r="H482" t="s">
        <v>85</v>
      </c>
      <c r="I482" t="s">
        <v>1599</v>
      </c>
      <c r="J482" t="s">
        <v>277</v>
      </c>
    </row>
    <row r="483" spans="1:10" x14ac:dyDescent="0.25">
      <c r="A483" t="s">
        <v>75</v>
      </c>
      <c r="B483" t="s">
        <v>90</v>
      </c>
      <c r="C483">
        <v>1483460</v>
      </c>
      <c r="D483" t="s">
        <v>120</v>
      </c>
      <c r="E483" t="s">
        <v>6748</v>
      </c>
      <c r="F483" t="s">
        <v>807</v>
      </c>
      <c r="G483" t="s">
        <v>808</v>
      </c>
      <c r="H483" t="s">
        <v>204</v>
      </c>
      <c r="I483" t="s">
        <v>4750</v>
      </c>
      <c r="J483" t="s">
        <v>204</v>
      </c>
    </row>
    <row r="484" spans="1:10" x14ac:dyDescent="0.25">
      <c r="A484" t="s">
        <v>75</v>
      </c>
      <c r="B484" t="s">
        <v>90</v>
      </c>
      <c r="C484">
        <v>1485968</v>
      </c>
      <c r="D484" t="s">
        <v>135</v>
      </c>
      <c r="E484" t="s">
        <v>812</v>
      </c>
      <c r="F484" t="s">
        <v>813</v>
      </c>
      <c r="G484" t="s">
        <v>814</v>
      </c>
      <c r="H484" t="s">
        <v>174</v>
      </c>
      <c r="I484" t="s">
        <v>815</v>
      </c>
      <c r="J484" t="s">
        <v>428</v>
      </c>
    </row>
    <row r="485" spans="1:10" x14ac:dyDescent="0.25">
      <c r="A485" t="s">
        <v>75</v>
      </c>
      <c r="B485" t="s">
        <v>90</v>
      </c>
      <c r="C485">
        <v>1494040</v>
      </c>
      <c r="D485" t="s">
        <v>135</v>
      </c>
      <c r="E485" t="s">
        <v>6749</v>
      </c>
      <c r="F485" t="s">
        <v>6750</v>
      </c>
      <c r="G485" t="s">
        <v>687</v>
      </c>
      <c r="H485" t="s">
        <v>85</v>
      </c>
      <c r="I485" t="s">
        <v>6231</v>
      </c>
      <c r="J485" t="s">
        <v>277</v>
      </c>
    </row>
    <row r="486" spans="1:10" x14ac:dyDescent="0.25">
      <c r="A486" t="s">
        <v>75</v>
      </c>
      <c r="B486" t="s">
        <v>90</v>
      </c>
      <c r="C486">
        <v>1494787</v>
      </c>
      <c r="D486" t="s">
        <v>88</v>
      </c>
      <c r="E486" t="s">
        <v>79</v>
      </c>
      <c r="F486" t="s">
        <v>6750</v>
      </c>
      <c r="G486" t="s">
        <v>6751</v>
      </c>
      <c r="H486" t="s">
        <v>79</v>
      </c>
      <c r="I486" t="s">
        <v>82</v>
      </c>
    </row>
    <row r="487" spans="1:10" x14ac:dyDescent="0.25">
      <c r="A487" t="s">
        <v>75</v>
      </c>
      <c r="B487" t="s">
        <v>90</v>
      </c>
      <c r="C487">
        <v>1503262</v>
      </c>
      <c r="D487" t="s">
        <v>120</v>
      </c>
      <c r="E487" t="s">
        <v>6752</v>
      </c>
      <c r="F487" t="s">
        <v>6753</v>
      </c>
      <c r="G487" t="s">
        <v>687</v>
      </c>
      <c r="H487" t="s">
        <v>96</v>
      </c>
      <c r="I487" t="s">
        <v>3614</v>
      </c>
      <c r="J487" t="s">
        <v>96</v>
      </c>
    </row>
    <row r="488" spans="1:10" x14ac:dyDescent="0.25">
      <c r="A488" t="s">
        <v>75</v>
      </c>
      <c r="B488" t="s">
        <v>90</v>
      </c>
      <c r="C488">
        <v>1508681</v>
      </c>
      <c r="D488" t="s">
        <v>135</v>
      </c>
      <c r="E488" t="s">
        <v>6754</v>
      </c>
      <c r="F488" t="s">
        <v>6755</v>
      </c>
      <c r="G488" t="s">
        <v>6756</v>
      </c>
      <c r="H488" t="s">
        <v>253</v>
      </c>
      <c r="I488" t="s">
        <v>2421</v>
      </c>
      <c r="J488" t="s">
        <v>96</v>
      </c>
    </row>
    <row r="489" spans="1:10" x14ac:dyDescent="0.25">
      <c r="A489" t="s">
        <v>75</v>
      </c>
      <c r="B489" t="s">
        <v>90</v>
      </c>
      <c r="C489">
        <v>1510923</v>
      </c>
      <c r="D489" t="s">
        <v>120</v>
      </c>
      <c r="E489" t="s">
        <v>6757</v>
      </c>
      <c r="F489" t="s">
        <v>6758</v>
      </c>
      <c r="G489" t="s">
        <v>6759</v>
      </c>
      <c r="H489" t="s">
        <v>174</v>
      </c>
      <c r="I489" t="s">
        <v>744</v>
      </c>
      <c r="J489" t="s">
        <v>174</v>
      </c>
    </row>
    <row r="490" spans="1:10" x14ac:dyDescent="0.25">
      <c r="A490" t="s">
        <v>75</v>
      </c>
      <c r="B490" t="s">
        <v>90</v>
      </c>
      <c r="C490">
        <v>1514177</v>
      </c>
      <c r="D490" t="s">
        <v>120</v>
      </c>
      <c r="E490" t="s">
        <v>6760</v>
      </c>
      <c r="F490" t="s">
        <v>2461</v>
      </c>
      <c r="G490" t="s">
        <v>6761</v>
      </c>
      <c r="H490" t="s">
        <v>105</v>
      </c>
      <c r="I490" t="s">
        <v>5947</v>
      </c>
      <c r="J490" t="s">
        <v>85</v>
      </c>
    </row>
    <row r="491" spans="1:10" x14ac:dyDescent="0.25">
      <c r="A491" t="s">
        <v>75</v>
      </c>
      <c r="B491" t="s">
        <v>90</v>
      </c>
      <c r="C491">
        <v>1514858</v>
      </c>
      <c r="D491" t="s">
        <v>151</v>
      </c>
      <c r="E491" t="s">
        <v>6762</v>
      </c>
      <c r="F491" t="s">
        <v>6763</v>
      </c>
      <c r="G491" t="s">
        <v>6764</v>
      </c>
      <c r="H491" t="s">
        <v>105</v>
      </c>
      <c r="I491" t="s">
        <v>3811</v>
      </c>
      <c r="J491" t="s">
        <v>428</v>
      </c>
    </row>
    <row r="492" spans="1:10" x14ac:dyDescent="0.25">
      <c r="A492" t="s">
        <v>75</v>
      </c>
      <c r="B492" t="s">
        <v>90</v>
      </c>
      <c r="C492">
        <v>1519349</v>
      </c>
      <c r="D492" t="s">
        <v>92</v>
      </c>
      <c r="E492" t="s">
        <v>6765</v>
      </c>
      <c r="F492" t="s">
        <v>2466</v>
      </c>
      <c r="G492" t="s">
        <v>2467</v>
      </c>
      <c r="H492" t="s">
        <v>428</v>
      </c>
      <c r="I492" t="s">
        <v>543</v>
      </c>
      <c r="J492" t="s">
        <v>160</v>
      </c>
    </row>
    <row r="493" spans="1:10" x14ac:dyDescent="0.25">
      <c r="A493" t="s">
        <v>75</v>
      </c>
      <c r="B493" t="s">
        <v>90</v>
      </c>
      <c r="C493">
        <v>1522007</v>
      </c>
      <c r="D493" t="s">
        <v>135</v>
      </c>
      <c r="E493" t="s">
        <v>79</v>
      </c>
      <c r="F493" t="s">
        <v>824</v>
      </c>
      <c r="G493" t="s">
        <v>825</v>
      </c>
      <c r="H493" t="s">
        <v>79</v>
      </c>
      <c r="I493" t="s">
        <v>82</v>
      </c>
    </row>
    <row r="494" spans="1:10" x14ac:dyDescent="0.25">
      <c r="A494" t="s">
        <v>75</v>
      </c>
      <c r="B494" t="s">
        <v>90</v>
      </c>
      <c r="C494">
        <v>1522387</v>
      </c>
      <c r="D494" t="s">
        <v>135</v>
      </c>
      <c r="E494" t="s">
        <v>212</v>
      </c>
      <c r="F494" t="s">
        <v>6766</v>
      </c>
      <c r="G494" t="s">
        <v>6409</v>
      </c>
      <c r="H494" t="s">
        <v>212</v>
      </c>
      <c r="I494" t="s">
        <v>82</v>
      </c>
    </row>
    <row r="495" spans="1:10" x14ac:dyDescent="0.25">
      <c r="A495" t="s">
        <v>75</v>
      </c>
      <c r="B495" t="s">
        <v>90</v>
      </c>
      <c r="C495">
        <v>1523317</v>
      </c>
      <c r="D495" t="s">
        <v>120</v>
      </c>
      <c r="E495" t="s">
        <v>212</v>
      </c>
      <c r="F495" t="s">
        <v>6766</v>
      </c>
      <c r="G495" t="s">
        <v>6409</v>
      </c>
      <c r="H495" t="s">
        <v>212</v>
      </c>
      <c r="I495" t="s">
        <v>82</v>
      </c>
    </row>
    <row r="496" spans="1:10" x14ac:dyDescent="0.25">
      <c r="A496" t="s">
        <v>75</v>
      </c>
      <c r="B496" t="s">
        <v>90</v>
      </c>
      <c r="C496">
        <v>1524737</v>
      </c>
      <c r="D496" t="s">
        <v>92</v>
      </c>
      <c r="E496" t="s">
        <v>79</v>
      </c>
      <c r="F496" t="s">
        <v>829</v>
      </c>
      <c r="G496" t="s">
        <v>6767</v>
      </c>
      <c r="H496" t="s">
        <v>79</v>
      </c>
      <c r="I496" t="s">
        <v>82</v>
      </c>
    </row>
    <row r="497" spans="1:10" x14ac:dyDescent="0.25">
      <c r="A497" t="s">
        <v>75</v>
      </c>
      <c r="B497" t="s">
        <v>90</v>
      </c>
      <c r="C497">
        <v>1526607</v>
      </c>
      <c r="D497" t="s">
        <v>151</v>
      </c>
      <c r="E497" t="s">
        <v>4728</v>
      </c>
      <c r="F497" t="s">
        <v>3680</v>
      </c>
      <c r="G497" t="s">
        <v>2250</v>
      </c>
      <c r="H497" t="s">
        <v>85</v>
      </c>
      <c r="I497" t="s">
        <v>4729</v>
      </c>
      <c r="J497" t="s">
        <v>400</v>
      </c>
    </row>
    <row r="498" spans="1:10" x14ac:dyDescent="0.25">
      <c r="A498" t="s">
        <v>75</v>
      </c>
      <c r="B498" t="s">
        <v>90</v>
      </c>
      <c r="C498">
        <v>1531029</v>
      </c>
      <c r="D498" t="s">
        <v>120</v>
      </c>
      <c r="E498" t="s">
        <v>6768</v>
      </c>
      <c r="F498" t="s">
        <v>6769</v>
      </c>
      <c r="G498" t="s">
        <v>6770</v>
      </c>
      <c r="H498" t="s">
        <v>124</v>
      </c>
      <c r="I498" t="s">
        <v>2067</v>
      </c>
      <c r="J498" t="s">
        <v>140</v>
      </c>
    </row>
    <row r="499" spans="1:10" x14ac:dyDescent="0.25">
      <c r="A499" t="s">
        <v>75</v>
      </c>
      <c r="B499" t="s">
        <v>90</v>
      </c>
      <c r="C499">
        <v>1533791</v>
      </c>
      <c r="D499" t="s">
        <v>120</v>
      </c>
      <c r="E499" t="s">
        <v>6771</v>
      </c>
      <c r="F499" t="s">
        <v>833</v>
      </c>
      <c r="G499" t="s">
        <v>834</v>
      </c>
      <c r="H499" t="s">
        <v>511</v>
      </c>
      <c r="I499" t="s">
        <v>6772</v>
      </c>
      <c r="J499" t="s">
        <v>98</v>
      </c>
    </row>
    <row r="500" spans="1:10" x14ac:dyDescent="0.25">
      <c r="A500" t="s">
        <v>75</v>
      </c>
      <c r="B500" t="s">
        <v>90</v>
      </c>
      <c r="C500">
        <v>1534409</v>
      </c>
      <c r="D500" t="s">
        <v>120</v>
      </c>
      <c r="E500" t="s">
        <v>6773</v>
      </c>
      <c r="F500" t="s">
        <v>833</v>
      </c>
      <c r="G500" t="s">
        <v>834</v>
      </c>
      <c r="H500" t="s">
        <v>245</v>
      </c>
      <c r="I500" t="s">
        <v>6774</v>
      </c>
      <c r="J500" t="s">
        <v>245</v>
      </c>
    </row>
    <row r="501" spans="1:10" x14ac:dyDescent="0.25">
      <c r="A501" t="s">
        <v>75</v>
      </c>
      <c r="B501" t="s">
        <v>90</v>
      </c>
      <c r="C501">
        <v>1537806</v>
      </c>
      <c r="D501" t="s">
        <v>225</v>
      </c>
      <c r="E501" t="s">
        <v>6775</v>
      </c>
      <c r="F501" t="s">
        <v>6776</v>
      </c>
      <c r="G501" t="s">
        <v>4920</v>
      </c>
      <c r="H501" t="s">
        <v>96</v>
      </c>
      <c r="I501" t="s">
        <v>6310</v>
      </c>
      <c r="J501" t="s">
        <v>160</v>
      </c>
    </row>
    <row r="502" spans="1:10" x14ac:dyDescent="0.25">
      <c r="A502" t="s">
        <v>75</v>
      </c>
      <c r="B502" t="s">
        <v>90</v>
      </c>
      <c r="C502">
        <v>1539234</v>
      </c>
      <c r="D502" t="s">
        <v>225</v>
      </c>
      <c r="E502" t="s">
        <v>212</v>
      </c>
      <c r="F502" t="s">
        <v>3692</v>
      </c>
      <c r="G502" t="s">
        <v>3693</v>
      </c>
      <c r="H502" t="s">
        <v>212</v>
      </c>
      <c r="I502" t="s">
        <v>82</v>
      </c>
    </row>
    <row r="503" spans="1:10" x14ac:dyDescent="0.25">
      <c r="A503" t="s">
        <v>75</v>
      </c>
      <c r="B503" t="s">
        <v>90</v>
      </c>
      <c r="C503">
        <v>1539827</v>
      </c>
      <c r="D503" t="s">
        <v>135</v>
      </c>
      <c r="E503" t="s">
        <v>212</v>
      </c>
      <c r="F503" t="s">
        <v>3692</v>
      </c>
      <c r="G503" t="s">
        <v>3693</v>
      </c>
      <c r="H503" t="s">
        <v>212</v>
      </c>
      <c r="I503" t="s">
        <v>82</v>
      </c>
    </row>
    <row r="504" spans="1:10" x14ac:dyDescent="0.25">
      <c r="A504" t="s">
        <v>75</v>
      </c>
      <c r="B504" t="s">
        <v>90</v>
      </c>
      <c r="C504">
        <v>1542503</v>
      </c>
      <c r="D504" t="s">
        <v>120</v>
      </c>
      <c r="E504" t="s">
        <v>6777</v>
      </c>
      <c r="F504" t="s">
        <v>6778</v>
      </c>
      <c r="G504" t="s">
        <v>6779</v>
      </c>
      <c r="H504" t="s">
        <v>174</v>
      </c>
      <c r="I504" t="s">
        <v>1110</v>
      </c>
      <c r="J504" t="s">
        <v>174</v>
      </c>
    </row>
    <row r="505" spans="1:10" x14ac:dyDescent="0.25">
      <c r="A505" t="s">
        <v>75</v>
      </c>
      <c r="B505" t="s">
        <v>90</v>
      </c>
      <c r="C505">
        <v>1544432</v>
      </c>
      <c r="D505" t="s">
        <v>120</v>
      </c>
      <c r="E505" t="s">
        <v>6780</v>
      </c>
      <c r="F505" t="s">
        <v>6778</v>
      </c>
      <c r="G505" t="s">
        <v>6779</v>
      </c>
      <c r="H505" t="s">
        <v>174</v>
      </c>
      <c r="I505" t="s">
        <v>6781</v>
      </c>
      <c r="J505" t="s">
        <v>174</v>
      </c>
    </row>
    <row r="506" spans="1:10" x14ac:dyDescent="0.25">
      <c r="A506" t="s">
        <v>75</v>
      </c>
      <c r="B506" t="s">
        <v>90</v>
      </c>
      <c r="C506">
        <v>1546893</v>
      </c>
      <c r="D506" t="s">
        <v>120</v>
      </c>
      <c r="E506" t="s">
        <v>6782</v>
      </c>
      <c r="F506" t="s">
        <v>3697</v>
      </c>
      <c r="G506" t="s">
        <v>505</v>
      </c>
      <c r="H506" t="s">
        <v>140</v>
      </c>
      <c r="I506" t="s">
        <v>4373</v>
      </c>
      <c r="J506" t="s">
        <v>160</v>
      </c>
    </row>
    <row r="507" spans="1:10" x14ac:dyDescent="0.25">
      <c r="A507" t="s">
        <v>75</v>
      </c>
      <c r="B507" t="s">
        <v>90</v>
      </c>
      <c r="C507">
        <v>1548144</v>
      </c>
      <c r="D507" t="s">
        <v>120</v>
      </c>
      <c r="E507" t="s">
        <v>79</v>
      </c>
      <c r="F507" t="s">
        <v>6783</v>
      </c>
      <c r="G507" t="s">
        <v>6784</v>
      </c>
      <c r="H507" t="s">
        <v>79</v>
      </c>
      <c r="I507" t="s">
        <v>82</v>
      </c>
    </row>
    <row r="508" spans="1:10" x14ac:dyDescent="0.25">
      <c r="A508" t="s">
        <v>75</v>
      </c>
      <c r="B508" t="s">
        <v>90</v>
      </c>
      <c r="C508">
        <v>1548216</v>
      </c>
      <c r="D508" t="s">
        <v>225</v>
      </c>
      <c r="E508" t="s">
        <v>79</v>
      </c>
      <c r="F508" t="s">
        <v>6783</v>
      </c>
      <c r="G508" t="s">
        <v>6784</v>
      </c>
      <c r="H508" t="s">
        <v>79</v>
      </c>
      <c r="I508" t="s">
        <v>82</v>
      </c>
    </row>
    <row r="509" spans="1:10" x14ac:dyDescent="0.25">
      <c r="A509" t="s">
        <v>75</v>
      </c>
      <c r="B509" t="s">
        <v>90</v>
      </c>
      <c r="C509">
        <v>1552629</v>
      </c>
      <c r="D509" t="s">
        <v>135</v>
      </c>
      <c r="E509" t="s">
        <v>6785</v>
      </c>
      <c r="F509" t="s">
        <v>6786</v>
      </c>
      <c r="G509" t="s">
        <v>3703</v>
      </c>
      <c r="H509" t="s">
        <v>85</v>
      </c>
      <c r="I509" t="s">
        <v>1916</v>
      </c>
      <c r="J509" t="s">
        <v>277</v>
      </c>
    </row>
    <row r="510" spans="1:10" x14ac:dyDescent="0.25">
      <c r="A510" t="s">
        <v>75</v>
      </c>
      <c r="B510" t="s">
        <v>90</v>
      </c>
      <c r="C510">
        <v>1552648</v>
      </c>
      <c r="D510" t="s">
        <v>135</v>
      </c>
      <c r="E510" t="s">
        <v>6787</v>
      </c>
      <c r="F510" t="s">
        <v>6786</v>
      </c>
      <c r="G510" t="s">
        <v>3703</v>
      </c>
      <c r="H510" t="s">
        <v>204</v>
      </c>
      <c r="I510" t="s">
        <v>5756</v>
      </c>
      <c r="J510" t="s">
        <v>204</v>
      </c>
    </row>
    <row r="511" spans="1:10" x14ac:dyDescent="0.25">
      <c r="A511" t="s">
        <v>75</v>
      </c>
      <c r="B511" t="s">
        <v>90</v>
      </c>
      <c r="C511">
        <v>1558685</v>
      </c>
      <c r="D511" t="s">
        <v>120</v>
      </c>
      <c r="E511" t="s">
        <v>6788</v>
      </c>
      <c r="F511" t="s">
        <v>6789</v>
      </c>
      <c r="G511" t="s">
        <v>6790</v>
      </c>
      <c r="H511" t="s">
        <v>124</v>
      </c>
      <c r="I511" t="s">
        <v>6791</v>
      </c>
      <c r="J511" t="s">
        <v>140</v>
      </c>
    </row>
    <row r="512" spans="1:10" x14ac:dyDescent="0.25">
      <c r="A512" t="s">
        <v>75</v>
      </c>
      <c r="B512" t="s">
        <v>90</v>
      </c>
      <c r="C512">
        <v>1563276</v>
      </c>
      <c r="D512" t="s">
        <v>120</v>
      </c>
      <c r="E512" t="s">
        <v>6792</v>
      </c>
      <c r="F512" t="s">
        <v>6793</v>
      </c>
      <c r="G512" t="s">
        <v>6794</v>
      </c>
      <c r="H512" t="s">
        <v>511</v>
      </c>
      <c r="I512" t="s">
        <v>3503</v>
      </c>
      <c r="J512" t="s">
        <v>400</v>
      </c>
    </row>
    <row r="513" spans="1:10" x14ac:dyDescent="0.25">
      <c r="A513" t="s">
        <v>75</v>
      </c>
      <c r="B513" t="s">
        <v>90</v>
      </c>
      <c r="C513">
        <v>1565497</v>
      </c>
      <c r="D513" t="s">
        <v>151</v>
      </c>
      <c r="E513" t="s">
        <v>6795</v>
      </c>
      <c r="F513" t="s">
        <v>6796</v>
      </c>
      <c r="G513" t="s">
        <v>6797</v>
      </c>
      <c r="H513" t="s">
        <v>140</v>
      </c>
      <c r="I513" t="s">
        <v>6798</v>
      </c>
      <c r="J513" t="s">
        <v>96</v>
      </c>
    </row>
    <row r="514" spans="1:10" x14ac:dyDescent="0.25">
      <c r="A514" t="s">
        <v>75</v>
      </c>
      <c r="B514" t="s">
        <v>90</v>
      </c>
      <c r="C514">
        <v>1569502</v>
      </c>
      <c r="D514" t="s">
        <v>297</v>
      </c>
      <c r="E514" t="s">
        <v>79</v>
      </c>
      <c r="F514" t="s">
        <v>6799</v>
      </c>
      <c r="G514" t="s">
        <v>6800</v>
      </c>
      <c r="H514" t="s">
        <v>79</v>
      </c>
      <c r="I514" t="s">
        <v>82</v>
      </c>
    </row>
    <row r="515" spans="1:10" x14ac:dyDescent="0.25">
      <c r="A515" t="s">
        <v>75</v>
      </c>
      <c r="B515" t="s">
        <v>90</v>
      </c>
      <c r="C515">
        <v>1570428</v>
      </c>
      <c r="D515" t="s">
        <v>120</v>
      </c>
      <c r="E515" t="s">
        <v>6801</v>
      </c>
      <c r="F515" t="s">
        <v>6802</v>
      </c>
      <c r="G515" t="s">
        <v>6803</v>
      </c>
      <c r="H515" t="s">
        <v>172</v>
      </c>
      <c r="I515" t="s">
        <v>6804</v>
      </c>
      <c r="J515" t="s">
        <v>172</v>
      </c>
    </row>
    <row r="516" spans="1:10" x14ac:dyDescent="0.25">
      <c r="A516" t="s">
        <v>75</v>
      </c>
      <c r="B516" t="s">
        <v>90</v>
      </c>
      <c r="C516">
        <v>1570826</v>
      </c>
      <c r="D516" t="s">
        <v>135</v>
      </c>
      <c r="E516" t="s">
        <v>6805</v>
      </c>
      <c r="F516" t="s">
        <v>6802</v>
      </c>
      <c r="G516" t="s">
        <v>6803</v>
      </c>
      <c r="H516" t="s">
        <v>85</v>
      </c>
      <c r="I516" t="s">
        <v>2818</v>
      </c>
      <c r="J516" t="s">
        <v>277</v>
      </c>
    </row>
    <row r="517" spans="1:10" x14ac:dyDescent="0.25">
      <c r="A517" t="s">
        <v>75</v>
      </c>
      <c r="B517" t="s">
        <v>90</v>
      </c>
      <c r="C517">
        <v>1571430</v>
      </c>
      <c r="D517" t="s">
        <v>135</v>
      </c>
      <c r="E517" t="s">
        <v>6806</v>
      </c>
      <c r="F517" t="s">
        <v>6802</v>
      </c>
      <c r="G517" t="s">
        <v>6803</v>
      </c>
      <c r="H517" t="s">
        <v>174</v>
      </c>
      <c r="I517" t="s">
        <v>4459</v>
      </c>
      <c r="J517" t="s">
        <v>174</v>
      </c>
    </row>
    <row r="518" spans="1:10" x14ac:dyDescent="0.25">
      <c r="A518" t="s">
        <v>75</v>
      </c>
      <c r="B518" t="s">
        <v>90</v>
      </c>
      <c r="C518">
        <v>1571658</v>
      </c>
      <c r="D518" t="s">
        <v>135</v>
      </c>
      <c r="E518" t="s">
        <v>6807</v>
      </c>
      <c r="F518" t="s">
        <v>6802</v>
      </c>
      <c r="G518" t="s">
        <v>6803</v>
      </c>
      <c r="H518" t="s">
        <v>204</v>
      </c>
      <c r="I518" t="s">
        <v>1426</v>
      </c>
      <c r="J518" t="s">
        <v>204</v>
      </c>
    </row>
    <row r="519" spans="1:10" x14ac:dyDescent="0.25">
      <c r="A519" t="s">
        <v>75</v>
      </c>
      <c r="B519" t="s">
        <v>90</v>
      </c>
      <c r="C519">
        <v>1572026</v>
      </c>
      <c r="D519" t="s">
        <v>225</v>
      </c>
      <c r="E519" t="s">
        <v>838</v>
      </c>
      <c r="F519" t="s">
        <v>839</v>
      </c>
      <c r="G519" t="s">
        <v>840</v>
      </c>
      <c r="H519" t="s">
        <v>96</v>
      </c>
      <c r="I519" t="s">
        <v>841</v>
      </c>
      <c r="J519" t="s">
        <v>160</v>
      </c>
    </row>
    <row r="520" spans="1:10" x14ac:dyDescent="0.25">
      <c r="A520" t="s">
        <v>75</v>
      </c>
      <c r="B520" t="s">
        <v>90</v>
      </c>
      <c r="C520">
        <v>1574523</v>
      </c>
      <c r="D520" t="s">
        <v>92</v>
      </c>
      <c r="E520" t="s">
        <v>6808</v>
      </c>
      <c r="F520" t="s">
        <v>2478</v>
      </c>
      <c r="G520" t="s">
        <v>2479</v>
      </c>
      <c r="H520" t="s">
        <v>96</v>
      </c>
      <c r="I520" t="s">
        <v>4946</v>
      </c>
      <c r="J520" t="s">
        <v>253</v>
      </c>
    </row>
    <row r="521" spans="1:10" x14ac:dyDescent="0.25">
      <c r="A521" t="s">
        <v>75</v>
      </c>
      <c r="B521" t="s">
        <v>90</v>
      </c>
      <c r="C521">
        <v>1575339</v>
      </c>
      <c r="D521" t="s">
        <v>120</v>
      </c>
      <c r="E521" t="s">
        <v>6809</v>
      </c>
      <c r="F521" t="s">
        <v>2483</v>
      </c>
      <c r="G521" t="s">
        <v>2484</v>
      </c>
      <c r="H521" t="s">
        <v>253</v>
      </c>
      <c r="I521" t="s">
        <v>6810</v>
      </c>
      <c r="J521" t="s">
        <v>96</v>
      </c>
    </row>
    <row r="522" spans="1:10" x14ac:dyDescent="0.25">
      <c r="A522" t="s">
        <v>75</v>
      </c>
      <c r="B522" t="s">
        <v>90</v>
      </c>
      <c r="C522">
        <v>1576325</v>
      </c>
      <c r="D522" t="s">
        <v>92</v>
      </c>
      <c r="E522" t="s">
        <v>6811</v>
      </c>
      <c r="F522" t="s">
        <v>2483</v>
      </c>
      <c r="G522" t="s">
        <v>2484</v>
      </c>
      <c r="H522" t="s">
        <v>400</v>
      </c>
      <c r="I522" t="s">
        <v>2574</v>
      </c>
      <c r="J522" t="s">
        <v>277</v>
      </c>
    </row>
    <row r="523" spans="1:10" x14ac:dyDescent="0.25">
      <c r="A523" t="s">
        <v>75</v>
      </c>
      <c r="B523" t="s">
        <v>90</v>
      </c>
      <c r="C523">
        <v>1577328</v>
      </c>
      <c r="D523" t="s">
        <v>92</v>
      </c>
      <c r="E523" t="s">
        <v>6812</v>
      </c>
      <c r="F523" t="s">
        <v>845</v>
      </c>
      <c r="G523" t="s">
        <v>846</v>
      </c>
      <c r="H523" t="s">
        <v>98</v>
      </c>
      <c r="I523" t="s">
        <v>1317</v>
      </c>
      <c r="J523" t="s">
        <v>96</v>
      </c>
    </row>
    <row r="524" spans="1:10" x14ac:dyDescent="0.25">
      <c r="A524" t="s">
        <v>75</v>
      </c>
      <c r="B524" t="s">
        <v>90</v>
      </c>
      <c r="C524">
        <v>1580852</v>
      </c>
      <c r="D524" t="s">
        <v>135</v>
      </c>
      <c r="E524" t="s">
        <v>79</v>
      </c>
      <c r="F524" t="s">
        <v>5037</v>
      </c>
      <c r="G524" t="s">
        <v>6813</v>
      </c>
      <c r="H524" t="s">
        <v>79</v>
      </c>
      <c r="I524" t="s">
        <v>82</v>
      </c>
    </row>
    <row r="525" spans="1:10" x14ac:dyDescent="0.25">
      <c r="A525" t="s">
        <v>75</v>
      </c>
      <c r="B525" t="s">
        <v>90</v>
      </c>
      <c r="C525">
        <v>1585845</v>
      </c>
      <c r="D525" t="s">
        <v>297</v>
      </c>
      <c r="E525" t="s">
        <v>6814</v>
      </c>
      <c r="F525" t="s">
        <v>2493</v>
      </c>
      <c r="G525" t="s">
        <v>2494</v>
      </c>
      <c r="H525" t="s">
        <v>140</v>
      </c>
      <c r="I525" t="s">
        <v>3514</v>
      </c>
      <c r="J525" t="s">
        <v>124</v>
      </c>
    </row>
    <row r="526" spans="1:10" x14ac:dyDescent="0.25">
      <c r="A526" t="s">
        <v>75</v>
      </c>
      <c r="B526" t="s">
        <v>90</v>
      </c>
      <c r="C526">
        <v>1586871</v>
      </c>
      <c r="D526" t="s">
        <v>120</v>
      </c>
      <c r="E526" t="s">
        <v>79</v>
      </c>
      <c r="F526" t="s">
        <v>5041</v>
      </c>
      <c r="G526" t="s">
        <v>5042</v>
      </c>
      <c r="H526" t="s">
        <v>79</v>
      </c>
      <c r="I526" t="s">
        <v>82</v>
      </c>
    </row>
    <row r="527" spans="1:10" x14ac:dyDescent="0.25">
      <c r="A527" t="s">
        <v>75</v>
      </c>
      <c r="B527" t="s">
        <v>90</v>
      </c>
      <c r="C527">
        <v>1590878</v>
      </c>
      <c r="D527" t="s">
        <v>225</v>
      </c>
      <c r="E527" t="s">
        <v>212</v>
      </c>
      <c r="F527" t="s">
        <v>3724</v>
      </c>
      <c r="G527" t="s">
        <v>3725</v>
      </c>
      <c r="H527" t="s">
        <v>212</v>
      </c>
      <c r="I527" t="s">
        <v>82</v>
      </c>
    </row>
    <row r="528" spans="1:10" x14ac:dyDescent="0.25">
      <c r="A528" t="s">
        <v>75</v>
      </c>
      <c r="B528" t="s">
        <v>90</v>
      </c>
      <c r="C528">
        <v>1594356</v>
      </c>
      <c r="D528" t="s">
        <v>92</v>
      </c>
      <c r="E528" t="s">
        <v>6151</v>
      </c>
      <c r="F528" t="s">
        <v>3732</v>
      </c>
      <c r="G528" t="s">
        <v>3733</v>
      </c>
      <c r="H528" t="s">
        <v>204</v>
      </c>
      <c r="I528" t="s">
        <v>2747</v>
      </c>
      <c r="J528" t="s">
        <v>204</v>
      </c>
    </row>
    <row r="529" spans="1:10" x14ac:dyDescent="0.25">
      <c r="A529" t="s">
        <v>75</v>
      </c>
      <c r="B529" t="s">
        <v>90</v>
      </c>
      <c r="C529">
        <v>1600250</v>
      </c>
      <c r="D529" t="s">
        <v>120</v>
      </c>
      <c r="E529" t="s">
        <v>855</v>
      </c>
      <c r="F529" t="s">
        <v>856</v>
      </c>
      <c r="G529" t="s">
        <v>857</v>
      </c>
      <c r="H529" t="s">
        <v>105</v>
      </c>
      <c r="I529" t="s">
        <v>858</v>
      </c>
      <c r="J529" t="s">
        <v>160</v>
      </c>
    </row>
    <row r="530" spans="1:10" x14ac:dyDescent="0.25">
      <c r="A530" t="s">
        <v>75</v>
      </c>
      <c r="B530" t="s">
        <v>90</v>
      </c>
      <c r="C530">
        <v>1601871</v>
      </c>
      <c r="D530" t="s">
        <v>135</v>
      </c>
      <c r="E530" t="s">
        <v>6815</v>
      </c>
      <c r="F530" t="s">
        <v>862</v>
      </c>
      <c r="G530" t="s">
        <v>863</v>
      </c>
      <c r="H530" t="s">
        <v>131</v>
      </c>
      <c r="I530" t="s">
        <v>2784</v>
      </c>
      <c r="J530" t="s">
        <v>98</v>
      </c>
    </row>
    <row r="531" spans="1:10" x14ac:dyDescent="0.25">
      <c r="A531" t="s">
        <v>75</v>
      </c>
      <c r="B531" t="s">
        <v>90</v>
      </c>
      <c r="C531">
        <v>1602054</v>
      </c>
      <c r="D531" t="s">
        <v>225</v>
      </c>
      <c r="E531" t="s">
        <v>861</v>
      </c>
      <c r="F531" t="s">
        <v>862</v>
      </c>
      <c r="G531" t="s">
        <v>863</v>
      </c>
      <c r="H531" t="s">
        <v>277</v>
      </c>
      <c r="I531" t="s">
        <v>864</v>
      </c>
      <c r="J531" t="s">
        <v>253</v>
      </c>
    </row>
    <row r="532" spans="1:10" x14ac:dyDescent="0.25">
      <c r="A532" t="s">
        <v>75</v>
      </c>
      <c r="B532" t="s">
        <v>90</v>
      </c>
      <c r="C532">
        <v>1603440</v>
      </c>
      <c r="D532" t="s">
        <v>151</v>
      </c>
      <c r="E532" t="s">
        <v>79</v>
      </c>
      <c r="F532" t="s">
        <v>6816</v>
      </c>
      <c r="G532" t="s">
        <v>6817</v>
      </c>
      <c r="H532" t="s">
        <v>79</v>
      </c>
      <c r="I532" t="s">
        <v>82</v>
      </c>
    </row>
    <row r="533" spans="1:10" x14ac:dyDescent="0.25">
      <c r="A533" t="s">
        <v>75</v>
      </c>
      <c r="B533" t="s">
        <v>90</v>
      </c>
      <c r="C533">
        <v>1604975</v>
      </c>
      <c r="D533" t="s">
        <v>225</v>
      </c>
      <c r="E533" t="s">
        <v>79</v>
      </c>
      <c r="F533" t="s">
        <v>867</v>
      </c>
      <c r="G533" t="s">
        <v>868</v>
      </c>
      <c r="H533" t="s">
        <v>79</v>
      </c>
      <c r="I533" t="s">
        <v>82</v>
      </c>
    </row>
    <row r="534" spans="1:10" x14ac:dyDescent="0.25">
      <c r="A534" t="s">
        <v>75</v>
      </c>
      <c r="B534" t="s">
        <v>90</v>
      </c>
      <c r="C534">
        <v>1605105</v>
      </c>
      <c r="D534" t="s">
        <v>135</v>
      </c>
      <c r="E534" t="s">
        <v>79</v>
      </c>
      <c r="F534" t="s">
        <v>867</v>
      </c>
      <c r="G534" t="s">
        <v>868</v>
      </c>
      <c r="H534" t="s">
        <v>79</v>
      </c>
      <c r="I534" t="s">
        <v>82</v>
      </c>
    </row>
    <row r="535" spans="1:10" x14ac:dyDescent="0.25">
      <c r="A535" t="s">
        <v>75</v>
      </c>
      <c r="B535" t="s">
        <v>90</v>
      </c>
      <c r="C535">
        <v>1610352</v>
      </c>
      <c r="D535" t="s">
        <v>88</v>
      </c>
      <c r="E535" t="s">
        <v>6818</v>
      </c>
      <c r="F535" t="s">
        <v>6819</v>
      </c>
      <c r="G535" t="s">
        <v>687</v>
      </c>
      <c r="H535" t="s">
        <v>140</v>
      </c>
      <c r="I535" t="s">
        <v>6820</v>
      </c>
      <c r="J535" t="s">
        <v>140</v>
      </c>
    </row>
    <row r="536" spans="1:10" x14ac:dyDescent="0.25">
      <c r="A536" t="s">
        <v>75</v>
      </c>
      <c r="B536" t="s">
        <v>90</v>
      </c>
      <c r="C536">
        <v>1613895</v>
      </c>
      <c r="D536" t="s">
        <v>92</v>
      </c>
      <c r="E536" t="s">
        <v>871</v>
      </c>
      <c r="F536" t="s">
        <v>872</v>
      </c>
      <c r="G536" t="s">
        <v>873</v>
      </c>
      <c r="H536" t="s">
        <v>96</v>
      </c>
      <c r="I536" t="s">
        <v>874</v>
      </c>
      <c r="J536" t="s">
        <v>98</v>
      </c>
    </row>
    <row r="537" spans="1:10" x14ac:dyDescent="0.25">
      <c r="A537" t="s">
        <v>75</v>
      </c>
      <c r="B537" t="s">
        <v>90</v>
      </c>
      <c r="C537">
        <v>1614089</v>
      </c>
      <c r="D537" t="s">
        <v>120</v>
      </c>
      <c r="E537" t="s">
        <v>6821</v>
      </c>
      <c r="F537" t="s">
        <v>872</v>
      </c>
      <c r="G537" t="s">
        <v>873</v>
      </c>
      <c r="H537" t="s">
        <v>105</v>
      </c>
      <c r="I537" t="s">
        <v>1615</v>
      </c>
      <c r="J537" t="s">
        <v>160</v>
      </c>
    </row>
    <row r="538" spans="1:10" x14ac:dyDescent="0.25">
      <c r="A538" t="s">
        <v>75</v>
      </c>
      <c r="B538" t="s">
        <v>90</v>
      </c>
      <c r="C538">
        <v>1615694</v>
      </c>
      <c r="D538" t="s">
        <v>135</v>
      </c>
      <c r="E538" t="s">
        <v>877</v>
      </c>
      <c r="F538" t="s">
        <v>878</v>
      </c>
      <c r="G538" t="s">
        <v>554</v>
      </c>
      <c r="H538" t="s">
        <v>124</v>
      </c>
      <c r="I538" t="s">
        <v>879</v>
      </c>
      <c r="J538" t="s">
        <v>140</v>
      </c>
    </row>
    <row r="539" spans="1:10" x14ac:dyDescent="0.25">
      <c r="A539" t="s">
        <v>75</v>
      </c>
      <c r="B539" t="s">
        <v>90</v>
      </c>
      <c r="C539">
        <v>1619440</v>
      </c>
      <c r="D539" t="s">
        <v>92</v>
      </c>
      <c r="E539" t="s">
        <v>6822</v>
      </c>
      <c r="F539" t="s">
        <v>2510</v>
      </c>
      <c r="G539" t="s">
        <v>2511</v>
      </c>
      <c r="H539" t="s">
        <v>172</v>
      </c>
      <c r="I539" t="s">
        <v>125</v>
      </c>
      <c r="J539" t="s">
        <v>172</v>
      </c>
    </row>
    <row r="540" spans="1:10" x14ac:dyDescent="0.25">
      <c r="A540" t="s">
        <v>75</v>
      </c>
      <c r="B540" t="s">
        <v>90</v>
      </c>
      <c r="C540">
        <v>1620961</v>
      </c>
      <c r="D540" t="s">
        <v>297</v>
      </c>
      <c r="E540" t="s">
        <v>6823</v>
      </c>
      <c r="F540" t="s">
        <v>882</v>
      </c>
      <c r="G540" t="s">
        <v>6824</v>
      </c>
      <c r="H540" t="s">
        <v>98</v>
      </c>
      <c r="I540" t="s">
        <v>1464</v>
      </c>
      <c r="J540" t="s">
        <v>131</v>
      </c>
    </row>
    <row r="541" spans="1:10" x14ac:dyDescent="0.25">
      <c r="A541" t="s">
        <v>75</v>
      </c>
      <c r="B541" t="s">
        <v>90</v>
      </c>
      <c r="C541">
        <v>1621733</v>
      </c>
      <c r="D541" t="s">
        <v>92</v>
      </c>
      <c r="E541" t="s">
        <v>79</v>
      </c>
      <c r="F541" t="s">
        <v>882</v>
      </c>
      <c r="G541" t="s">
        <v>883</v>
      </c>
      <c r="H541" t="s">
        <v>79</v>
      </c>
      <c r="I541" t="s">
        <v>82</v>
      </c>
    </row>
    <row r="542" spans="1:10" x14ac:dyDescent="0.25">
      <c r="A542" t="s">
        <v>75</v>
      </c>
      <c r="B542" t="s">
        <v>90</v>
      </c>
      <c r="C542">
        <v>1628207</v>
      </c>
      <c r="D542" t="s">
        <v>151</v>
      </c>
      <c r="E542" t="s">
        <v>6825</v>
      </c>
      <c r="F542" t="s">
        <v>3741</v>
      </c>
      <c r="G542" t="s">
        <v>3742</v>
      </c>
      <c r="H542" t="s">
        <v>146</v>
      </c>
      <c r="I542" t="s">
        <v>605</v>
      </c>
      <c r="J542" t="s">
        <v>105</v>
      </c>
    </row>
    <row r="543" spans="1:10" x14ac:dyDescent="0.25">
      <c r="A543" t="s">
        <v>75</v>
      </c>
      <c r="B543" t="s">
        <v>90</v>
      </c>
      <c r="C543">
        <v>1631849</v>
      </c>
      <c r="D543" t="s">
        <v>92</v>
      </c>
      <c r="E543" t="s">
        <v>79</v>
      </c>
      <c r="F543" t="s">
        <v>6826</v>
      </c>
      <c r="G543" t="s">
        <v>6827</v>
      </c>
      <c r="H543" t="s">
        <v>79</v>
      </c>
      <c r="I543" t="s">
        <v>82</v>
      </c>
    </row>
    <row r="544" spans="1:10" x14ac:dyDescent="0.25">
      <c r="A544" t="s">
        <v>75</v>
      </c>
      <c r="B544" t="s">
        <v>90</v>
      </c>
      <c r="C544">
        <v>1633764</v>
      </c>
      <c r="D544" t="s">
        <v>135</v>
      </c>
      <c r="E544" t="s">
        <v>6828</v>
      </c>
      <c r="F544" t="s">
        <v>2525</v>
      </c>
      <c r="G544" t="s">
        <v>2526</v>
      </c>
      <c r="H544" t="s">
        <v>245</v>
      </c>
      <c r="I544" t="s">
        <v>688</v>
      </c>
      <c r="J544" t="s">
        <v>245</v>
      </c>
    </row>
    <row r="545" spans="1:10" x14ac:dyDescent="0.25">
      <c r="A545" t="s">
        <v>75</v>
      </c>
      <c r="B545" t="s">
        <v>90</v>
      </c>
      <c r="C545">
        <v>1641651</v>
      </c>
      <c r="D545" t="s">
        <v>92</v>
      </c>
      <c r="E545" t="s">
        <v>212</v>
      </c>
      <c r="F545" t="s">
        <v>6829</v>
      </c>
      <c r="G545" t="s">
        <v>6830</v>
      </c>
      <c r="H545" t="s">
        <v>212</v>
      </c>
      <c r="I545" t="s">
        <v>82</v>
      </c>
    </row>
    <row r="546" spans="1:10" x14ac:dyDescent="0.25">
      <c r="A546" t="s">
        <v>75</v>
      </c>
      <c r="B546" t="s">
        <v>90</v>
      </c>
      <c r="C546">
        <v>1642051</v>
      </c>
      <c r="D546" t="s">
        <v>297</v>
      </c>
      <c r="E546" t="s">
        <v>6831</v>
      </c>
      <c r="F546" t="s">
        <v>6832</v>
      </c>
      <c r="G546" t="s">
        <v>6833</v>
      </c>
      <c r="H546" t="s">
        <v>204</v>
      </c>
      <c r="I546" t="s">
        <v>2149</v>
      </c>
      <c r="J546" t="s">
        <v>204</v>
      </c>
    </row>
    <row r="547" spans="1:10" x14ac:dyDescent="0.25">
      <c r="A547" t="s">
        <v>75</v>
      </c>
      <c r="B547" t="s">
        <v>90</v>
      </c>
      <c r="C547">
        <v>1642135</v>
      </c>
      <c r="D547" t="s">
        <v>88</v>
      </c>
      <c r="E547" t="s">
        <v>79</v>
      </c>
      <c r="F547" t="s">
        <v>6832</v>
      </c>
      <c r="G547" t="s">
        <v>6834</v>
      </c>
      <c r="H547" t="s">
        <v>79</v>
      </c>
      <c r="I547" t="s">
        <v>82</v>
      </c>
    </row>
    <row r="548" spans="1:10" x14ac:dyDescent="0.25">
      <c r="A548" t="s">
        <v>75</v>
      </c>
      <c r="B548" t="s">
        <v>90</v>
      </c>
      <c r="C548">
        <v>1642639</v>
      </c>
      <c r="D548" t="s">
        <v>120</v>
      </c>
      <c r="E548" t="s">
        <v>79</v>
      </c>
      <c r="F548" t="s">
        <v>886</v>
      </c>
      <c r="G548" t="s">
        <v>887</v>
      </c>
      <c r="H548" t="s">
        <v>79</v>
      </c>
      <c r="I548" t="s">
        <v>82</v>
      </c>
    </row>
    <row r="549" spans="1:10" x14ac:dyDescent="0.25">
      <c r="A549" t="s">
        <v>75</v>
      </c>
      <c r="B549" t="s">
        <v>90</v>
      </c>
      <c r="C549">
        <v>1646002</v>
      </c>
      <c r="D549" t="s">
        <v>135</v>
      </c>
      <c r="E549" t="s">
        <v>212</v>
      </c>
      <c r="F549" t="s">
        <v>5061</v>
      </c>
      <c r="G549" t="s">
        <v>5062</v>
      </c>
      <c r="H549" t="s">
        <v>212</v>
      </c>
      <c r="I549" t="s">
        <v>82</v>
      </c>
    </row>
    <row r="550" spans="1:10" x14ac:dyDescent="0.25">
      <c r="A550" t="s">
        <v>75</v>
      </c>
      <c r="B550" t="s">
        <v>90</v>
      </c>
      <c r="C550">
        <v>1646372</v>
      </c>
      <c r="D550" t="s">
        <v>135</v>
      </c>
      <c r="E550" t="s">
        <v>212</v>
      </c>
      <c r="F550" t="s">
        <v>5061</v>
      </c>
      <c r="G550" t="s">
        <v>5062</v>
      </c>
      <c r="H550" t="s">
        <v>212</v>
      </c>
      <c r="I550" t="s">
        <v>82</v>
      </c>
    </row>
    <row r="551" spans="1:10" x14ac:dyDescent="0.25">
      <c r="A551" t="s">
        <v>75</v>
      </c>
      <c r="B551" t="s">
        <v>90</v>
      </c>
      <c r="C551">
        <v>1655286</v>
      </c>
      <c r="D551" t="s">
        <v>225</v>
      </c>
      <c r="E551" t="s">
        <v>6835</v>
      </c>
      <c r="F551" t="s">
        <v>6836</v>
      </c>
      <c r="G551" t="s">
        <v>6837</v>
      </c>
      <c r="H551" t="s">
        <v>245</v>
      </c>
      <c r="I551" t="s">
        <v>5497</v>
      </c>
      <c r="J551" t="s">
        <v>245</v>
      </c>
    </row>
    <row r="552" spans="1:10" x14ac:dyDescent="0.25">
      <c r="A552" t="s">
        <v>75</v>
      </c>
      <c r="B552" t="s">
        <v>90</v>
      </c>
      <c r="C552">
        <v>1659304</v>
      </c>
      <c r="D552" t="s">
        <v>92</v>
      </c>
      <c r="E552" t="s">
        <v>6838</v>
      </c>
      <c r="F552" t="s">
        <v>6839</v>
      </c>
      <c r="G552" t="s">
        <v>6840</v>
      </c>
      <c r="H552" t="s">
        <v>96</v>
      </c>
      <c r="I552" t="s">
        <v>3302</v>
      </c>
      <c r="J552" t="s">
        <v>98</v>
      </c>
    </row>
    <row r="553" spans="1:10" x14ac:dyDescent="0.25">
      <c r="A553" t="s">
        <v>75</v>
      </c>
      <c r="B553" t="s">
        <v>90</v>
      </c>
      <c r="C553">
        <v>1661763</v>
      </c>
      <c r="D553" t="s">
        <v>135</v>
      </c>
      <c r="E553" t="s">
        <v>6465</v>
      </c>
      <c r="F553" t="s">
        <v>6841</v>
      </c>
      <c r="G553" t="s">
        <v>6842</v>
      </c>
      <c r="H553" t="s">
        <v>131</v>
      </c>
      <c r="I553" t="s">
        <v>3877</v>
      </c>
      <c r="J553" t="s">
        <v>131</v>
      </c>
    </row>
    <row r="554" spans="1:10" x14ac:dyDescent="0.25">
      <c r="A554" t="s">
        <v>75</v>
      </c>
      <c r="B554" t="s">
        <v>90</v>
      </c>
      <c r="C554">
        <v>1668385</v>
      </c>
      <c r="D554" t="s">
        <v>135</v>
      </c>
      <c r="E554" t="s">
        <v>6843</v>
      </c>
      <c r="F554" t="s">
        <v>891</v>
      </c>
      <c r="G554" t="s">
        <v>892</v>
      </c>
      <c r="H554" t="s">
        <v>172</v>
      </c>
      <c r="I554" t="s">
        <v>992</v>
      </c>
      <c r="J554" t="s">
        <v>172</v>
      </c>
    </row>
    <row r="555" spans="1:10" x14ac:dyDescent="0.25">
      <c r="A555" t="s">
        <v>75</v>
      </c>
      <c r="B555" t="s">
        <v>90</v>
      </c>
      <c r="C555">
        <v>1669592</v>
      </c>
      <c r="D555" t="s">
        <v>120</v>
      </c>
      <c r="E555" t="s">
        <v>6844</v>
      </c>
      <c r="F555" t="s">
        <v>2535</v>
      </c>
      <c r="G555" t="s">
        <v>2536</v>
      </c>
      <c r="H555" t="s">
        <v>253</v>
      </c>
      <c r="I555" t="s">
        <v>6845</v>
      </c>
      <c r="J555" t="s">
        <v>96</v>
      </c>
    </row>
    <row r="556" spans="1:10" x14ac:dyDescent="0.25">
      <c r="A556" t="s">
        <v>75</v>
      </c>
      <c r="B556" t="s">
        <v>90</v>
      </c>
      <c r="C556">
        <v>1678470</v>
      </c>
      <c r="D556" t="s">
        <v>120</v>
      </c>
      <c r="E556" t="s">
        <v>79</v>
      </c>
      <c r="F556" t="s">
        <v>3750</v>
      </c>
      <c r="G556" t="s">
        <v>6846</v>
      </c>
      <c r="H556" t="s">
        <v>79</v>
      </c>
      <c r="I556" t="s">
        <v>82</v>
      </c>
    </row>
    <row r="557" spans="1:10" x14ac:dyDescent="0.25">
      <c r="A557" t="s">
        <v>75</v>
      </c>
      <c r="B557" t="s">
        <v>90</v>
      </c>
      <c r="C557">
        <v>1680642</v>
      </c>
      <c r="D557" t="s">
        <v>135</v>
      </c>
      <c r="E557" t="s">
        <v>6847</v>
      </c>
      <c r="F557" t="s">
        <v>5079</v>
      </c>
      <c r="G557" t="s">
        <v>5080</v>
      </c>
      <c r="H557" t="s">
        <v>105</v>
      </c>
      <c r="I557" t="s">
        <v>2341</v>
      </c>
      <c r="J557" t="s">
        <v>85</v>
      </c>
    </row>
    <row r="558" spans="1:10" x14ac:dyDescent="0.25">
      <c r="A558" t="s">
        <v>75</v>
      </c>
      <c r="B558" t="s">
        <v>90</v>
      </c>
      <c r="C558">
        <v>1683582</v>
      </c>
      <c r="D558" t="s">
        <v>135</v>
      </c>
      <c r="E558" t="s">
        <v>896</v>
      </c>
      <c r="F558" t="s">
        <v>897</v>
      </c>
      <c r="G558" t="s">
        <v>898</v>
      </c>
      <c r="H558" t="s">
        <v>253</v>
      </c>
      <c r="I558" t="s">
        <v>899</v>
      </c>
      <c r="J558" t="s">
        <v>96</v>
      </c>
    </row>
    <row r="559" spans="1:10" x14ac:dyDescent="0.25">
      <c r="A559" t="s">
        <v>75</v>
      </c>
      <c r="B559" t="s">
        <v>90</v>
      </c>
      <c r="C559">
        <v>1684105</v>
      </c>
      <c r="D559" t="s">
        <v>135</v>
      </c>
      <c r="E559" t="s">
        <v>79</v>
      </c>
      <c r="F559" t="s">
        <v>897</v>
      </c>
      <c r="G559" t="s">
        <v>6848</v>
      </c>
      <c r="H559" t="s">
        <v>79</v>
      </c>
      <c r="I559" t="s">
        <v>82</v>
      </c>
    </row>
    <row r="560" spans="1:10" x14ac:dyDescent="0.25">
      <c r="A560" t="s">
        <v>75</v>
      </c>
      <c r="B560" t="s">
        <v>90</v>
      </c>
      <c r="C560">
        <v>1687003</v>
      </c>
      <c r="D560" t="s">
        <v>92</v>
      </c>
      <c r="E560" t="s">
        <v>902</v>
      </c>
      <c r="F560" t="s">
        <v>903</v>
      </c>
      <c r="G560" t="s">
        <v>904</v>
      </c>
      <c r="H560" t="s">
        <v>124</v>
      </c>
      <c r="I560" t="s">
        <v>879</v>
      </c>
      <c r="J560" t="s">
        <v>160</v>
      </c>
    </row>
    <row r="561" spans="1:10" x14ac:dyDescent="0.25">
      <c r="A561" t="s">
        <v>75</v>
      </c>
      <c r="B561" t="s">
        <v>90</v>
      </c>
      <c r="C561">
        <v>1688819</v>
      </c>
      <c r="D561" t="s">
        <v>135</v>
      </c>
      <c r="E561" t="s">
        <v>907</v>
      </c>
      <c r="F561" t="s">
        <v>908</v>
      </c>
      <c r="G561" t="s">
        <v>909</v>
      </c>
      <c r="H561" t="s">
        <v>105</v>
      </c>
      <c r="I561" t="s">
        <v>910</v>
      </c>
      <c r="J561" t="s">
        <v>160</v>
      </c>
    </row>
    <row r="562" spans="1:10" x14ac:dyDescent="0.25">
      <c r="A562" t="s">
        <v>75</v>
      </c>
      <c r="B562" t="s">
        <v>90</v>
      </c>
      <c r="C562">
        <v>1689180</v>
      </c>
      <c r="D562" t="s">
        <v>297</v>
      </c>
      <c r="E562" t="s">
        <v>6849</v>
      </c>
      <c r="F562" t="s">
        <v>908</v>
      </c>
      <c r="G562" t="s">
        <v>909</v>
      </c>
      <c r="H562" t="s">
        <v>105</v>
      </c>
      <c r="I562" t="s">
        <v>1171</v>
      </c>
      <c r="J562" t="s">
        <v>85</v>
      </c>
    </row>
    <row r="563" spans="1:10" x14ac:dyDescent="0.25">
      <c r="A563" t="s">
        <v>75</v>
      </c>
      <c r="B563" t="s">
        <v>90</v>
      </c>
      <c r="C563">
        <v>1692573</v>
      </c>
      <c r="D563" t="s">
        <v>135</v>
      </c>
      <c r="E563" t="s">
        <v>6850</v>
      </c>
      <c r="F563" t="s">
        <v>6851</v>
      </c>
      <c r="G563" t="s">
        <v>6852</v>
      </c>
      <c r="H563" t="s">
        <v>85</v>
      </c>
      <c r="I563" t="s">
        <v>6853</v>
      </c>
      <c r="J563" t="s">
        <v>277</v>
      </c>
    </row>
    <row r="564" spans="1:10" x14ac:dyDescent="0.25">
      <c r="A564" t="s">
        <v>75</v>
      </c>
      <c r="B564" t="s">
        <v>90</v>
      </c>
      <c r="C564">
        <v>1696612</v>
      </c>
      <c r="D564" t="s">
        <v>225</v>
      </c>
      <c r="E564" t="s">
        <v>6854</v>
      </c>
      <c r="F564" t="s">
        <v>6855</v>
      </c>
      <c r="G564" t="s">
        <v>6856</v>
      </c>
      <c r="H564" t="s">
        <v>105</v>
      </c>
      <c r="I564" t="s">
        <v>4286</v>
      </c>
      <c r="J564" t="s">
        <v>85</v>
      </c>
    </row>
    <row r="565" spans="1:10" x14ac:dyDescent="0.25">
      <c r="A565" t="s">
        <v>75</v>
      </c>
      <c r="B565" t="s">
        <v>90</v>
      </c>
      <c r="C565">
        <v>1699862</v>
      </c>
      <c r="D565" t="s">
        <v>92</v>
      </c>
      <c r="E565" t="s">
        <v>6857</v>
      </c>
      <c r="F565" t="s">
        <v>913</v>
      </c>
      <c r="G565" t="s">
        <v>6858</v>
      </c>
      <c r="H565" t="s">
        <v>96</v>
      </c>
      <c r="I565" t="s">
        <v>799</v>
      </c>
      <c r="J565" t="s">
        <v>160</v>
      </c>
    </row>
    <row r="566" spans="1:10" x14ac:dyDescent="0.25">
      <c r="A566" t="s">
        <v>75</v>
      </c>
      <c r="B566" t="s">
        <v>90</v>
      </c>
      <c r="C566">
        <v>1700008</v>
      </c>
      <c r="D566" t="s">
        <v>92</v>
      </c>
      <c r="E566" t="s">
        <v>79</v>
      </c>
      <c r="F566" t="s">
        <v>913</v>
      </c>
      <c r="G566" t="s">
        <v>914</v>
      </c>
      <c r="H566" t="s">
        <v>79</v>
      </c>
      <c r="I566" t="s">
        <v>82</v>
      </c>
    </row>
    <row r="567" spans="1:10" x14ac:dyDescent="0.25">
      <c r="A567" t="s">
        <v>75</v>
      </c>
      <c r="B567" t="s">
        <v>90</v>
      </c>
      <c r="C567">
        <v>1700230</v>
      </c>
      <c r="D567" t="s">
        <v>120</v>
      </c>
      <c r="E567" t="s">
        <v>6859</v>
      </c>
      <c r="F567" t="s">
        <v>918</v>
      </c>
      <c r="G567" t="s">
        <v>919</v>
      </c>
      <c r="H567" t="s">
        <v>96</v>
      </c>
      <c r="I567" t="s">
        <v>723</v>
      </c>
      <c r="J567" t="s">
        <v>96</v>
      </c>
    </row>
    <row r="568" spans="1:10" x14ac:dyDescent="0.25">
      <c r="A568" t="s">
        <v>75</v>
      </c>
      <c r="B568" t="s">
        <v>90</v>
      </c>
      <c r="C568">
        <v>1711301</v>
      </c>
      <c r="D568" t="s">
        <v>135</v>
      </c>
      <c r="E568" t="s">
        <v>6860</v>
      </c>
      <c r="F568" t="s">
        <v>6861</v>
      </c>
      <c r="G568" t="s">
        <v>6862</v>
      </c>
      <c r="H568" t="s">
        <v>124</v>
      </c>
      <c r="I568" t="s">
        <v>4587</v>
      </c>
      <c r="J568" t="s">
        <v>96</v>
      </c>
    </row>
    <row r="569" spans="1:10" x14ac:dyDescent="0.25">
      <c r="A569" t="s">
        <v>75</v>
      </c>
      <c r="B569" t="s">
        <v>90</v>
      </c>
      <c r="C569">
        <v>1711397</v>
      </c>
      <c r="D569" t="s">
        <v>88</v>
      </c>
      <c r="E569" t="s">
        <v>6863</v>
      </c>
      <c r="F569" t="s">
        <v>6861</v>
      </c>
      <c r="G569" t="s">
        <v>6862</v>
      </c>
      <c r="H569" t="s">
        <v>124</v>
      </c>
      <c r="I569" t="s">
        <v>537</v>
      </c>
      <c r="J569" t="s">
        <v>98</v>
      </c>
    </row>
    <row r="570" spans="1:10" x14ac:dyDescent="0.25">
      <c r="A570" t="s">
        <v>75</v>
      </c>
      <c r="B570" t="s">
        <v>90</v>
      </c>
      <c r="C570">
        <v>1715383</v>
      </c>
      <c r="D570" t="s">
        <v>135</v>
      </c>
      <c r="E570" t="s">
        <v>922</v>
      </c>
      <c r="F570" t="s">
        <v>923</v>
      </c>
      <c r="G570" t="s">
        <v>924</v>
      </c>
      <c r="H570" t="s">
        <v>253</v>
      </c>
      <c r="I570" t="s">
        <v>925</v>
      </c>
      <c r="J570" t="s">
        <v>96</v>
      </c>
    </row>
    <row r="571" spans="1:10" x14ac:dyDescent="0.25">
      <c r="A571" t="s">
        <v>75</v>
      </c>
      <c r="B571" t="s">
        <v>90</v>
      </c>
      <c r="C571">
        <v>1720180</v>
      </c>
      <c r="D571" t="s">
        <v>135</v>
      </c>
      <c r="E571" t="s">
        <v>79</v>
      </c>
      <c r="F571" t="s">
        <v>928</v>
      </c>
      <c r="G571" t="s">
        <v>929</v>
      </c>
      <c r="H571" t="s">
        <v>79</v>
      </c>
      <c r="I571" t="s">
        <v>82</v>
      </c>
    </row>
    <row r="572" spans="1:10" x14ac:dyDescent="0.25">
      <c r="A572" t="s">
        <v>75</v>
      </c>
      <c r="B572" t="s">
        <v>90</v>
      </c>
      <c r="C572">
        <v>1720295</v>
      </c>
      <c r="D572" t="s">
        <v>120</v>
      </c>
      <c r="E572" t="s">
        <v>5088</v>
      </c>
      <c r="F572" t="s">
        <v>6864</v>
      </c>
      <c r="G572" t="s">
        <v>6865</v>
      </c>
      <c r="H572" t="s">
        <v>105</v>
      </c>
      <c r="I572" t="s">
        <v>3340</v>
      </c>
      <c r="J572" t="s">
        <v>160</v>
      </c>
    </row>
    <row r="573" spans="1:10" x14ac:dyDescent="0.25">
      <c r="A573" t="s">
        <v>75</v>
      </c>
      <c r="B573" t="s">
        <v>90</v>
      </c>
      <c r="C573">
        <v>1723809</v>
      </c>
      <c r="D573" t="s">
        <v>120</v>
      </c>
      <c r="E573" t="s">
        <v>2524</v>
      </c>
      <c r="F573" t="s">
        <v>6866</v>
      </c>
      <c r="G573" t="s">
        <v>6038</v>
      </c>
      <c r="H573" t="s">
        <v>105</v>
      </c>
      <c r="I573" t="s">
        <v>2527</v>
      </c>
      <c r="J573" t="s">
        <v>160</v>
      </c>
    </row>
    <row r="574" spans="1:10" x14ac:dyDescent="0.25">
      <c r="A574" t="s">
        <v>75</v>
      </c>
      <c r="B574" t="s">
        <v>90</v>
      </c>
      <c r="C574">
        <v>1726772</v>
      </c>
      <c r="D574" t="s">
        <v>135</v>
      </c>
      <c r="E574" t="s">
        <v>6867</v>
      </c>
      <c r="F574" t="s">
        <v>6866</v>
      </c>
      <c r="G574" t="s">
        <v>6038</v>
      </c>
      <c r="H574" t="s">
        <v>172</v>
      </c>
      <c r="I574" t="s">
        <v>6868</v>
      </c>
      <c r="J574" t="s">
        <v>172</v>
      </c>
    </row>
    <row r="575" spans="1:10" x14ac:dyDescent="0.25">
      <c r="A575" t="s">
        <v>75</v>
      </c>
      <c r="B575" t="s">
        <v>90</v>
      </c>
      <c r="C575">
        <v>1731596</v>
      </c>
      <c r="D575" t="s">
        <v>135</v>
      </c>
      <c r="E575" t="s">
        <v>79</v>
      </c>
      <c r="F575" t="s">
        <v>932</v>
      </c>
      <c r="G575" t="s">
        <v>933</v>
      </c>
      <c r="H575" t="s">
        <v>79</v>
      </c>
      <c r="I575" t="s">
        <v>82</v>
      </c>
    </row>
    <row r="576" spans="1:10" x14ac:dyDescent="0.25">
      <c r="A576" t="s">
        <v>75</v>
      </c>
      <c r="B576" t="s">
        <v>90</v>
      </c>
      <c r="C576">
        <v>1749511</v>
      </c>
      <c r="D576" t="s">
        <v>92</v>
      </c>
      <c r="E576" t="s">
        <v>79</v>
      </c>
      <c r="F576" t="s">
        <v>6869</v>
      </c>
      <c r="G576" t="s">
        <v>6870</v>
      </c>
      <c r="H576" t="s">
        <v>79</v>
      </c>
      <c r="I576" t="s">
        <v>82</v>
      </c>
    </row>
    <row r="577" spans="1:10" x14ac:dyDescent="0.25">
      <c r="A577" t="s">
        <v>75</v>
      </c>
      <c r="B577" t="s">
        <v>90</v>
      </c>
      <c r="C577">
        <v>1750862</v>
      </c>
      <c r="D577" t="s">
        <v>92</v>
      </c>
      <c r="E577" t="s">
        <v>6871</v>
      </c>
      <c r="F577" t="s">
        <v>937</v>
      </c>
      <c r="G577" t="s">
        <v>938</v>
      </c>
      <c r="H577" t="s">
        <v>96</v>
      </c>
      <c r="I577" t="s">
        <v>4482</v>
      </c>
      <c r="J577" t="s">
        <v>511</v>
      </c>
    </row>
    <row r="578" spans="1:10" x14ac:dyDescent="0.25">
      <c r="A578" t="s">
        <v>75</v>
      </c>
      <c r="B578" t="s">
        <v>90</v>
      </c>
      <c r="C578">
        <v>1754950</v>
      </c>
      <c r="D578" t="s">
        <v>92</v>
      </c>
      <c r="E578" t="s">
        <v>6872</v>
      </c>
      <c r="F578" t="s">
        <v>6873</v>
      </c>
      <c r="G578" t="s">
        <v>6874</v>
      </c>
      <c r="H578" t="s">
        <v>172</v>
      </c>
      <c r="I578" t="s">
        <v>1375</v>
      </c>
      <c r="J578" t="s">
        <v>253</v>
      </c>
    </row>
    <row r="579" spans="1:10" x14ac:dyDescent="0.25">
      <c r="A579" t="s">
        <v>75</v>
      </c>
      <c r="B579" t="s">
        <v>90</v>
      </c>
      <c r="C579">
        <v>1760702</v>
      </c>
      <c r="D579" t="s">
        <v>120</v>
      </c>
      <c r="E579" t="s">
        <v>6875</v>
      </c>
      <c r="F579" t="s">
        <v>6876</v>
      </c>
      <c r="G579" t="s">
        <v>6877</v>
      </c>
      <c r="H579" t="s">
        <v>172</v>
      </c>
      <c r="I579" t="s">
        <v>6878</v>
      </c>
      <c r="J579" t="s">
        <v>172</v>
      </c>
    </row>
    <row r="580" spans="1:10" x14ac:dyDescent="0.25">
      <c r="A580" t="s">
        <v>75</v>
      </c>
      <c r="B580" t="s">
        <v>90</v>
      </c>
      <c r="C580">
        <v>1763951</v>
      </c>
      <c r="D580" t="s">
        <v>120</v>
      </c>
      <c r="E580" t="s">
        <v>6879</v>
      </c>
      <c r="F580" t="s">
        <v>6880</v>
      </c>
      <c r="G580" t="s">
        <v>6881</v>
      </c>
      <c r="H580" t="s">
        <v>204</v>
      </c>
      <c r="I580" t="s">
        <v>4299</v>
      </c>
      <c r="J580" t="s">
        <v>204</v>
      </c>
    </row>
    <row r="581" spans="1:10" x14ac:dyDescent="0.25">
      <c r="A581" t="s">
        <v>75</v>
      </c>
      <c r="B581" t="s">
        <v>90</v>
      </c>
      <c r="C581">
        <v>1764150</v>
      </c>
      <c r="D581" t="s">
        <v>120</v>
      </c>
      <c r="E581" t="s">
        <v>6882</v>
      </c>
      <c r="F581" t="s">
        <v>6880</v>
      </c>
      <c r="G581" t="s">
        <v>6881</v>
      </c>
      <c r="H581" t="s">
        <v>85</v>
      </c>
      <c r="I581" t="s">
        <v>6645</v>
      </c>
      <c r="J581" t="s">
        <v>277</v>
      </c>
    </row>
    <row r="582" spans="1:10" x14ac:dyDescent="0.25">
      <c r="A582" t="s">
        <v>75</v>
      </c>
      <c r="B582" t="s">
        <v>90</v>
      </c>
      <c r="C582">
        <v>1767220</v>
      </c>
      <c r="D582" t="s">
        <v>92</v>
      </c>
      <c r="E582" t="s">
        <v>944</v>
      </c>
      <c r="F582" t="s">
        <v>945</v>
      </c>
      <c r="G582" t="s">
        <v>946</v>
      </c>
      <c r="H582" t="s">
        <v>253</v>
      </c>
      <c r="I582" t="s">
        <v>864</v>
      </c>
      <c r="J582" t="s">
        <v>277</v>
      </c>
    </row>
    <row r="583" spans="1:10" x14ac:dyDescent="0.25">
      <c r="A583" t="s">
        <v>75</v>
      </c>
      <c r="B583" t="s">
        <v>90</v>
      </c>
      <c r="C583">
        <v>1768689</v>
      </c>
      <c r="D583" t="s">
        <v>135</v>
      </c>
      <c r="E583" t="s">
        <v>6883</v>
      </c>
      <c r="F583" t="s">
        <v>6884</v>
      </c>
      <c r="G583" t="s">
        <v>6885</v>
      </c>
      <c r="H583" t="s">
        <v>140</v>
      </c>
      <c r="I583" t="s">
        <v>1500</v>
      </c>
      <c r="J583" t="s">
        <v>160</v>
      </c>
    </row>
    <row r="584" spans="1:10" x14ac:dyDescent="0.25">
      <c r="A584" t="s">
        <v>75</v>
      </c>
      <c r="B584" t="s">
        <v>90</v>
      </c>
      <c r="C584">
        <v>1769763</v>
      </c>
      <c r="D584" t="s">
        <v>92</v>
      </c>
      <c r="E584" t="s">
        <v>79</v>
      </c>
      <c r="F584" t="s">
        <v>6886</v>
      </c>
      <c r="G584" t="s">
        <v>6887</v>
      </c>
      <c r="H584" t="s">
        <v>79</v>
      </c>
      <c r="I584" t="s">
        <v>82</v>
      </c>
    </row>
    <row r="585" spans="1:10" x14ac:dyDescent="0.25">
      <c r="A585" t="s">
        <v>75</v>
      </c>
      <c r="B585" t="s">
        <v>90</v>
      </c>
      <c r="C585">
        <v>1770281</v>
      </c>
      <c r="D585" t="s">
        <v>92</v>
      </c>
      <c r="E585" t="s">
        <v>6888</v>
      </c>
      <c r="F585" t="s">
        <v>5138</v>
      </c>
      <c r="G585" t="s">
        <v>5139</v>
      </c>
      <c r="H585" t="s">
        <v>85</v>
      </c>
      <c r="I585" t="s">
        <v>5930</v>
      </c>
      <c r="J585" t="s">
        <v>105</v>
      </c>
    </row>
    <row r="586" spans="1:10" x14ac:dyDescent="0.25">
      <c r="A586" t="s">
        <v>75</v>
      </c>
      <c r="B586" t="s">
        <v>90</v>
      </c>
      <c r="C586">
        <v>1771031</v>
      </c>
      <c r="D586" t="s">
        <v>135</v>
      </c>
      <c r="E586" t="s">
        <v>6889</v>
      </c>
      <c r="F586" t="s">
        <v>5138</v>
      </c>
      <c r="G586" t="s">
        <v>5139</v>
      </c>
      <c r="H586" t="s">
        <v>172</v>
      </c>
      <c r="I586" t="s">
        <v>3987</v>
      </c>
      <c r="J586" t="s">
        <v>172</v>
      </c>
    </row>
    <row r="587" spans="1:10" x14ac:dyDescent="0.25">
      <c r="A587" t="s">
        <v>75</v>
      </c>
      <c r="B587" t="s">
        <v>90</v>
      </c>
      <c r="C587">
        <v>1777451</v>
      </c>
      <c r="D587" t="s">
        <v>135</v>
      </c>
      <c r="E587" t="s">
        <v>6890</v>
      </c>
      <c r="F587" t="s">
        <v>6891</v>
      </c>
      <c r="G587" t="s">
        <v>6892</v>
      </c>
      <c r="H587" t="s">
        <v>204</v>
      </c>
      <c r="I587" t="s">
        <v>1889</v>
      </c>
      <c r="J587" t="s">
        <v>105</v>
      </c>
    </row>
    <row r="588" spans="1:10" x14ac:dyDescent="0.25">
      <c r="A588" t="s">
        <v>75</v>
      </c>
      <c r="B588" t="s">
        <v>90</v>
      </c>
      <c r="C588">
        <v>1781790</v>
      </c>
      <c r="D588" t="s">
        <v>225</v>
      </c>
      <c r="E588" t="s">
        <v>949</v>
      </c>
      <c r="F588" t="s">
        <v>950</v>
      </c>
      <c r="G588" t="s">
        <v>951</v>
      </c>
      <c r="H588" t="s">
        <v>98</v>
      </c>
      <c r="I588" t="s">
        <v>952</v>
      </c>
      <c r="J588" t="s">
        <v>96</v>
      </c>
    </row>
    <row r="589" spans="1:10" x14ac:dyDescent="0.25">
      <c r="A589" t="s">
        <v>75</v>
      </c>
      <c r="B589" t="s">
        <v>90</v>
      </c>
      <c r="C589">
        <v>1783091</v>
      </c>
      <c r="D589" t="s">
        <v>120</v>
      </c>
      <c r="E589" t="s">
        <v>6893</v>
      </c>
      <c r="F589" t="s">
        <v>6894</v>
      </c>
      <c r="G589" t="s">
        <v>6895</v>
      </c>
      <c r="H589" t="s">
        <v>105</v>
      </c>
      <c r="I589" t="s">
        <v>1739</v>
      </c>
      <c r="J589" t="s">
        <v>160</v>
      </c>
    </row>
    <row r="590" spans="1:10" x14ac:dyDescent="0.25">
      <c r="A590" t="s">
        <v>75</v>
      </c>
      <c r="B590" t="s">
        <v>90</v>
      </c>
      <c r="C590">
        <v>1787242</v>
      </c>
      <c r="D590" t="s">
        <v>135</v>
      </c>
      <c r="E590" t="s">
        <v>961</v>
      </c>
      <c r="F590" t="s">
        <v>962</v>
      </c>
      <c r="G590" t="s">
        <v>963</v>
      </c>
      <c r="H590" t="s">
        <v>85</v>
      </c>
      <c r="I590" t="s">
        <v>964</v>
      </c>
      <c r="J590" t="s">
        <v>277</v>
      </c>
    </row>
    <row r="591" spans="1:10" x14ac:dyDescent="0.25">
      <c r="A591" t="s">
        <v>75</v>
      </c>
      <c r="B591" t="s">
        <v>90</v>
      </c>
      <c r="C591">
        <v>1788346</v>
      </c>
      <c r="D591" t="s">
        <v>135</v>
      </c>
      <c r="E591" t="s">
        <v>6896</v>
      </c>
      <c r="F591" t="s">
        <v>6897</v>
      </c>
      <c r="G591" t="s">
        <v>6898</v>
      </c>
      <c r="H591" t="s">
        <v>174</v>
      </c>
      <c r="I591" t="s">
        <v>688</v>
      </c>
      <c r="J591" t="s">
        <v>174</v>
      </c>
    </row>
    <row r="592" spans="1:10" x14ac:dyDescent="0.25">
      <c r="A592" t="s">
        <v>75</v>
      </c>
      <c r="B592" t="s">
        <v>90</v>
      </c>
      <c r="C592">
        <v>1791776</v>
      </c>
      <c r="D592" t="s">
        <v>135</v>
      </c>
      <c r="E592" t="s">
        <v>6899</v>
      </c>
      <c r="F592" t="s">
        <v>6900</v>
      </c>
      <c r="G592" t="s">
        <v>6901</v>
      </c>
      <c r="H592" t="s">
        <v>131</v>
      </c>
      <c r="I592" t="s">
        <v>1859</v>
      </c>
      <c r="J592" t="s">
        <v>131</v>
      </c>
    </row>
    <row r="593" spans="1:10" x14ac:dyDescent="0.25">
      <c r="A593" t="s">
        <v>75</v>
      </c>
      <c r="B593" t="s">
        <v>90</v>
      </c>
      <c r="C593">
        <v>1796101</v>
      </c>
      <c r="D593" t="s">
        <v>135</v>
      </c>
      <c r="E593" t="s">
        <v>6902</v>
      </c>
      <c r="F593" t="s">
        <v>6903</v>
      </c>
      <c r="G593" t="s">
        <v>6904</v>
      </c>
      <c r="H593" t="s">
        <v>85</v>
      </c>
      <c r="I593" t="s">
        <v>159</v>
      </c>
      <c r="J593" t="s">
        <v>277</v>
      </c>
    </row>
    <row r="594" spans="1:10" x14ac:dyDescent="0.25">
      <c r="A594" t="s">
        <v>75</v>
      </c>
      <c r="B594" t="s">
        <v>90</v>
      </c>
      <c r="C594">
        <v>1800102</v>
      </c>
      <c r="D594" t="s">
        <v>101</v>
      </c>
      <c r="E594" t="s">
        <v>6905</v>
      </c>
      <c r="F594" t="s">
        <v>6906</v>
      </c>
      <c r="G594" t="s">
        <v>6907</v>
      </c>
      <c r="H594" t="s">
        <v>96</v>
      </c>
      <c r="I594" t="s">
        <v>1054</v>
      </c>
      <c r="J594" t="s">
        <v>124</v>
      </c>
    </row>
    <row r="595" spans="1:10" x14ac:dyDescent="0.25">
      <c r="A595" t="s">
        <v>75</v>
      </c>
      <c r="B595" t="s">
        <v>90</v>
      </c>
      <c r="C595">
        <v>1800129</v>
      </c>
      <c r="D595" t="s">
        <v>88</v>
      </c>
      <c r="E595" t="s">
        <v>6908</v>
      </c>
      <c r="F595" t="s">
        <v>6906</v>
      </c>
      <c r="G595" t="s">
        <v>6907</v>
      </c>
      <c r="H595" t="s">
        <v>565</v>
      </c>
      <c r="I595" t="s">
        <v>335</v>
      </c>
      <c r="J595" t="s">
        <v>160</v>
      </c>
    </row>
    <row r="596" spans="1:10" x14ac:dyDescent="0.25">
      <c r="A596" t="s">
        <v>75</v>
      </c>
      <c r="B596" t="s">
        <v>90</v>
      </c>
      <c r="C596">
        <v>1802047</v>
      </c>
      <c r="D596" t="s">
        <v>151</v>
      </c>
      <c r="E596" t="s">
        <v>79</v>
      </c>
      <c r="F596" t="s">
        <v>6909</v>
      </c>
      <c r="G596" t="s">
        <v>6910</v>
      </c>
      <c r="H596" t="s">
        <v>79</v>
      </c>
      <c r="I596" t="s">
        <v>82</v>
      </c>
    </row>
    <row r="597" spans="1:10" x14ac:dyDescent="0.25">
      <c r="A597" t="s">
        <v>75</v>
      </c>
      <c r="B597" t="s">
        <v>90</v>
      </c>
      <c r="C597">
        <v>1803109</v>
      </c>
      <c r="D597" t="s">
        <v>88</v>
      </c>
      <c r="E597" t="s">
        <v>6911</v>
      </c>
      <c r="F597" t="s">
        <v>6912</v>
      </c>
      <c r="G597" t="s">
        <v>5307</v>
      </c>
      <c r="H597" t="s">
        <v>204</v>
      </c>
      <c r="I597" t="s">
        <v>416</v>
      </c>
      <c r="J597" t="s">
        <v>174</v>
      </c>
    </row>
    <row r="598" spans="1:10" x14ac:dyDescent="0.25">
      <c r="A598" t="s">
        <v>75</v>
      </c>
      <c r="B598" t="s">
        <v>90</v>
      </c>
      <c r="C598">
        <v>1808579</v>
      </c>
      <c r="D598" t="s">
        <v>88</v>
      </c>
      <c r="E598" t="s">
        <v>6913</v>
      </c>
      <c r="F598" t="s">
        <v>2591</v>
      </c>
      <c r="G598" t="s">
        <v>2592</v>
      </c>
      <c r="H598" t="s">
        <v>253</v>
      </c>
      <c r="I598" t="s">
        <v>2702</v>
      </c>
      <c r="J598" t="s">
        <v>253</v>
      </c>
    </row>
    <row r="599" spans="1:10" x14ac:dyDescent="0.25">
      <c r="A599" t="s">
        <v>75</v>
      </c>
      <c r="B599" t="s">
        <v>90</v>
      </c>
      <c r="C599">
        <v>1810751</v>
      </c>
      <c r="D599" t="s">
        <v>225</v>
      </c>
      <c r="E599" t="s">
        <v>967</v>
      </c>
      <c r="F599" t="s">
        <v>968</v>
      </c>
      <c r="G599" t="s">
        <v>969</v>
      </c>
      <c r="H599" t="s">
        <v>140</v>
      </c>
      <c r="I599" t="s">
        <v>970</v>
      </c>
      <c r="J599" t="s">
        <v>124</v>
      </c>
    </row>
    <row r="600" spans="1:10" x14ac:dyDescent="0.25">
      <c r="A600" t="s">
        <v>75</v>
      </c>
      <c r="B600" t="s">
        <v>90</v>
      </c>
      <c r="C600">
        <v>1812514</v>
      </c>
      <c r="D600" t="s">
        <v>135</v>
      </c>
      <c r="E600" t="s">
        <v>320</v>
      </c>
      <c r="F600" t="s">
        <v>6914</v>
      </c>
      <c r="G600" t="s">
        <v>6915</v>
      </c>
      <c r="H600" t="s">
        <v>85</v>
      </c>
      <c r="I600" t="s">
        <v>323</v>
      </c>
      <c r="J600" t="s">
        <v>277</v>
      </c>
    </row>
    <row r="601" spans="1:10" x14ac:dyDescent="0.25">
      <c r="A601" t="s">
        <v>75</v>
      </c>
      <c r="B601" t="s">
        <v>90</v>
      </c>
      <c r="C601">
        <v>1820888</v>
      </c>
      <c r="D601" t="s">
        <v>135</v>
      </c>
      <c r="E601" t="s">
        <v>6916</v>
      </c>
      <c r="F601" t="s">
        <v>6917</v>
      </c>
      <c r="G601" t="s">
        <v>6918</v>
      </c>
      <c r="H601" t="s">
        <v>148</v>
      </c>
      <c r="I601" t="s">
        <v>3273</v>
      </c>
      <c r="J601" t="s">
        <v>253</v>
      </c>
    </row>
    <row r="602" spans="1:10" x14ac:dyDescent="0.25">
      <c r="A602" t="s">
        <v>75</v>
      </c>
      <c r="B602" t="s">
        <v>90</v>
      </c>
      <c r="C602">
        <v>1821696</v>
      </c>
      <c r="D602" t="s">
        <v>225</v>
      </c>
      <c r="E602" t="s">
        <v>6919</v>
      </c>
      <c r="F602" t="s">
        <v>6920</v>
      </c>
      <c r="G602" t="s">
        <v>6921</v>
      </c>
      <c r="H602" t="s">
        <v>96</v>
      </c>
      <c r="I602" t="s">
        <v>6645</v>
      </c>
      <c r="J602" t="s">
        <v>98</v>
      </c>
    </row>
    <row r="603" spans="1:10" x14ac:dyDescent="0.25">
      <c r="A603" t="s">
        <v>75</v>
      </c>
      <c r="B603" t="s">
        <v>90</v>
      </c>
      <c r="C603">
        <v>1823802</v>
      </c>
      <c r="D603" t="s">
        <v>135</v>
      </c>
      <c r="E603" t="s">
        <v>973</v>
      </c>
      <c r="F603" t="s">
        <v>974</v>
      </c>
      <c r="G603" t="s">
        <v>975</v>
      </c>
      <c r="H603" t="s">
        <v>245</v>
      </c>
      <c r="I603" t="s">
        <v>976</v>
      </c>
      <c r="J603" t="s">
        <v>253</v>
      </c>
    </row>
    <row r="604" spans="1:10" x14ac:dyDescent="0.25">
      <c r="A604" t="s">
        <v>75</v>
      </c>
      <c r="B604" t="s">
        <v>90</v>
      </c>
      <c r="C604">
        <v>1825204</v>
      </c>
      <c r="D604" t="s">
        <v>135</v>
      </c>
      <c r="E604" t="s">
        <v>6922</v>
      </c>
      <c r="F604" t="s">
        <v>979</v>
      </c>
      <c r="G604" t="s">
        <v>6923</v>
      </c>
      <c r="H604" t="s">
        <v>85</v>
      </c>
      <c r="I604" t="s">
        <v>6924</v>
      </c>
      <c r="J604" t="s">
        <v>277</v>
      </c>
    </row>
    <row r="605" spans="1:10" x14ac:dyDescent="0.25">
      <c r="A605" t="s">
        <v>75</v>
      </c>
      <c r="B605" t="s">
        <v>90</v>
      </c>
      <c r="C605">
        <v>1825763</v>
      </c>
      <c r="D605" t="s">
        <v>135</v>
      </c>
      <c r="E605" t="s">
        <v>6925</v>
      </c>
      <c r="F605" t="s">
        <v>979</v>
      </c>
      <c r="G605" t="s">
        <v>6923</v>
      </c>
      <c r="H605" t="s">
        <v>204</v>
      </c>
      <c r="I605" t="s">
        <v>3356</v>
      </c>
      <c r="J605" t="s">
        <v>204</v>
      </c>
    </row>
    <row r="606" spans="1:10" x14ac:dyDescent="0.25">
      <c r="A606" t="s">
        <v>75</v>
      </c>
      <c r="B606" t="s">
        <v>90</v>
      </c>
      <c r="C606">
        <v>1826495</v>
      </c>
      <c r="D606" t="s">
        <v>151</v>
      </c>
      <c r="E606" t="s">
        <v>79</v>
      </c>
      <c r="F606" t="s">
        <v>979</v>
      </c>
      <c r="G606" t="s">
        <v>980</v>
      </c>
      <c r="H606" t="s">
        <v>79</v>
      </c>
      <c r="I606" t="s">
        <v>82</v>
      </c>
    </row>
    <row r="607" spans="1:10" x14ac:dyDescent="0.25">
      <c r="A607" t="s">
        <v>75</v>
      </c>
      <c r="B607" t="s">
        <v>90</v>
      </c>
      <c r="C607">
        <v>1829319</v>
      </c>
      <c r="D607" t="s">
        <v>135</v>
      </c>
      <c r="E607" t="s">
        <v>6926</v>
      </c>
      <c r="F607" t="s">
        <v>6927</v>
      </c>
      <c r="G607" t="s">
        <v>6928</v>
      </c>
      <c r="H607" t="s">
        <v>172</v>
      </c>
      <c r="I607" t="s">
        <v>1076</v>
      </c>
      <c r="J607" t="s">
        <v>172</v>
      </c>
    </row>
    <row r="608" spans="1:10" x14ac:dyDescent="0.25">
      <c r="A608" t="s">
        <v>75</v>
      </c>
      <c r="B608" t="s">
        <v>90</v>
      </c>
      <c r="C608">
        <v>1832413</v>
      </c>
      <c r="D608" t="s">
        <v>135</v>
      </c>
      <c r="E608" t="s">
        <v>6929</v>
      </c>
      <c r="F608" t="s">
        <v>984</v>
      </c>
      <c r="G608" t="s">
        <v>985</v>
      </c>
      <c r="H608" t="s">
        <v>96</v>
      </c>
      <c r="I608" t="s">
        <v>858</v>
      </c>
      <c r="J608" t="s">
        <v>96</v>
      </c>
    </row>
    <row r="609" spans="1:10" x14ac:dyDescent="0.25">
      <c r="A609" t="s">
        <v>75</v>
      </c>
      <c r="B609" t="s">
        <v>90</v>
      </c>
      <c r="C609">
        <v>1833730</v>
      </c>
      <c r="D609" t="s">
        <v>135</v>
      </c>
      <c r="E609" t="s">
        <v>6930</v>
      </c>
      <c r="F609" t="s">
        <v>5168</v>
      </c>
      <c r="G609" t="s">
        <v>5169</v>
      </c>
      <c r="H609" t="s">
        <v>124</v>
      </c>
      <c r="I609" t="s">
        <v>2256</v>
      </c>
      <c r="J609" t="s">
        <v>140</v>
      </c>
    </row>
    <row r="610" spans="1:10" x14ac:dyDescent="0.25">
      <c r="A610" t="s">
        <v>75</v>
      </c>
      <c r="B610" t="s">
        <v>90</v>
      </c>
      <c r="C610">
        <v>1834092</v>
      </c>
      <c r="D610" t="s">
        <v>135</v>
      </c>
      <c r="E610" t="s">
        <v>6931</v>
      </c>
      <c r="F610" t="s">
        <v>5168</v>
      </c>
      <c r="G610" t="s">
        <v>5169</v>
      </c>
      <c r="H610" t="s">
        <v>172</v>
      </c>
      <c r="I610" t="s">
        <v>1876</v>
      </c>
      <c r="J610" t="s">
        <v>172</v>
      </c>
    </row>
    <row r="611" spans="1:10" x14ac:dyDescent="0.25">
      <c r="A611" t="s">
        <v>75</v>
      </c>
      <c r="B611" t="s">
        <v>90</v>
      </c>
      <c r="C611">
        <v>1836179</v>
      </c>
      <c r="D611" t="s">
        <v>151</v>
      </c>
      <c r="E611" t="s">
        <v>989</v>
      </c>
      <c r="F611" t="s">
        <v>990</v>
      </c>
      <c r="G611" t="s">
        <v>991</v>
      </c>
      <c r="H611" t="s">
        <v>98</v>
      </c>
      <c r="I611" t="s">
        <v>992</v>
      </c>
      <c r="J611" t="s">
        <v>160</v>
      </c>
    </row>
    <row r="612" spans="1:10" x14ac:dyDescent="0.25">
      <c r="A612" t="s">
        <v>75</v>
      </c>
      <c r="B612" t="s">
        <v>90</v>
      </c>
      <c r="C612">
        <v>1836192</v>
      </c>
      <c r="D612" t="s">
        <v>92</v>
      </c>
      <c r="E612" t="s">
        <v>6932</v>
      </c>
      <c r="F612" t="s">
        <v>990</v>
      </c>
      <c r="G612" t="s">
        <v>991</v>
      </c>
      <c r="H612" t="s">
        <v>172</v>
      </c>
      <c r="I612" t="s">
        <v>355</v>
      </c>
      <c r="J612" t="s">
        <v>172</v>
      </c>
    </row>
    <row r="613" spans="1:10" x14ac:dyDescent="0.25">
      <c r="A613" t="s">
        <v>75</v>
      </c>
      <c r="B613" t="s">
        <v>90</v>
      </c>
      <c r="C613">
        <v>1842276</v>
      </c>
      <c r="D613" t="s">
        <v>92</v>
      </c>
      <c r="E613" t="s">
        <v>79</v>
      </c>
      <c r="F613" t="s">
        <v>995</v>
      </c>
      <c r="G613" t="s">
        <v>996</v>
      </c>
      <c r="H613" t="s">
        <v>79</v>
      </c>
      <c r="I613" t="s">
        <v>82</v>
      </c>
    </row>
    <row r="614" spans="1:10" x14ac:dyDescent="0.25">
      <c r="A614" t="s">
        <v>75</v>
      </c>
      <c r="B614" t="s">
        <v>90</v>
      </c>
      <c r="C614">
        <v>1843110</v>
      </c>
      <c r="D614" t="s">
        <v>120</v>
      </c>
      <c r="E614" t="s">
        <v>5332</v>
      </c>
      <c r="F614" t="s">
        <v>6933</v>
      </c>
      <c r="G614" t="s">
        <v>6934</v>
      </c>
      <c r="H614" t="s">
        <v>124</v>
      </c>
      <c r="I614" t="s">
        <v>3340</v>
      </c>
      <c r="J614" t="s">
        <v>96</v>
      </c>
    </row>
    <row r="615" spans="1:10" x14ac:dyDescent="0.25">
      <c r="A615" t="s">
        <v>75</v>
      </c>
      <c r="B615" t="s">
        <v>90</v>
      </c>
      <c r="C615">
        <v>1852274</v>
      </c>
      <c r="D615" t="s">
        <v>135</v>
      </c>
      <c r="E615" t="s">
        <v>6935</v>
      </c>
      <c r="F615" t="s">
        <v>2606</v>
      </c>
      <c r="G615" t="s">
        <v>2607</v>
      </c>
      <c r="H615" t="s">
        <v>85</v>
      </c>
      <c r="I615" t="s">
        <v>2212</v>
      </c>
      <c r="J615" t="s">
        <v>277</v>
      </c>
    </row>
    <row r="616" spans="1:10" x14ac:dyDescent="0.25">
      <c r="A616" t="s">
        <v>75</v>
      </c>
      <c r="B616" t="s">
        <v>90</v>
      </c>
      <c r="C616">
        <v>1853235</v>
      </c>
      <c r="D616" t="s">
        <v>135</v>
      </c>
      <c r="E616" t="s">
        <v>6936</v>
      </c>
      <c r="F616" t="s">
        <v>1006</v>
      </c>
      <c r="G616" t="s">
        <v>554</v>
      </c>
      <c r="H616" t="s">
        <v>245</v>
      </c>
      <c r="I616" t="s">
        <v>1323</v>
      </c>
      <c r="J616" t="s">
        <v>253</v>
      </c>
    </row>
    <row r="617" spans="1:10" x14ac:dyDescent="0.25">
      <c r="A617" t="s">
        <v>75</v>
      </c>
      <c r="B617" t="s">
        <v>90</v>
      </c>
      <c r="C617">
        <v>1854075</v>
      </c>
      <c r="D617" t="s">
        <v>135</v>
      </c>
      <c r="E617" t="s">
        <v>1005</v>
      </c>
      <c r="F617" t="s">
        <v>1006</v>
      </c>
      <c r="G617" t="s">
        <v>554</v>
      </c>
      <c r="H617" t="s">
        <v>105</v>
      </c>
      <c r="I617" t="s">
        <v>1007</v>
      </c>
      <c r="J617" t="s">
        <v>160</v>
      </c>
    </row>
    <row r="618" spans="1:10" x14ac:dyDescent="0.25">
      <c r="A618" t="s">
        <v>75</v>
      </c>
      <c r="B618" t="s">
        <v>90</v>
      </c>
      <c r="C618">
        <v>1855884</v>
      </c>
      <c r="D618" t="s">
        <v>120</v>
      </c>
      <c r="E618" t="s">
        <v>79</v>
      </c>
      <c r="F618" t="s">
        <v>6937</v>
      </c>
      <c r="G618" t="s">
        <v>6938</v>
      </c>
      <c r="H618" t="s">
        <v>79</v>
      </c>
      <c r="I618" t="s">
        <v>82</v>
      </c>
    </row>
    <row r="619" spans="1:10" x14ac:dyDescent="0.25">
      <c r="A619" t="s">
        <v>75</v>
      </c>
      <c r="B619" t="s">
        <v>90</v>
      </c>
      <c r="C619">
        <v>1858693</v>
      </c>
      <c r="D619" t="s">
        <v>92</v>
      </c>
      <c r="E619" t="s">
        <v>1010</v>
      </c>
      <c r="F619" t="s">
        <v>1011</v>
      </c>
      <c r="G619" t="s">
        <v>1012</v>
      </c>
      <c r="H619" t="s">
        <v>96</v>
      </c>
      <c r="I619" t="s">
        <v>893</v>
      </c>
      <c r="J619" t="s">
        <v>98</v>
      </c>
    </row>
    <row r="620" spans="1:10" x14ac:dyDescent="0.25">
      <c r="A620" t="s">
        <v>75</v>
      </c>
      <c r="B620" t="s">
        <v>90</v>
      </c>
      <c r="C620">
        <v>1859132</v>
      </c>
      <c r="D620" t="s">
        <v>101</v>
      </c>
      <c r="E620" t="s">
        <v>6939</v>
      </c>
      <c r="F620" t="s">
        <v>6940</v>
      </c>
      <c r="G620" t="s">
        <v>6941</v>
      </c>
      <c r="H620" t="s">
        <v>204</v>
      </c>
      <c r="I620" t="s">
        <v>2401</v>
      </c>
      <c r="J620" t="s">
        <v>204</v>
      </c>
    </row>
    <row r="621" spans="1:10" x14ac:dyDescent="0.25">
      <c r="A621" t="s">
        <v>75</v>
      </c>
      <c r="B621" t="s">
        <v>90</v>
      </c>
      <c r="C621">
        <v>1860183</v>
      </c>
      <c r="D621" t="s">
        <v>120</v>
      </c>
      <c r="E621" t="s">
        <v>6942</v>
      </c>
      <c r="F621" t="s">
        <v>6943</v>
      </c>
      <c r="G621" t="s">
        <v>6944</v>
      </c>
      <c r="H621" t="s">
        <v>124</v>
      </c>
      <c r="I621" t="s">
        <v>3923</v>
      </c>
      <c r="J621" t="s">
        <v>140</v>
      </c>
    </row>
    <row r="622" spans="1:10" x14ac:dyDescent="0.25">
      <c r="A622" t="s">
        <v>75</v>
      </c>
      <c r="B622" t="s">
        <v>90</v>
      </c>
      <c r="C622">
        <v>1861968</v>
      </c>
      <c r="D622" t="s">
        <v>120</v>
      </c>
      <c r="E622" t="s">
        <v>6945</v>
      </c>
      <c r="F622" t="s">
        <v>6946</v>
      </c>
      <c r="G622" t="s">
        <v>6947</v>
      </c>
      <c r="H622" t="s">
        <v>131</v>
      </c>
      <c r="I622" t="s">
        <v>729</v>
      </c>
      <c r="J622" t="s">
        <v>131</v>
      </c>
    </row>
    <row r="623" spans="1:10" x14ac:dyDescent="0.25">
      <c r="A623" t="s">
        <v>75</v>
      </c>
      <c r="B623" t="s">
        <v>90</v>
      </c>
      <c r="C623">
        <v>1865000</v>
      </c>
      <c r="D623" t="s">
        <v>135</v>
      </c>
      <c r="E623" t="s">
        <v>6948</v>
      </c>
      <c r="F623" t="s">
        <v>1016</v>
      </c>
      <c r="G623" t="s">
        <v>1017</v>
      </c>
      <c r="H623" t="s">
        <v>131</v>
      </c>
      <c r="I623" t="s">
        <v>462</v>
      </c>
      <c r="J623" t="s">
        <v>98</v>
      </c>
    </row>
    <row r="624" spans="1:10" x14ac:dyDescent="0.25">
      <c r="A624" t="s">
        <v>75</v>
      </c>
      <c r="B624" t="s">
        <v>90</v>
      </c>
      <c r="C624">
        <v>1865422</v>
      </c>
      <c r="D624" t="s">
        <v>135</v>
      </c>
      <c r="E624" t="s">
        <v>6949</v>
      </c>
      <c r="F624" t="s">
        <v>1016</v>
      </c>
      <c r="G624" t="s">
        <v>1017</v>
      </c>
      <c r="H624" t="s">
        <v>124</v>
      </c>
      <c r="I624" t="s">
        <v>2407</v>
      </c>
      <c r="J624" t="s">
        <v>124</v>
      </c>
    </row>
    <row r="625" spans="1:10" x14ac:dyDescent="0.25">
      <c r="A625" t="s">
        <v>75</v>
      </c>
      <c r="B625" t="s">
        <v>90</v>
      </c>
      <c r="C625">
        <v>1865836</v>
      </c>
      <c r="D625" t="s">
        <v>120</v>
      </c>
      <c r="E625" t="s">
        <v>1015</v>
      </c>
      <c r="F625" t="s">
        <v>1016</v>
      </c>
      <c r="G625" t="s">
        <v>1017</v>
      </c>
      <c r="H625" t="s">
        <v>85</v>
      </c>
      <c r="I625" t="s">
        <v>1018</v>
      </c>
      <c r="J625" t="s">
        <v>277</v>
      </c>
    </row>
    <row r="626" spans="1:10" x14ac:dyDescent="0.25">
      <c r="A626" t="s">
        <v>75</v>
      </c>
      <c r="B626" t="s">
        <v>90</v>
      </c>
      <c r="C626">
        <v>1866295</v>
      </c>
      <c r="D626" t="s">
        <v>225</v>
      </c>
      <c r="E626" t="s">
        <v>79</v>
      </c>
      <c r="F626" t="s">
        <v>1016</v>
      </c>
      <c r="G626" t="s">
        <v>6950</v>
      </c>
      <c r="H626" t="s">
        <v>79</v>
      </c>
      <c r="I626" t="s">
        <v>82</v>
      </c>
    </row>
    <row r="627" spans="1:10" x14ac:dyDescent="0.25">
      <c r="A627" t="s">
        <v>75</v>
      </c>
      <c r="B627" t="s">
        <v>90</v>
      </c>
      <c r="C627">
        <v>1870743</v>
      </c>
      <c r="D627" t="s">
        <v>135</v>
      </c>
      <c r="E627" t="s">
        <v>6951</v>
      </c>
      <c r="F627" t="s">
        <v>6952</v>
      </c>
      <c r="G627" t="s">
        <v>554</v>
      </c>
      <c r="H627" t="s">
        <v>511</v>
      </c>
      <c r="I627" t="s">
        <v>1733</v>
      </c>
      <c r="J627" t="s">
        <v>400</v>
      </c>
    </row>
    <row r="628" spans="1:10" x14ac:dyDescent="0.25">
      <c r="A628" t="s">
        <v>75</v>
      </c>
      <c r="B628" t="s">
        <v>90</v>
      </c>
      <c r="C628">
        <v>1872054</v>
      </c>
      <c r="D628" t="s">
        <v>225</v>
      </c>
      <c r="E628" t="s">
        <v>6953</v>
      </c>
      <c r="F628" t="s">
        <v>1022</v>
      </c>
      <c r="G628" t="s">
        <v>1023</v>
      </c>
      <c r="H628" t="s">
        <v>105</v>
      </c>
      <c r="I628" t="s">
        <v>537</v>
      </c>
      <c r="J628" t="s">
        <v>245</v>
      </c>
    </row>
    <row r="629" spans="1:10" x14ac:dyDescent="0.25">
      <c r="A629" t="s">
        <v>75</v>
      </c>
      <c r="B629" t="s">
        <v>90</v>
      </c>
      <c r="C629">
        <v>1872520</v>
      </c>
      <c r="D629" t="s">
        <v>120</v>
      </c>
      <c r="E629" t="s">
        <v>6954</v>
      </c>
      <c r="F629" t="s">
        <v>1022</v>
      </c>
      <c r="G629" t="s">
        <v>1023</v>
      </c>
      <c r="H629" t="s">
        <v>131</v>
      </c>
      <c r="I629" t="s">
        <v>3923</v>
      </c>
      <c r="J629" t="s">
        <v>131</v>
      </c>
    </row>
    <row r="630" spans="1:10" x14ac:dyDescent="0.25">
      <c r="A630" t="s">
        <v>75</v>
      </c>
      <c r="B630" t="s">
        <v>90</v>
      </c>
      <c r="C630">
        <v>1872783</v>
      </c>
      <c r="D630" t="s">
        <v>135</v>
      </c>
      <c r="E630" t="s">
        <v>1021</v>
      </c>
      <c r="F630" t="s">
        <v>1022</v>
      </c>
      <c r="G630" t="s">
        <v>1023</v>
      </c>
      <c r="H630" t="s">
        <v>140</v>
      </c>
      <c r="I630" t="s">
        <v>349</v>
      </c>
      <c r="J630" t="s">
        <v>160</v>
      </c>
    </row>
    <row r="631" spans="1:10" x14ac:dyDescent="0.25">
      <c r="A631" t="s">
        <v>75</v>
      </c>
      <c r="B631" t="s">
        <v>90</v>
      </c>
      <c r="C631">
        <v>1874857</v>
      </c>
      <c r="D631" t="s">
        <v>135</v>
      </c>
      <c r="E631" t="s">
        <v>6955</v>
      </c>
      <c r="F631" t="s">
        <v>6956</v>
      </c>
      <c r="G631" t="s">
        <v>6957</v>
      </c>
      <c r="H631" t="s">
        <v>85</v>
      </c>
      <c r="I631" t="s">
        <v>4092</v>
      </c>
      <c r="J631" t="s">
        <v>277</v>
      </c>
    </row>
    <row r="632" spans="1:10" x14ac:dyDescent="0.25">
      <c r="A632" t="s">
        <v>75</v>
      </c>
      <c r="B632" t="s">
        <v>90</v>
      </c>
      <c r="C632">
        <v>1874924</v>
      </c>
      <c r="D632" t="s">
        <v>92</v>
      </c>
      <c r="E632" t="s">
        <v>6958</v>
      </c>
      <c r="F632" t="s">
        <v>6956</v>
      </c>
      <c r="G632" t="s">
        <v>6957</v>
      </c>
      <c r="H632" t="s">
        <v>245</v>
      </c>
      <c r="I632" t="s">
        <v>1416</v>
      </c>
      <c r="J632" t="s">
        <v>245</v>
      </c>
    </row>
    <row r="633" spans="1:10" x14ac:dyDescent="0.25">
      <c r="A633" t="s">
        <v>75</v>
      </c>
      <c r="B633" t="s">
        <v>90</v>
      </c>
      <c r="C633">
        <v>1875096</v>
      </c>
      <c r="D633" t="s">
        <v>120</v>
      </c>
      <c r="E633" t="s">
        <v>79</v>
      </c>
      <c r="F633" t="s">
        <v>6956</v>
      </c>
      <c r="G633" t="s">
        <v>6959</v>
      </c>
      <c r="H633" t="s">
        <v>79</v>
      </c>
      <c r="I633" t="s">
        <v>82</v>
      </c>
    </row>
    <row r="634" spans="1:10" x14ac:dyDescent="0.25">
      <c r="A634" t="s">
        <v>75</v>
      </c>
      <c r="B634" t="s">
        <v>90</v>
      </c>
      <c r="C634">
        <v>1881557</v>
      </c>
      <c r="D634" t="s">
        <v>135</v>
      </c>
      <c r="E634" t="s">
        <v>1031</v>
      </c>
      <c r="F634" t="s">
        <v>1032</v>
      </c>
      <c r="G634" t="s">
        <v>1033</v>
      </c>
      <c r="H634" t="s">
        <v>124</v>
      </c>
      <c r="I634" t="s">
        <v>1034</v>
      </c>
      <c r="J634" t="s">
        <v>96</v>
      </c>
    </row>
    <row r="635" spans="1:10" x14ac:dyDescent="0.25">
      <c r="A635" t="s">
        <v>75</v>
      </c>
      <c r="B635" t="s">
        <v>90</v>
      </c>
      <c r="C635">
        <v>1881645</v>
      </c>
      <c r="D635" t="s">
        <v>135</v>
      </c>
      <c r="E635" t="s">
        <v>6960</v>
      </c>
      <c r="F635" t="s">
        <v>1032</v>
      </c>
      <c r="G635" t="s">
        <v>1033</v>
      </c>
      <c r="H635" t="s">
        <v>85</v>
      </c>
      <c r="I635" t="s">
        <v>4764</v>
      </c>
      <c r="J635" t="s">
        <v>277</v>
      </c>
    </row>
    <row r="636" spans="1:10" x14ac:dyDescent="0.25">
      <c r="A636" t="s">
        <v>75</v>
      </c>
      <c r="B636" t="s">
        <v>90</v>
      </c>
      <c r="C636">
        <v>1885611</v>
      </c>
      <c r="D636" t="s">
        <v>120</v>
      </c>
      <c r="E636" t="s">
        <v>6961</v>
      </c>
      <c r="F636" t="s">
        <v>6962</v>
      </c>
      <c r="G636" t="s">
        <v>6963</v>
      </c>
      <c r="H636" t="s">
        <v>124</v>
      </c>
      <c r="I636" t="s">
        <v>6964</v>
      </c>
      <c r="J636" t="s">
        <v>140</v>
      </c>
    </row>
    <row r="637" spans="1:10" x14ac:dyDescent="0.25">
      <c r="A637" t="s">
        <v>75</v>
      </c>
      <c r="B637" t="s">
        <v>90</v>
      </c>
      <c r="C637">
        <v>1886725</v>
      </c>
      <c r="D637" t="s">
        <v>120</v>
      </c>
      <c r="E637" t="s">
        <v>6965</v>
      </c>
      <c r="F637" t="s">
        <v>6962</v>
      </c>
      <c r="G637" t="s">
        <v>6963</v>
      </c>
      <c r="H637" t="s">
        <v>172</v>
      </c>
      <c r="I637" t="s">
        <v>5943</v>
      </c>
      <c r="J637" t="s">
        <v>172</v>
      </c>
    </row>
    <row r="638" spans="1:10" x14ac:dyDescent="0.25">
      <c r="A638" t="s">
        <v>75</v>
      </c>
      <c r="B638" t="s">
        <v>90</v>
      </c>
      <c r="C638">
        <v>1899504</v>
      </c>
      <c r="D638" t="s">
        <v>115</v>
      </c>
      <c r="E638" t="s">
        <v>6966</v>
      </c>
      <c r="F638" t="s">
        <v>6967</v>
      </c>
      <c r="G638" t="s">
        <v>6968</v>
      </c>
      <c r="H638" t="s">
        <v>245</v>
      </c>
      <c r="I638" t="s">
        <v>4459</v>
      </c>
      <c r="J638" t="s">
        <v>245</v>
      </c>
    </row>
    <row r="639" spans="1:10" x14ac:dyDescent="0.25">
      <c r="A639" t="s">
        <v>75</v>
      </c>
      <c r="B639" t="s">
        <v>90</v>
      </c>
      <c r="C639">
        <v>1909342</v>
      </c>
      <c r="D639" t="s">
        <v>92</v>
      </c>
      <c r="E639" t="s">
        <v>6969</v>
      </c>
      <c r="F639" t="s">
        <v>6970</v>
      </c>
      <c r="G639" t="s">
        <v>6971</v>
      </c>
      <c r="H639" t="s">
        <v>105</v>
      </c>
      <c r="I639" t="s">
        <v>709</v>
      </c>
      <c r="J639" t="s">
        <v>85</v>
      </c>
    </row>
    <row r="640" spans="1:10" x14ac:dyDescent="0.25">
      <c r="A640" t="s">
        <v>75</v>
      </c>
      <c r="B640" t="s">
        <v>90</v>
      </c>
      <c r="C640">
        <v>1912381</v>
      </c>
      <c r="D640" t="s">
        <v>135</v>
      </c>
      <c r="E640" t="s">
        <v>6972</v>
      </c>
      <c r="F640" t="s">
        <v>3815</v>
      </c>
      <c r="G640" t="s">
        <v>3816</v>
      </c>
      <c r="H640" t="s">
        <v>245</v>
      </c>
      <c r="I640" t="s">
        <v>6973</v>
      </c>
      <c r="J640" t="s">
        <v>245</v>
      </c>
    </row>
    <row r="641" spans="1:10" x14ac:dyDescent="0.25">
      <c r="A641" t="s">
        <v>75</v>
      </c>
      <c r="B641" t="s">
        <v>90</v>
      </c>
      <c r="C641">
        <v>1916375</v>
      </c>
      <c r="D641" t="s">
        <v>120</v>
      </c>
      <c r="E641" t="s">
        <v>79</v>
      </c>
      <c r="F641" t="s">
        <v>1037</v>
      </c>
      <c r="G641" t="s">
        <v>1038</v>
      </c>
      <c r="H641" t="s">
        <v>79</v>
      </c>
      <c r="I641" t="s">
        <v>82</v>
      </c>
    </row>
    <row r="642" spans="1:10" x14ac:dyDescent="0.25">
      <c r="A642" t="s">
        <v>75</v>
      </c>
      <c r="B642" t="s">
        <v>90</v>
      </c>
      <c r="C642">
        <v>1932701</v>
      </c>
      <c r="D642" t="s">
        <v>135</v>
      </c>
      <c r="E642" t="s">
        <v>1041</v>
      </c>
      <c r="F642" t="s">
        <v>1042</v>
      </c>
      <c r="G642" t="s">
        <v>1043</v>
      </c>
      <c r="H642" t="s">
        <v>98</v>
      </c>
      <c r="I642" t="s">
        <v>1044</v>
      </c>
      <c r="J642" t="s">
        <v>428</v>
      </c>
    </row>
    <row r="643" spans="1:10" x14ac:dyDescent="0.25">
      <c r="A643" t="s">
        <v>75</v>
      </c>
      <c r="B643" t="s">
        <v>90</v>
      </c>
      <c r="C643">
        <v>1938299</v>
      </c>
      <c r="D643" t="s">
        <v>135</v>
      </c>
      <c r="E643" t="s">
        <v>6974</v>
      </c>
      <c r="F643" t="s">
        <v>6975</v>
      </c>
      <c r="G643" t="s">
        <v>6976</v>
      </c>
      <c r="H643" t="s">
        <v>131</v>
      </c>
      <c r="I643" t="s">
        <v>361</v>
      </c>
      <c r="J643" t="s">
        <v>98</v>
      </c>
    </row>
    <row r="644" spans="1:10" x14ac:dyDescent="0.25">
      <c r="A644" t="s">
        <v>75</v>
      </c>
      <c r="B644" t="s">
        <v>90</v>
      </c>
      <c r="C644">
        <v>1940498</v>
      </c>
      <c r="D644" t="s">
        <v>120</v>
      </c>
      <c r="E644" t="s">
        <v>79</v>
      </c>
      <c r="F644" t="s">
        <v>6977</v>
      </c>
      <c r="G644" t="s">
        <v>6978</v>
      </c>
      <c r="H644" t="s">
        <v>79</v>
      </c>
      <c r="I644" t="s">
        <v>82</v>
      </c>
    </row>
    <row r="645" spans="1:10" x14ac:dyDescent="0.25">
      <c r="A645" t="s">
        <v>75</v>
      </c>
      <c r="B645" t="s">
        <v>90</v>
      </c>
      <c r="C645">
        <v>1944177</v>
      </c>
      <c r="D645" t="s">
        <v>135</v>
      </c>
      <c r="E645" t="s">
        <v>6979</v>
      </c>
      <c r="F645" t="s">
        <v>6980</v>
      </c>
      <c r="G645" t="s">
        <v>6981</v>
      </c>
      <c r="H645" t="s">
        <v>96</v>
      </c>
      <c r="I645" t="s">
        <v>809</v>
      </c>
      <c r="J645" t="s">
        <v>96</v>
      </c>
    </row>
    <row r="646" spans="1:10" x14ac:dyDescent="0.25">
      <c r="A646" t="s">
        <v>75</v>
      </c>
      <c r="B646" t="s">
        <v>90</v>
      </c>
      <c r="C646">
        <v>1951334</v>
      </c>
      <c r="D646" t="s">
        <v>135</v>
      </c>
      <c r="E646" t="s">
        <v>6982</v>
      </c>
      <c r="F646" t="s">
        <v>6983</v>
      </c>
      <c r="G646" t="s">
        <v>6984</v>
      </c>
      <c r="H646" t="s">
        <v>174</v>
      </c>
      <c r="I646" t="s">
        <v>6985</v>
      </c>
      <c r="J646" t="s">
        <v>174</v>
      </c>
    </row>
    <row r="647" spans="1:10" x14ac:dyDescent="0.25">
      <c r="A647" t="s">
        <v>75</v>
      </c>
      <c r="B647" t="s">
        <v>90</v>
      </c>
      <c r="C647">
        <v>1953876</v>
      </c>
      <c r="D647" t="s">
        <v>135</v>
      </c>
      <c r="E647" t="s">
        <v>6986</v>
      </c>
      <c r="F647" t="s">
        <v>6987</v>
      </c>
      <c r="G647" t="s">
        <v>6988</v>
      </c>
      <c r="H647" t="s">
        <v>131</v>
      </c>
      <c r="I647" t="s">
        <v>3698</v>
      </c>
      <c r="J647" t="s">
        <v>131</v>
      </c>
    </row>
    <row r="648" spans="1:10" x14ac:dyDescent="0.25">
      <c r="A648" t="s">
        <v>75</v>
      </c>
      <c r="B648" t="s">
        <v>90</v>
      </c>
      <c r="C648">
        <v>1959915</v>
      </c>
      <c r="D648" t="s">
        <v>135</v>
      </c>
      <c r="E648" t="s">
        <v>6989</v>
      </c>
      <c r="F648" t="s">
        <v>6990</v>
      </c>
      <c r="G648" t="s">
        <v>6991</v>
      </c>
      <c r="H648" t="s">
        <v>131</v>
      </c>
      <c r="I648" t="s">
        <v>1574</v>
      </c>
      <c r="J648" t="s">
        <v>131</v>
      </c>
    </row>
    <row r="649" spans="1:10" x14ac:dyDescent="0.25">
      <c r="A649" t="s">
        <v>75</v>
      </c>
      <c r="B649" t="s">
        <v>90</v>
      </c>
      <c r="C649">
        <v>1962923</v>
      </c>
      <c r="D649" t="s">
        <v>135</v>
      </c>
      <c r="E649" t="s">
        <v>6992</v>
      </c>
      <c r="F649" t="s">
        <v>1047</v>
      </c>
      <c r="G649" t="s">
        <v>6993</v>
      </c>
      <c r="H649" t="s">
        <v>197</v>
      </c>
      <c r="I649" t="s">
        <v>1568</v>
      </c>
      <c r="J649" t="s">
        <v>172</v>
      </c>
    </row>
    <row r="650" spans="1:10" x14ac:dyDescent="0.25">
      <c r="A650" t="s">
        <v>75</v>
      </c>
      <c r="B650" t="s">
        <v>90</v>
      </c>
      <c r="C650">
        <v>1963622</v>
      </c>
      <c r="D650" t="s">
        <v>225</v>
      </c>
      <c r="E650" t="s">
        <v>79</v>
      </c>
      <c r="F650" t="s">
        <v>1047</v>
      </c>
      <c r="G650" t="s">
        <v>1048</v>
      </c>
      <c r="H650" t="s">
        <v>79</v>
      </c>
      <c r="I650" t="s">
        <v>82</v>
      </c>
    </row>
    <row r="651" spans="1:10" x14ac:dyDescent="0.25">
      <c r="A651" t="s">
        <v>75</v>
      </c>
      <c r="B651" t="s">
        <v>90</v>
      </c>
      <c r="C651">
        <v>1969291</v>
      </c>
      <c r="D651" t="s">
        <v>120</v>
      </c>
      <c r="E651" t="s">
        <v>6994</v>
      </c>
      <c r="F651" t="s">
        <v>5189</v>
      </c>
      <c r="G651" t="s">
        <v>5190</v>
      </c>
      <c r="H651" t="s">
        <v>172</v>
      </c>
      <c r="I651" t="s">
        <v>2741</v>
      </c>
      <c r="J651" t="s">
        <v>172</v>
      </c>
    </row>
    <row r="652" spans="1:10" x14ac:dyDescent="0.25">
      <c r="A652" t="s">
        <v>75</v>
      </c>
      <c r="B652" t="s">
        <v>90</v>
      </c>
      <c r="C652">
        <v>1976733</v>
      </c>
      <c r="D652" t="s">
        <v>92</v>
      </c>
      <c r="E652" t="s">
        <v>6995</v>
      </c>
      <c r="F652" t="s">
        <v>6996</v>
      </c>
      <c r="G652" t="s">
        <v>6997</v>
      </c>
      <c r="H652" t="s">
        <v>400</v>
      </c>
      <c r="I652" t="s">
        <v>2741</v>
      </c>
      <c r="J652" t="s">
        <v>277</v>
      </c>
    </row>
    <row r="653" spans="1:10" x14ac:dyDescent="0.25">
      <c r="A653" t="s">
        <v>75</v>
      </c>
      <c r="B653" t="s">
        <v>90</v>
      </c>
      <c r="C653">
        <v>1984987</v>
      </c>
      <c r="D653" t="s">
        <v>135</v>
      </c>
      <c r="E653" t="s">
        <v>6998</v>
      </c>
      <c r="F653" t="s">
        <v>6999</v>
      </c>
      <c r="G653" t="s">
        <v>7000</v>
      </c>
      <c r="H653" t="s">
        <v>174</v>
      </c>
      <c r="I653" t="s">
        <v>2617</v>
      </c>
      <c r="J653" t="s">
        <v>174</v>
      </c>
    </row>
    <row r="654" spans="1:10" x14ac:dyDescent="0.25">
      <c r="A654" t="s">
        <v>75</v>
      </c>
      <c r="B654" t="s">
        <v>90</v>
      </c>
      <c r="C654">
        <v>1986289</v>
      </c>
      <c r="D654" t="s">
        <v>92</v>
      </c>
      <c r="E654" t="s">
        <v>7001</v>
      </c>
      <c r="F654" t="s">
        <v>7002</v>
      </c>
      <c r="G654" t="s">
        <v>7003</v>
      </c>
      <c r="H654" t="s">
        <v>400</v>
      </c>
      <c r="I654" t="s">
        <v>1824</v>
      </c>
      <c r="J654" t="s">
        <v>277</v>
      </c>
    </row>
    <row r="655" spans="1:10" x14ac:dyDescent="0.25">
      <c r="A655" t="s">
        <v>75</v>
      </c>
      <c r="B655" t="s">
        <v>90</v>
      </c>
      <c r="C655">
        <v>1993530</v>
      </c>
      <c r="D655" t="s">
        <v>135</v>
      </c>
      <c r="E655" t="s">
        <v>7004</v>
      </c>
      <c r="F655" t="s">
        <v>7005</v>
      </c>
      <c r="G655" t="s">
        <v>7006</v>
      </c>
      <c r="H655" t="s">
        <v>105</v>
      </c>
      <c r="I655" t="s">
        <v>252</v>
      </c>
      <c r="J655" t="s">
        <v>160</v>
      </c>
    </row>
    <row r="656" spans="1:10" x14ac:dyDescent="0.25">
      <c r="A656" t="s">
        <v>75</v>
      </c>
      <c r="B656" t="s">
        <v>90</v>
      </c>
      <c r="C656">
        <v>1997314</v>
      </c>
      <c r="D656" t="s">
        <v>120</v>
      </c>
      <c r="E656" t="s">
        <v>79</v>
      </c>
      <c r="F656" t="s">
        <v>7007</v>
      </c>
      <c r="G656" t="s">
        <v>7008</v>
      </c>
      <c r="H656" t="s">
        <v>79</v>
      </c>
      <c r="I656" t="s">
        <v>82</v>
      </c>
    </row>
    <row r="657" spans="1:10" x14ac:dyDescent="0.25">
      <c r="A657" t="s">
        <v>75</v>
      </c>
      <c r="B657" t="s">
        <v>90</v>
      </c>
      <c r="C657">
        <v>1999632</v>
      </c>
      <c r="D657" t="s">
        <v>120</v>
      </c>
      <c r="E657" t="s">
        <v>79</v>
      </c>
      <c r="F657" t="s">
        <v>7009</v>
      </c>
      <c r="G657" t="s">
        <v>7010</v>
      </c>
      <c r="H657" t="s">
        <v>79</v>
      </c>
      <c r="I657" t="s">
        <v>82</v>
      </c>
    </row>
    <row r="658" spans="1:10" x14ac:dyDescent="0.25">
      <c r="A658" t="s">
        <v>75</v>
      </c>
      <c r="B658" t="s">
        <v>90</v>
      </c>
      <c r="C658">
        <v>1999832</v>
      </c>
      <c r="D658" t="s">
        <v>120</v>
      </c>
      <c r="E658" t="s">
        <v>7011</v>
      </c>
      <c r="F658" t="s">
        <v>7012</v>
      </c>
      <c r="G658" t="s">
        <v>7013</v>
      </c>
      <c r="H658" t="s">
        <v>105</v>
      </c>
      <c r="I658" t="s">
        <v>1116</v>
      </c>
      <c r="J658" t="s">
        <v>160</v>
      </c>
    </row>
    <row r="659" spans="1:10" x14ac:dyDescent="0.25">
      <c r="A659" t="s">
        <v>75</v>
      </c>
      <c r="B659" t="s">
        <v>90</v>
      </c>
      <c r="C659">
        <v>2002354</v>
      </c>
      <c r="D659" t="s">
        <v>135</v>
      </c>
      <c r="E659" t="s">
        <v>7014</v>
      </c>
      <c r="F659" t="s">
        <v>7015</v>
      </c>
      <c r="G659" t="s">
        <v>7016</v>
      </c>
      <c r="H659" t="s">
        <v>96</v>
      </c>
      <c r="I659" t="s">
        <v>6304</v>
      </c>
      <c r="J659" t="s">
        <v>96</v>
      </c>
    </row>
    <row r="660" spans="1:10" x14ac:dyDescent="0.25">
      <c r="A660" t="s">
        <v>75</v>
      </c>
      <c r="B660" t="s">
        <v>90</v>
      </c>
      <c r="C660">
        <v>2004533</v>
      </c>
      <c r="D660" t="s">
        <v>120</v>
      </c>
      <c r="E660" t="s">
        <v>7017</v>
      </c>
      <c r="F660" t="s">
        <v>7018</v>
      </c>
      <c r="G660" t="s">
        <v>7019</v>
      </c>
      <c r="H660" t="s">
        <v>174</v>
      </c>
      <c r="I660" t="s">
        <v>864</v>
      </c>
      <c r="J660" t="s">
        <v>174</v>
      </c>
    </row>
    <row r="661" spans="1:10" x14ac:dyDescent="0.25">
      <c r="A661" t="s">
        <v>75</v>
      </c>
      <c r="B661" t="s">
        <v>90</v>
      </c>
      <c r="C661">
        <v>2008669</v>
      </c>
      <c r="D661" t="s">
        <v>135</v>
      </c>
      <c r="E661" t="s">
        <v>7020</v>
      </c>
      <c r="F661" t="s">
        <v>7021</v>
      </c>
      <c r="G661" t="s">
        <v>3841</v>
      </c>
      <c r="H661" t="s">
        <v>174</v>
      </c>
      <c r="I661" t="s">
        <v>2197</v>
      </c>
      <c r="J661" t="s">
        <v>174</v>
      </c>
    </row>
    <row r="662" spans="1:10" x14ac:dyDescent="0.25">
      <c r="A662" t="s">
        <v>75</v>
      </c>
      <c r="B662" t="s">
        <v>90</v>
      </c>
      <c r="C662">
        <v>2013722</v>
      </c>
      <c r="D662" t="s">
        <v>225</v>
      </c>
      <c r="E662" t="s">
        <v>7022</v>
      </c>
      <c r="F662" t="s">
        <v>7023</v>
      </c>
      <c r="G662" t="s">
        <v>3841</v>
      </c>
      <c r="H662" t="s">
        <v>98</v>
      </c>
      <c r="I662" t="s">
        <v>2557</v>
      </c>
      <c r="J662" t="s">
        <v>96</v>
      </c>
    </row>
    <row r="663" spans="1:10" x14ac:dyDescent="0.25">
      <c r="A663" t="s">
        <v>75</v>
      </c>
      <c r="B663" t="s">
        <v>90</v>
      </c>
      <c r="C663">
        <v>2017869</v>
      </c>
      <c r="D663" t="s">
        <v>225</v>
      </c>
      <c r="E663" t="s">
        <v>7024</v>
      </c>
      <c r="F663" t="s">
        <v>7025</v>
      </c>
      <c r="G663" t="s">
        <v>7026</v>
      </c>
      <c r="H663" t="s">
        <v>174</v>
      </c>
      <c r="I663" t="s">
        <v>329</v>
      </c>
      <c r="J663" t="s">
        <v>140</v>
      </c>
    </row>
    <row r="664" spans="1:10" x14ac:dyDescent="0.25">
      <c r="A664" t="s">
        <v>75</v>
      </c>
      <c r="B664" t="s">
        <v>90</v>
      </c>
      <c r="C664">
        <v>2020166</v>
      </c>
      <c r="D664" t="s">
        <v>135</v>
      </c>
      <c r="E664" t="s">
        <v>6143</v>
      </c>
      <c r="F664" t="s">
        <v>7027</v>
      </c>
      <c r="G664" t="s">
        <v>1017</v>
      </c>
      <c r="H664" t="s">
        <v>85</v>
      </c>
      <c r="I664" t="s">
        <v>6144</v>
      </c>
      <c r="J664" t="s">
        <v>277</v>
      </c>
    </row>
    <row r="665" spans="1:10" x14ac:dyDescent="0.25">
      <c r="A665" t="s">
        <v>75</v>
      </c>
      <c r="B665" t="s">
        <v>90</v>
      </c>
      <c r="C665">
        <v>2035090</v>
      </c>
      <c r="D665" t="s">
        <v>135</v>
      </c>
      <c r="E665" t="s">
        <v>7028</v>
      </c>
      <c r="F665" t="s">
        <v>7029</v>
      </c>
      <c r="G665" t="s">
        <v>7030</v>
      </c>
      <c r="H665" t="s">
        <v>98</v>
      </c>
      <c r="I665" t="s">
        <v>3224</v>
      </c>
      <c r="J665" t="s">
        <v>428</v>
      </c>
    </row>
    <row r="666" spans="1:10" x14ac:dyDescent="0.25">
      <c r="A666" t="s">
        <v>75</v>
      </c>
      <c r="B666" t="s">
        <v>90</v>
      </c>
      <c r="C666">
        <v>2036102</v>
      </c>
      <c r="D666" t="s">
        <v>135</v>
      </c>
      <c r="E666" t="s">
        <v>1073</v>
      </c>
      <c r="F666" t="s">
        <v>1074</v>
      </c>
      <c r="G666" t="s">
        <v>1075</v>
      </c>
      <c r="H666" t="s">
        <v>140</v>
      </c>
      <c r="I666" t="s">
        <v>1076</v>
      </c>
      <c r="J666" t="s">
        <v>160</v>
      </c>
    </row>
    <row r="667" spans="1:10" x14ac:dyDescent="0.25">
      <c r="A667" t="s">
        <v>75</v>
      </c>
      <c r="B667" t="s">
        <v>90</v>
      </c>
      <c r="C667">
        <v>2036879</v>
      </c>
      <c r="D667" t="s">
        <v>225</v>
      </c>
      <c r="E667" t="s">
        <v>79</v>
      </c>
      <c r="F667" t="s">
        <v>1074</v>
      </c>
      <c r="G667" t="s">
        <v>7031</v>
      </c>
      <c r="H667" t="s">
        <v>79</v>
      </c>
      <c r="I667" t="s">
        <v>82</v>
      </c>
    </row>
    <row r="668" spans="1:10" x14ac:dyDescent="0.25">
      <c r="A668" t="s">
        <v>75</v>
      </c>
      <c r="B668" t="s">
        <v>90</v>
      </c>
      <c r="C668">
        <v>2040890</v>
      </c>
      <c r="D668" t="s">
        <v>135</v>
      </c>
      <c r="E668" t="s">
        <v>7032</v>
      </c>
      <c r="F668" t="s">
        <v>1080</v>
      </c>
      <c r="G668" t="s">
        <v>1081</v>
      </c>
      <c r="H668" t="s">
        <v>146</v>
      </c>
      <c r="I668" t="s">
        <v>7033</v>
      </c>
      <c r="J668" t="s">
        <v>146</v>
      </c>
    </row>
    <row r="669" spans="1:10" x14ac:dyDescent="0.25">
      <c r="A669" t="s">
        <v>75</v>
      </c>
      <c r="B669" t="s">
        <v>90</v>
      </c>
      <c r="C669">
        <v>2041346</v>
      </c>
      <c r="D669" t="s">
        <v>135</v>
      </c>
      <c r="E669" t="s">
        <v>7034</v>
      </c>
      <c r="F669" t="s">
        <v>1080</v>
      </c>
      <c r="G669" t="s">
        <v>1081</v>
      </c>
      <c r="H669" t="s">
        <v>172</v>
      </c>
      <c r="I669" t="s">
        <v>7035</v>
      </c>
      <c r="J669" t="s">
        <v>172</v>
      </c>
    </row>
    <row r="670" spans="1:10" x14ac:dyDescent="0.25">
      <c r="A670" t="s">
        <v>75</v>
      </c>
      <c r="B670" t="s">
        <v>90</v>
      </c>
      <c r="C670">
        <v>2043643</v>
      </c>
      <c r="D670" t="s">
        <v>92</v>
      </c>
      <c r="E670" t="s">
        <v>1079</v>
      </c>
      <c r="F670" t="s">
        <v>1080</v>
      </c>
      <c r="G670" t="s">
        <v>1081</v>
      </c>
      <c r="H670" t="s">
        <v>96</v>
      </c>
      <c r="I670" t="s">
        <v>1082</v>
      </c>
      <c r="J670" t="s">
        <v>98</v>
      </c>
    </row>
    <row r="671" spans="1:10" x14ac:dyDescent="0.25">
      <c r="A671" t="s">
        <v>75</v>
      </c>
      <c r="B671" t="s">
        <v>90</v>
      </c>
      <c r="C671">
        <v>2046600</v>
      </c>
      <c r="D671" t="s">
        <v>120</v>
      </c>
      <c r="E671" t="s">
        <v>212</v>
      </c>
      <c r="F671" t="s">
        <v>1085</v>
      </c>
      <c r="G671" t="s">
        <v>7036</v>
      </c>
      <c r="H671" t="s">
        <v>212</v>
      </c>
      <c r="I671" t="s">
        <v>82</v>
      </c>
    </row>
    <row r="672" spans="1:10" x14ac:dyDescent="0.25">
      <c r="A672" t="s">
        <v>75</v>
      </c>
      <c r="B672" t="s">
        <v>90</v>
      </c>
      <c r="C672">
        <v>2049111</v>
      </c>
      <c r="D672" t="s">
        <v>135</v>
      </c>
      <c r="E672" t="s">
        <v>7037</v>
      </c>
      <c r="F672" t="s">
        <v>5208</v>
      </c>
      <c r="G672" t="s">
        <v>5209</v>
      </c>
      <c r="H672" t="s">
        <v>174</v>
      </c>
      <c r="I672" t="s">
        <v>4241</v>
      </c>
      <c r="J672" t="s">
        <v>174</v>
      </c>
    </row>
    <row r="673" spans="1:10" x14ac:dyDescent="0.25">
      <c r="A673" t="s">
        <v>75</v>
      </c>
      <c r="B673" t="s">
        <v>90</v>
      </c>
      <c r="C673">
        <v>2061108</v>
      </c>
      <c r="D673" t="s">
        <v>92</v>
      </c>
      <c r="E673" t="s">
        <v>212</v>
      </c>
      <c r="F673" t="s">
        <v>7038</v>
      </c>
      <c r="G673" t="s">
        <v>7039</v>
      </c>
      <c r="H673" t="s">
        <v>212</v>
      </c>
      <c r="I673" t="s">
        <v>82</v>
      </c>
    </row>
    <row r="674" spans="1:10" x14ac:dyDescent="0.25">
      <c r="A674" t="s">
        <v>75</v>
      </c>
      <c r="B674" t="s">
        <v>90</v>
      </c>
      <c r="C674">
        <v>2064466</v>
      </c>
      <c r="D674" t="s">
        <v>135</v>
      </c>
      <c r="E674" t="s">
        <v>212</v>
      </c>
      <c r="F674" t="s">
        <v>1089</v>
      </c>
      <c r="G674" t="s">
        <v>1090</v>
      </c>
      <c r="H674" t="s">
        <v>212</v>
      </c>
      <c r="I674" t="s">
        <v>82</v>
      </c>
    </row>
    <row r="675" spans="1:10" x14ac:dyDescent="0.25">
      <c r="A675" t="s">
        <v>75</v>
      </c>
      <c r="B675" t="s">
        <v>90</v>
      </c>
      <c r="C675">
        <v>2074680</v>
      </c>
      <c r="D675" t="s">
        <v>225</v>
      </c>
      <c r="E675" t="s">
        <v>7040</v>
      </c>
      <c r="F675" t="s">
        <v>7041</v>
      </c>
      <c r="G675" t="s">
        <v>7042</v>
      </c>
      <c r="H675" t="s">
        <v>565</v>
      </c>
      <c r="I675" t="s">
        <v>874</v>
      </c>
      <c r="J675" t="s">
        <v>124</v>
      </c>
    </row>
    <row r="676" spans="1:10" x14ac:dyDescent="0.25">
      <c r="A676" t="s">
        <v>75</v>
      </c>
      <c r="B676" t="s">
        <v>90</v>
      </c>
      <c r="C676">
        <v>2076118</v>
      </c>
      <c r="D676" t="s">
        <v>88</v>
      </c>
      <c r="E676" t="s">
        <v>79</v>
      </c>
      <c r="F676" t="s">
        <v>1093</v>
      </c>
      <c r="G676" t="s">
        <v>1094</v>
      </c>
      <c r="H676" t="s">
        <v>79</v>
      </c>
      <c r="I676" t="s">
        <v>82</v>
      </c>
    </row>
    <row r="677" spans="1:10" x14ac:dyDescent="0.25">
      <c r="A677" t="s">
        <v>75</v>
      </c>
      <c r="B677" t="s">
        <v>90</v>
      </c>
      <c r="C677">
        <v>2077212</v>
      </c>
      <c r="D677" t="s">
        <v>225</v>
      </c>
      <c r="E677" t="s">
        <v>7043</v>
      </c>
      <c r="F677" t="s">
        <v>7044</v>
      </c>
      <c r="G677" t="s">
        <v>7045</v>
      </c>
      <c r="H677" t="s">
        <v>400</v>
      </c>
      <c r="I677" t="s">
        <v>5382</v>
      </c>
      <c r="J677" t="s">
        <v>277</v>
      </c>
    </row>
    <row r="678" spans="1:10" x14ac:dyDescent="0.25">
      <c r="A678" t="s">
        <v>75</v>
      </c>
      <c r="B678" t="s">
        <v>90</v>
      </c>
      <c r="C678">
        <v>2079063</v>
      </c>
      <c r="D678" t="s">
        <v>101</v>
      </c>
      <c r="E678" t="s">
        <v>79</v>
      </c>
      <c r="F678" t="s">
        <v>1097</v>
      </c>
      <c r="G678" t="s">
        <v>1098</v>
      </c>
      <c r="H678" t="s">
        <v>79</v>
      </c>
      <c r="I678" t="s">
        <v>82</v>
      </c>
    </row>
    <row r="679" spans="1:10" x14ac:dyDescent="0.25">
      <c r="A679" t="s">
        <v>5358</v>
      </c>
      <c r="B679" t="s">
        <v>90</v>
      </c>
      <c r="C679">
        <v>2080274</v>
      </c>
      <c r="D679" t="s">
        <v>6716</v>
      </c>
      <c r="E679" t="s">
        <v>6000</v>
      </c>
      <c r="F679" t="s">
        <v>7046</v>
      </c>
      <c r="G679" t="s">
        <v>7047</v>
      </c>
      <c r="H679" t="s">
        <v>6003</v>
      </c>
      <c r="I679" t="s">
        <v>82</v>
      </c>
    </row>
    <row r="680" spans="1:10" x14ac:dyDescent="0.25">
      <c r="A680" t="s">
        <v>75</v>
      </c>
      <c r="B680" t="s">
        <v>90</v>
      </c>
      <c r="C680">
        <v>2086004</v>
      </c>
      <c r="D680" t="s">
        <v>135</v>
      </c>
      <c r="E680" t="s">
        <v>7048</v>
      </c>
      <c r="F680" t="s">
        <v>7049</v>
      </c>
      <c r="G680" t="s">
        <v>7050</v>
      </c>
      <c r="H680" t="s">
        <v>204</v>
      </c>
      <c r="I680" t="s">
        <v>173</v>
      </c>
      <c r="J680" t="s">
        <v>204</v>
      </c>
    </row>
    <row r="681" spans="1:10" x14ac:dyDescent="0.25">
      <c r="A681" t="s">
        <v>75</v>
      </c>
      <c r="B681" t="s">
        <v>90</v>
      </c>
      <c r="C681">
        <v>2093906</v>
      </c>
      <c r="D681" t="s">
        <v>135</v>
      </c>
      <c r="E681" t="s">
        <v>1107</v>
      </c>
      <c r="F681" t="s">
        <v>1108</v>
      </c>
      <c r="G681" t="s">
        <v>1109</v>
      </c>
      <c r="H681" t="s">
        <v>105</v>
      </c>
      <c r="I681" t="s">
        <v>1110</v>
      </c>
      <c r="J681" t="s">
        <v>160</v>
      </c>
    </row>
    <row r="682" spans="1:10" x14ac:dyDescent="0.25">
      <c r="A682" t="s">
        <v>75</v>
      </c>
      <c r="B682" t="s">
        <v>90</v>
      </c>
      <c r="C682">
        <v>2097217</v>
      </c>
      <c r="D682" t="s">
        <v>151</v>
      </c>
      <c r="E682" t="s">
        <v>7051</v>
      </c>
      <c r="F682" t="s">
        <v>7052</v>
      </c>
      <c r="G682" t="s">
        <v>7053</v>
      </c>
      <c r="H682" t="s">
        <v>253</v>
      </c>
      <c r="I682" t="s">
        <v>1410</v>
      </c>
      <c r="J682" t="s">
        <v>253</v>
      </c>
    </row>
    <row r="683" spans="1:10" x14ac:dyDescent="0.25">
      <c r="A683" t="s">
        <v>75</v>
      </c>
      <c r="B683" t="s">
        <v>90</v>
      </c>
      <c r="C683">
        <v>2098995</v>
      </c>
      <c r="D683" t="s">
        <v>135</v>
      </c>
      <c r="E683" t="s">
        <v>7054</v>
      </c>
      <c r="F683" t="s">
        <v>1114</v>
      </c>
      <c r="G683" t="s">
        <v>1115</v>
      </c>
      <c r="H683" t="s">
        <v>146</v>
      </c>
      <c r="I683" t="s">
        <v>3865</v>
      </c>
      <c r="J683" t="s">
        <v>160</v>
      </c>
    </row>
    <row r="684" spans="1:10" x14ac:dyDescent="0.25">
      <c r="A684" t="s">
        <v>75</v>
      </c>
      <c r="B684" t="s">
        <v>90</v>
      </c>
      <c r="C684">
        <v>2099341</v>
      </c>
      <c r="D684" t="s">
        <v>297</v>
      </c>
      <c r="E684" t="s">
        <v>1113</v>
      </c>
      <c r="F684" t="s">
        <v>1114</v>
      </c>
      <c r="G684" t="s">
        <v>1115</v>
      </c>
      <c r="H684" t="s">
        <v>96</v>
      </c>
      <c r="I684" t="s">
        <v>1116</v>
      </c>
      <c r="J684" t="s">
        <v>253</v>
      </c>
    </row>
    <row r="685" spans="1:10" x14ac:dyDescent="0.25">
      <c r="A685" t="s">
        <v>75</v>
      </c>
      <c r="B685" t="s">
        <v>90</v>
      </c>
      <c r="C685">
        <v>2101912</v>
      </c>
      <c r="D685" t="s">
        <v>297</v>
      </c>
      <c r="E685" t="s">
        <v>7055</v>
      </c>
      <c r="F685" t="s">
        <v>7056</v>
      </c>
      <c r="G685" t="s">
        <v>7057</v>
      </c>
      <c r="H685" t="s">
        <v>105</v>
      </c>
      <c r="I685" t="s">
        <v>7058</v>
      </c>
      <c r="J685" t="s">
        <v>204</v>
      </c>
    </row>
    <row r="686" spans="1:10" x14ac:dyDescent="0.25">
      <c r="A686" t="s">
        <v>75</v>
      </c>
      <c r="B686" t="s">
        <v>90</v>
      </c>
      <c r="C686">
        <v>2102391</v>
      </c>
      <c r="D686" t="s">
        <v>101</v>
      </c>
      <c r="E686" t="s">
        <v>7059</v>
      </c>
      <c r="F686" t="s">
        <v>7056</v>
      </c>
      <c r="G686" t="s">
        <v>7057</v>
      </c>
      <c r="H686" t="s">
        <v>140</v>
      </c>
      <c r="I686" t="s">
        <v>3126</v>
      </c>
      <c r="J686" t="s">
        <v>140</v>
      </c>
    </row>
    <row r="687" spans="1:10" x14ac:dyDescent="0.25">
      <c r="A687" t="s">
        <v>75</v>
      </c>
      <c r="B687" t="s">
        <v>90</v>
      </c>
      <c r="C687">
        <v>2102984</v>
      </c>
      <c r="D687" t="s">
        <v>151</v>
      </c>
      <c r="E687" t="s">
        <v>7060</v>
      </c>
      <c r="F687" t="s">
        <v>7056</v>
      </c>
      <c r="G687" t="s">
        <v>7057</v>
      </c>
      <c r="H687" t="s">
        <v>96</v>
      </c>
      <c r="I687" t="s">
        <v>537</v>
      </c>
      <c r="J687" t="s">
        <v>253</v>
      </c>
    </row>
    <row r="688" spans="1:10" x14ac:dyDescent="0.25">
      <c r="A688" t="s">
        <v>75</v>
      </c>
      <c r="B688" t="s">
        <v>90</v>
      </c>
      <c r="C688">
        <v>2104369</v>
      </c>
      <c r="D688" t="s">
        <v>135</v>
      </c>
      <c r="E688" t="s">
        <v>7061</v>
      </c>
      <c r="F688" t="s">
        <v>1120</v>
      </c>
      <c r="G688" t="s">
        <v>1121</v>
      </c>
      <c r="H688" t="s">
        <v>96</v>
      </c>
      <c r="I688" t="s">
        <v>3132</v>
      </c>
      <c r="J688" t="s">
        <v>96</v>
      </c>
    </row>
    <row r="689" spans="1:10" x14ac:dyDescent="0.25">
      <c r="A689" t="s">
        <v>75</v>
      </c>
      <c r="B689" t="s">
        <v>90</v>
      </c>
      <c r="C689">
        <v>2107728</v>
      </c>
      <c r="D689" t="s">
        <v>135</v>
      </c>
      <c r="E689" t="s">
        <v>1125</v>
      </c>
      <c r="F689" t="s">
        <v>1126</v>
      </c>
      <c r="G689" t="s">
        <v>1127</v>
      </c>
      <c r="H689" t="s">
        <v>105</v>
      </c>
      <c r="I689" t="s">
        <v>1128</v>
      </c>
      <c r="J689" t="s">
        <v>85</v>
      </c>
    </row>
    <row r="690" spans="1:10" x14ac:dyDescent="0.25">
      <c r="A690" t="s">
        <v>75</v>
      </c>
      <c r="B690" t="s">
        <v>90</v>
      </c>
      <c r="C690">
        <v>2108226</v>
      </c>
      <c r="D690" t="s">
        <v>7062</v>
      </c>
      <c r="E690" t="s">
        <v>6000</v>
      </c>
      <c r="F690" t="s">
        <v>7063</v>
      </c>
      <c r="G690" t="s">
        <v>7064</v>
      </c>
      <c r="H690" t="s">
        <v>6003</v>
      </c>
      <c r="I690" t="s">
        <v>82</v>
      </c>
    </row>
    <row r="691" spans="1:10" x14ac:dyDescent="0.25">
      <c r="A691" t="s">
        <v>75</v>
      </c>
      <c r="B691" t="s">
        <v>90</v>
      </c>
      <c r="C691">
        <v>2110346</v>
      </c>
      <c r="D691" t="s">
        <v>151</v>
      </c>
      <c r="E691" t="s">
        <v>7065</v>
      </c>
      <c r="F691" t="s">
        <v>7066</v>
      </c>
      <c r="G691" t="s">
        <v>1133</v>
      </c>
      <c r="H691" t="s">
        <v>174</v>
      </c>
      <c r="I691" t="s">
        <v>3398</v>
      </c>
      <c r="J691" t="s">
        <v>172</v>
      </c>
    </row>
    <row r="692" spans="1:10" x14ac:dyDescent="0.25">
      <c r="A692" t="s">
        <v>75</v>
      </c>
      <c r="B692" t="s">
        <v>90</v>
      </c>
      <c r="C692">
        <v>2114911</v>
      </c>
      <c r="D692" t="s">
        <v>225</v>
      </c>
      <c r="E692" t="s">
        <v>7067</v>
      </c>
      <c r="F692" t="s">
        <v>7068</v>
      </c>
      <c r="G692" t="s">
        <v>7069</v>
      </c>
      <c r="H692" t="s">
        <v>96</v>
      </c>
      <c r="I692" t="s">
        <v>173</v>
      </c>
      <c r="J692" t="s">
        <v>98</v>
      </c>
    </row>
    <row r="693" spans="1:10" x14ac:dyDescent="0.25">
      <c r="A693" t="s">
        <v>75</v>
      </c>
      <c r="B693" t="s">
        <v>90</v>
      </c>
      <c r="C693">
        <v>2120480</v>
      </c>
      <c r="D693" t="s">
        <v>135</v>
      </c>
      <c r="E693" t="s">
        <v>7070</v>
      </c>
      <c r="F693" t="s">
        <v>7071</v>
      </c>
      <c r="G693" t="s">
        <v>7072</v>
      </c>
      <c r="H693" t="s">
        <v>204</v>
      </c>
      <c r="I693" t="s">
        <v>976</v>
      </c>
      <c r="J693" t="s">
        <v>204</v>
      </c>
    </row>
    <row r="694" spans="1:10" x14ac:dyDescent="0.25">
      <c r="A694" t="s">
        <v>75</v>
      </c>
      <c r="B694" t="s">
        <v>90</v>
      </c>
      <c r="C694">
        <v>2122013</v>
      </c>
      <c r="D694" t="s">
        <v>120</v>
      </c>
      <c r="E694" t="s">
        <v>7073</v>
      </c>
      <c r="F694" t="s">
        <v>7074</v>
      </c>
      <c r="G694" t="s">
        <v>7019</v>
      </c>
      <c r="H694" t="s">
        <v>174</v>
      </c>
      <c r="I694" t="s">
        <v>799</v>
      </c>
      <c r="J694" t="s">
        <v>174</v>
      </c>
    </row>
    <row r="695" spans="1:10" x14ac:dyDescent="0.25">
      <c r="A695" t="s">
        <v>75</v>
      </c>
      <c r="B695" t="s">
        <v>90</v>
      </c>
      <c r="C695">
        <v>2122266</v>
      </c>
      <c r="D695" t="s">
        <v>120</v>
      </c>
      <c r="E695" t="s">
        <v>7075</v>
      </c>
      <c r="F695" t="s">
        <v>7074</v>
      </c>
      <c r="G695" t="s">
        <v>7019</v>
      </c>
      <c r="H695" t="s">
        <v>140</v>
      </c>
      <c r="I695" t="s">
        <v>2911</v>
      </c>
      <c r="J695" t="s">
        <v>160</v>
      </c>
    </row>
    <row r="696" spans="1:10" x14ac:dyDescent="0.25">
      <c r="A696" t="s">
        <v>75</v>
      </c>
      <c r="B696" t="s">
        <v>90</v>
      </c>
      <c r="C696">
        <v>2122453</v>
      </c>
      <c r="D696" t="s">
        <v>88</v>
      </c>
      <c r="E696" t="s">
        <v>7076</v>
      </c>
      <c r="F696" t="s">
        <v>1132</v>
      </c>
      <c r="G696" t="s">
        <v>1133</v>
      </c>
      <c r="H696" t="s">
        <v>204</v>
      </c>
      <c r="I696" t="s">
        <v>7077</v>
      </c>
      <c r="J696" t="s">
        <v>174</v>
      </c>
    </row>
    <row r="697" spans="1:10" x14ac:dyDescent="0.25">
      <c r="A697" t="s">
        <v>75</v>
      </c>
      <c r="B697" t="s">
        <v>90</v>
      </c>
      <c r="C697">
        <v>2122653</v>
      </c>
      <c r="D697" t="s">
        <v>88</v>
      </c>
      <c r="E697" t="s">
        <v>7078</v>
      </c>
      <c r="F697" t="s">
        <v>1132</v>
      </c>
      <c r="G697" t="s">
        <v>1133</v>
      </c>
      <c r="H697" t="s">
        <v>565</v>
      </c>
      <c r="I697" t="s">
        <v>5809</v>
      </c>
      <c r="J697" t="s">
        <v>160</v>
      </c>
    </row>
    <row r="698" spans="1:10" x14ac:dyDescent="0.25">
      <c r="A698" t="s">
        <v>75</v>
      </c>
      <c r="B698" t="s">
        <v>90</v>
      </c>
      <c r="C698">
        <v>2128128</v>
      </c>
      <c r="D698" t="s">
        <v>92</v>
      </c>
      <c r="E698" t="s">
        <v>7079</v>
      </c>
      <c r="F698" t="s">
        <v>1142</v>
      </c>
      <c r="G698" t="s">
        <v>1143</v>
      </c>
      <c r="H698" t="s">
        <v>428</v>
      </c>
      <c r="I698" t="s">
        <v>427</v>
      </c>
      <c r="J698" t="s">
        <v>160</v>
      </c>
    </row>
    <row r="699" spans="1:10" x14ac:dyDescent="0.25">
      <c r="A699" t="s">
        <v>75</v>
      </c>
      <c r="B699" t="s">
        <v>90</v>
      </c>
      <c r="C699">
        <v>2135397</v>
      </c>
      <c r="D699" t="s">
        <v>92</v>
      </c>
      <c r="E699" t="s">
        <v>7080</v>
      </c>
      <c r="F699" t="s">
        <v>7081</v>
      </c>
      <c r="G699" t="s">
        <v>7082</v>
      </c>
      <c r="H699" t="s">
        <v>131</v>
      </c>
      <c r="I699" t="s">
        <v>6224</v>
      </c>
      <c r="J699" t="s">
        <v>131</v>
      </c>
    </row>
    <row r="700" spans="1:10" x14ac:dyDescent="0.25">
      <c r="A700" t="s">
        <v>75</v>
      </c>
      <c r="B700" t="s">
        <v>90</v>
      </c>
      <c r="C700">
        <v>2138702</v>
      </c>
      <c r="D700" t="s">
        <v>92</v>
      </c>
      <c r="E700" t="s">
        <v>1146</v>
      </c>
      <c r="F700" t="s">
        <v>1147</v>
      </c>
      <c r="G700" t="s">
        <v>1148</v>
      </c>
      <c r="H700" t="s">
        <v>140</v>
      </c>
      <c r="I700" t="s">
        <v>1149</v>
      </c>
      <c r="J700" t="s">
        <v>124</v>
      </c>
    </row>
    <row r="701" spans="1:10" x14ac:dyDescent="0.25">
      <c r="A701" t="s">
        <v>75</v>
      </c>
      <c r="B701" t="s">
        <v>90</v>
      </c>
      <c r="C701">
        <v>2139910</v>
      </c>
      <c r="D701" t="s">
        <v>120</v>
      </c>
      <c r="E701" t="s">
        <v>7083</v>
      </c>
      <c r="F701" t="s">
        <v>1147</v>
      </c>
      <c r="G701" t="s">
        <v>1148</v>
      </c>
      <c r="H701" t="s">
        <v>124</v>
      </c>
      <c r="I701" t="s">
        <v>7084</v>
      </c>
      <c r="J701" t="s">
        <v>96</v>
      </c>
    </row>
    <row r="702" spans="1:10" x14ac:dyDescent="0.25">
      <c r="A702" t="s">
        <v>75</v>
      </c>
      <c r="B702" t="s">
        <v>90</v>
      </c>
      <c r="C702">
        <v>2141112</v>
      </c>
      <c r="D702" t="s">
        <v>135</v>
      </c>
      <c r="E702" t="s">
        <v>79</v>
      </c>
      <c r="F702" t="s">
        <v>5226</v>
      </c>
      <c r="G702" t="s">
        <v>7085</v>
      </c>
      <c r="H702" t="s">
        <v>79</v>
      </c>
      <c r="I702" t="s">
        <v>82</v>
      </c>
    </row>
    <row r="703" spans="1:10" x14ac:dyDescent="0.25">
      <c r="A703" t="s">
        <v>75</v>
      </c>
      <c r="B703" t="s">
        <v>90</v>
      </c>
      <c r="C703">
        <v>2144474</v>
      </c>
      <c r="D703" t="s">
        <v>135</v>
      </c>
      <c r="E703" t="s">
        <v>79</v>
      </c>
      <c r="F703" t="s">
        <v>7086</v>
      </c>
      <c r="G703" t="s">
        <v>7087</v>
      </c>
      <c r="H703" t="s">
        <v>79</v>
      </c>
      <c r="I703" t="s">
        <v>82</v>
      </c>
    </row>
    <row r="704" spans="1:10" x14ac:dyDescent="0.25">
      <c r="A704" t="s">
        <v>75</v>
      </c>
      <c r="B704" t="s">
        <v>90</v>
      </c>
      <c r="C704">
        <v>2147965</v>
      </c>
      <c r="D704" t="s">
        <v>225</v>
      </c>
      <c r="E704" t="s">
        <v>5954</v>
      </c>
      <c r="F704" t="s">
        <v>7088</v>
      </c>
      <c r="G704" t="s">
        <v>7089</v>
      </c>
      <c r="H704" t="s">
        <v>174</v>
      </c>
      <c r="I704" t="s">
        <v>527</v>
      </c>
      <c r="J704" t="s">
        <v>140</v>
      </c>
    </row>
    <row r="705" spans="1:10" x14ac:dyDescent="0.25">
      <c r="A705" t="s">
        <v>75</v>
      </c>
      <c r="B705" t="s">
        <v>90</v>
      </c>
      <c r="C705">
        <v>2149603</v>
      </c>
      <c r="D705" t="s">
        <v>225</v>
      </c>
      <c r="E705" t="s">
        <v>7090</v>
      </c>
      <c r="F705" t="s">
        <v>3891</v>
      </c>
      <c r="G705" t="s">
        <v>3892</v>
      </c>
      <c r="H705" t="s">
        <v>105</v>
      </c>
      <c r="I705" t="s">
        <v>1696</v>
      </c>
      <c r="J705" t="s">
        <v>245</v>
      </c>
    </row>
    <row r="706" spans="1:10" x14ac:dyDescent="0.25">
      <c r="A706" t="s">
        <v>75</v>
      </c>
      <c r="B706" t="s">
        <v>90</v>
      </c>
      <c r="C706">
        <v>2152444</v>
      </c>
      <c r="D706" t="s">
        <v>135</v>
      </c>
      <c r="E706" t="s">
        <v>7091</v>
      </c>
      <c r="F706" t="s">
        <v>2665</v>
      </c>
      <c r="G706" t="s">
        <v>2666</v>
      </c>
      <c r="H706" t="s">
        <v>204</v>
      </c>
      <c r="I706" t="s">
        <v>4138</v>
      </c>
      <c r="J706" t="s">
        <v>105</v>
      </c>
    </row>
    <row r="707" spans="1:10" x14ac:dyDescent="0.25">
      <c r="A707" t="s">
        <v>75</v>
      </c>
      <c r="B707" t="s">
        <v>90</v>
      </c>
      <c r="C707">
        <v>2162765</v>
      </c>
      <c r="D707" t="s">
        <v>92</v>
      </c>
      <c r="E707" t="s">
        <v>7092</v>
      </c>
      <c r="F707" t="s">
        <v>7093</v>
      </c>
      <c r="G707" t="s">
        <v>7094</v>
      </c>
      <c r="H707" t="s">
        <v>146</v>
      </c>
      <c r="I707" t="s">
        <v>1700</v>
      </c>
      <c r="J707" t="s">
        <v>146</v>
      </c>
    </row>
    <row r="708" spans="1:10" x14ac:dyDescent="0.25">
      <c r="A708" t="s">
        <v>75</v>
      </c>
      <c r="B708" t="s">
        <v>90</v>
      </c>
      <c r="C708">
        <v>2167068</v>
      </c>
      <c r="D708" t="s">
        <v>135</v>
      </c>
      <c r="E708" t="s">
        <v>7095</v>
      </c>
      <c r="F708" t="s">
        <v>7096</v>
      </c>
      <c r="G708" t="s">
        <v>7097</v>
      </c>
      <c r="H708" t="s">
        <v>245</v>
      </c>
      <c r="I708" t="s">
        <v>5643</v>
      </c>
      <c r="J708" t="s">
        <v>245</v>
      </c>
    </row>
    <row r="709" spans="1:10" x14ac:dyDescent="0.25">
      <c r="A709" t="s">
        <v>75</v>
      </c>
      <c r="B709" t="s">
        <v>90</v>
      </c>
      <c r="C709">
        <v>2168795</v>
      </c>
      <c r="D709" t="s">
        <v>135</v>
      </c>
      <c r="E709" t="s">
        <v>7098</v>
      </c>
      <c r="F709" t="s">
        <v>5231</v>
      </c>
      <c r="G709" t="s">
        <v>5232</v>
      </c>
      <c r="H709" t="s">
        <v>85</v>
      </c>
      <c r="I709" t="s">
        <v>427</v>
      </c>
      <c r="J709" t="s">
        <v>277</v>
      </c>
    </row>
    <row r="710" spans="1:10" x14ac:dyDescent="0.25">
      <c r="A710" t="s">
        <v>75</v>
      </c>
      <c r="B710" t="s">
        <v>90</v>
      </c>
      <c r="C710">
        <v>2170534</v>
      </c>
      <c r="D710" t="s">
        <v>135</v>
      </c>
      <c r="E710" t="s">
        <v>7099</v>
      </c>
      <c r="F710" t="s">
        <v>7100</v>
      </c>
      <c r="G710" t="s">
        <v>7101</v>
      </c>
      <c r="H710" t="s">
        <v>174</v>
      </c>
      <c r="I710" t="s">
        <v>2245</v>
      </c>
      <c r="J710" t="s">
        <v>174</v>
      </c>
    </row>
    <row r="711" spans="1:10" x14ac:dyDescent="0.25">
      <c r="A711" t="s">
        <v>75</v>
      </c>
      <c r="B711" t="s">
        <v>90</v>
      </c>
      <c r="C711">
        <v>2179205</v>
      </c>
      <c r="D711" t="s">
        <v>120</v>
      </c>
      <c r="E711" t="s">
        <v>7102</v>
      </c>
      <c r="F711" t="s">
        <v>1152</v>
      </c>
      <c r="G711" t="s">
        <v>7103</v>
      </c>
      <c r="H711" t="s">
        <v>204</v>
      </c>
      <c r="I711" t="s">
        <v>5154</v>
      </c>
      <c r="J711" t="s">
        <v>105</v>
      </c>
    </row>
    <row r="712" spans="1:10" x14ac:dyDescent="0.25">
      <c r="A712" t="s">
        <v>75</v>
      </c>
      <c r="B712" t="s">
        <v>90</v>
      </c>
      <c r="C712">
        <v>2179279</v>
      </c>
      <c r="D712" t="s">
        <v>225</v>
      </c>
      <c r="E712" t="s">
        <v>79</v>
      </c>
      <c r="F712" t="s">
        <v>1152</v>
      </c>
      <c r="G712" t="s">
        <v>1153</v>
      </c>
      <c r="H712" t="s">
        <v>79</v>
      </c>
      <c r="I712" t="s">
        <v>82</v>
      </c>
    </row>
    <row r="713" spans="1:10" x14ac:dyDescent="0.25">
      <c r="A713" t="s">
        <v>75</v>
      </c>
      <c r="B713" t="s">
        <v>90</v>
      </c>
      <c r="C713">
        <v>2181645</v>
      </c>
      <c r="D713" t="s">
        <v>78</v>
      </c>
      <c r="E713" t="s">
        <v>7104</v>
      </c>
      <c r="F713" t="s">
        <v>7105</v>
      </c>
      <c r="G713" t="s">
        <v>2140</v>
      </c>
      <c r="H713" t="s">
        <v>400</v>
      </c>
      <c r="I713" t="s">
        <v>1180</v>
      </c>
      <c r="J713" t="s">
        <v>400</v>
      </c>
    </row>
    <row r="714" spans="1:10" x14ac:dyDescent="0.25">
      <c r="A714" t="s">
        <v>75</v>
      </c>
      <c r="B714" t="s">
        <v>90</v>
      </c>
      <c r="C714">
        <v>2183642</v>
      </c>
      <c r="D714" t="s">
        <v>135</v>
      </c>
      <c r="E714" t="s">
        <v>1160</v>
      </c>
      <c r="F714" t="s">
        <v>1161</v>
      </c>
      <c r="G714" t="s">
        <v>185</v>
      </c>
      <c r="H714" t="s">
        <v>85</v>
      </c>
      <c r="I714" t="s">
        <v>899</v>
      </c>
      <c r="J714" t="s">
        <v>277</v>
      </c>
    </row>
    <row r="715" spans="1:10" x14ac:dyDescent="0.25">
      <c r="A715" t="s">
        <v>75</v>
      </c>
      <c r="B715" t="s">
        <v>90</v>
      </c>
      <c r="C715">
        <v>2194695</v>
      </c>
      <c r="D715" t="s">
        <v>92</v>
      </c>
      <c r="E715" t="s">
        <v>7106</v>
      </c>
      <c r="F715" t="s">
        <v>7107</v>
      </c>
      <c r="G715" t="s">
        <v>7108</v>
      </c>
      <c r="H715" t="s">
        <v>96</v>
      </c>
      <c r="I715" t="s">
        <v>1455</v>
      </c>
      <c r="J715" t="s">
        <v>98</v>
      </c>
    </row>
    <row r="716" spans="1:10" x14ac:dyDescent="0.25">
      <c r="A716" t="s">
        <v>75</v>
      </c>
      <c r="B716" t="s">
        <v>90</v>
      </c>
      <c r="C716">
        <v>2195449</v>
      </c>
      <c r="D716" t="s">
        <v>225</v>
      </c>
      <c r="E716" t="s">
        <v>7109</v>
      </c>
      <c r="F716" t="s">
        <v>7107</v>
      </c>
      <c r="G716" t="s">
        <v>7108</v>
      </c>
      <c r="H716" t="s">
        <v>105</v>
      </c>
      <c r="I716" t="s">
        <v>7110</v>
      </c>
      <c r="J716" t="s">
        <v>85</v>
      </c>
    </row>
    <row r="717" spans="1:10" x14ac:dyDescent="0.25">
      <c r="A717" t="s">
        <v>75</v>
      </c>
      <c r="B717" t="s">
        <v>90</v>
      </c>
      <c r="C717">
        <v>2198343</v>
      </c>
      <c r="D717" t="s">
        <v>135</v>
      </c>
      <c r="E717" t="s">
        <v>7111</v>
      </c>
      <c r="F717" t="s">
        <v>7112</v>
      </c>
      <c r="G717" t="s">
        <v>2131</v>
      </c>
      <c r="H717" t="s">
        <v>140</v>
      </c>
      <c r="I717" t="s">
        <v>2784</v>
      </c>
      <c r="J717" t="s">
        <v>277</v>
      </c>
    </row>
    <row r="718" spans="1:10" x14ac:dyDescent="0.25">
      <c r="A718" t="s">
        <v>75</v>
      </c>
      <c r="B718" t="s">
        <v>90</v>
      </c>
      <c r="C718">
        <v>2201014</v>
      </c>
      <c r="D718" t="s">
        <v>135</v>
      </c>
      <c r="E718" t="s">
        <v>1164</v>
      </c>
      <c r="F718" t="s">
        <v>1165</v>
      </c>
      <c r="G718" t="s">
        <v>687</v>
      </c>
      <c r="H718" t="s">
        <v>204</v>
      </c>
      <c r="I718" t="s">
        <v>1166</v>
      </c>
      <c r="J718" t="s">
        <v>105</v>
      </c>
    </row>
    <row r="719" spans="1:10" x14ac:dyDescent="0.25">
      <c r="A719" t="s">
        <v>75</v>
      </c>
      <c r="B719" t="s">
        <v>90</v>
      </c>
      <c r="C719">
        <v>2206558</v>
      </c>
      <c r="D719" t="s">
        <v>135</v>
      </c>
      <c r="E719" t="s">
        <v>7113</v>
      </c>
      <c r="F719" t="s">
        <v>5243</v>
      </c>
      <c r="G719" t="s">
        <v>5244</v>
      </c>
      <c r="H719" t="s">
        <v>197</v>
      </c>
      <c r="I719" t="s">
        <v>6370</v>
      </c>
      <c r="J719" t="s">
        <v>172</v>
      </c>
    </row>
    <row r="720" spans="1:10" x14ac:dyDescent="0.25">
      <c r="A720" t="s">
        <v>75</v>
      </c>
      <c r="B720" t="s">
        <v>90</v>
      </c>
      <c r="C720">
        <v>2209162</v>
      </c>
      <c r="D720" t="s">
        <v>135</v>
      </c>
      <c r="E720" t="s">
        <v>7114</v>
      </c>
      <c r="F720" t="s">
        <v>7115</v>
      </c>
      <c r="G720" t="s">
        <v>6407</v>
      </c>
      <c r="H720" t="s">
        <v>172</v>
      </c>
      <c r="I720" t="s">
        <v>1305</v>
      </c>
      <c r="J720" t="s">
        <v>172</v>
      </c>
    </row>
    <row r="721" spans="1:10" x14ac:dyDescent="0.25">
      <c r="A721" t="s">
        <v>75</v>
      </c>
      <c r="B721" t="s">
        <v>90</v>
      </c>
      <c r="C721">
        <v>2210135</v>
      </c>
      <c r="D721" t="s">
        <v>120</v>
      </c>
      <c r="E721" t="s">
        <v>7116</v>
      </c>
      <c r="F721" t="s">
        <v>7117</v>
      </c>
      <c r="G721" t="s">
        <v>2131</v>
      </c>
      <c r="H721" t="s">
        <v>204</v>
      </c>
      <c r="I721" t="s">
        <v>3642</v>
      </c>
      <c r="J721" t="s">
        <v>105</v>
      </c>
    </row>
    <row r="722" spans="1:10" x14ac:dyDescent="0.25">
      <c r="A722" t="s">
        <v>75</v>
      </c>
      <c r="B722" t="s">
        <v>90</v>
      </c>
      <c r="C722">
        <v>2210890</v>
      </c>
      <c r="D722" t="s">
        <v>151</v>
      </c>
      <c r="E722" t="s">
        <v>1169</v>
      </c>
      <c r="F722" t="s">
        <v>1170</v>
      </c>
      <c r="G722" t="s">
        <v>985</v>
      </c>
      <c r="H722" t="s">
        <v>124</v>
      </c>
      <c r="I722" t="s">
        <v>1171</v>
      </c>
      <c r="J722" t="s">
        <v>148</v>
      </c>
    </row>
    <row r="723" spans="1:10" x14ac:dyDescent="0.25">
      <c r="A723" t="s">
        <v>75</v>
      </c>
      <c r="B723" t="s">
        <v>90</v>
      </c>
      <c r="C723">
        <v>2211664</v>
      </c>
      <c r="D723" t="s">
        <v>135</v>
      </c>
      <c r="E723" t="s">
        <v>1174</v>
      </c>
      <c r="F723" t="s">
        <v>1170</v>
      </c>
      <c r="G723" t="s">
        <v>985</v>
      </c>
      <c r="H723" t="s">
        <v>85</v>
      </c>
      <c r="I723" t="s">
        <v>1175</v>
      </c>
      <c r="J723" t="s">
        <v>277</v>
      </c>
    </row>
    <row r="724" spans="1:10" x14ac:dyDescent="0.25">
      <c r="A724" t="s">
        <v>75</v>
      </c>
      <c r="B724" t="s">
        <v>90</v>
      </c>
      <c r="C724">
        <v>2216296</v>
      </c>
      <c r="D724" t="s">
        <v>135</v>
      </c>
      <c r="E724" t="s">
        <v>7118</v>
      </c>
      <c r="F724" t="s">
        <v>7119</v>
      </c>
      <c r="G724" t="s">
        <v>7120</v>
      </c>
      <c r="H724" t="s">
        <v>172</v>
      </c>
      <c r="I724" t="s">
        <v>2390</v>
      </c>
      <c r="J724" t="s">
        <v>172</v>
      </c>
    </row>
    <row r="725" spans="1:10" x14ac:dyDescent="0.25">
      <c r="A725" t="s">
        <v>75</v>
      </c>
      <c r="B725" t="s">
        <v>90</v>
      </c>
      <c r="C725">
        <v>2218022</v>
      </c>
      <c r="D725" t="s">
        <v>135</v>
      </c>
      <c r="E725" t="s">
        <v>7121</v>
      </c>
      <c r="F725" t="s">
        <v>7122</v>
      </c>
      <c r="G725" t="s">
        <v>7123</v>
      </c>
      <c r="H725" t="s">
        <v>105</v>
      </c>
      <c r="I725" t="s">
        <v>605</v>
      </c>
      <c r="J725" t="s">
        <v>160</v>
      </c>
    </row>
    <row r="726" spans="1:10" x14ac:dyDescent="0.25">
      <c r="A726" t="s">
        <v>75</v>
      </c>
      <c r="B726" t="s">
        <v>90</v>
      </c>
      <c r="C726">
        <v>2222970</v>
      </c>
      <c r="D726" t="s">
        <v>92</v>
      </c>
      <c r="E726" t="s">
        <v>7124</v>
      </c>
      <c r="F726" t="s">
        <v>1183</v>
      </c>
      <c r="G726" t="s">
        <v>7125</v>
      </c>
      <c r="H726" t="s">
        <v>400</v>
      </c>
      <c r="I726" t="s">
        <v>246</v>
      </c>
      <c r="J726" t="s">
        <v>277</v>
      </c>
    </row>
    <row r="727" spans="1:10" x14ac:dyDescent="0.25">
      <c r="A727" t="s">
        <v>75</v>
      </c>
      <c r="B727" t="s">
        <v>90</v>
      </c>
      <c r="C727">
        <v>2223247</v>
      </c>
      <c r="D727" t="s">
        <v>88</v>
      </c>
      <c r="E727" t="s">
        <v>7126</v>
      </c>
      <c r="F727" t="s">
        <v>1183</v>
      </c>
      <c r="G727" t="s">
        <v>7125</v>
      </c>
      <c r="H727" t="s">
        <v>565</v>
      </c>
      <c r="I727" t="s">
        <v>1317</v>
      </c>
      <c r="J727" t="s">
        <v>160</v>
      </c>
    </row>
    <row r="728" spans="1:10" x14ac:dyDescent="0.25">
      <c r="A728" t="s">
        <v>75</v>
      </c>
      <c r="B728" t="s">
        <v>90</v>
      </c>
      <c r="C728">
        <v>2225190</v>
      </c>
      <c r="D728" t="s">
        <v>88</v>
      </c>
      <c r="E728" t="s">
        <v>7127</v>
      </c>
      <c r="F728" t="s">
        <v>7128</v>
      </c>
      <c r="G728" t="s">
        <v>7129</v>
      </c>
      <c r="H728" t="s">
        <v>146</v>
      </c>
      <c r="I728" t="s">
        <v>1034</v>
      </c>
      <c r="J728" t="s">
        <v>146</v>
      </c>
    </row>
    <row r="729" spans="1:10" x14ac:dyDescent="0.25">
      <c r="A729" t="s">
        <v>75</v>
      </c>
      <c r="B729" t="s">
        <v>90</v>
      </c>
      <c r="C729">
        <v>2226594</v>
      </c>
      <c r="D729" t="s">
        <v>120</v>
      </c>
      <c r="E729" t="s">
        <v>1187</v>
      </c>
      <c r="F729" t="s">
        <v>1188</v>
      </c>
      <c r="G729" t="s">
        <v>1189</v>
      </c>
      <c r="H729" t="s">
        <v>146</v>
      </c>
      <c r="I729" t="s">
        <v>1054</v>
      </c>
      <c r="J729" t="s">
        <v>148</v>
      </c>
    </row>
    <row r="730" spans="1:10" x14ac:dyDescent="0.25">
      <c r="A730" t="s">
        <v>75</v>
      </c>
      <c r="B730" t="s">
        <v>90</v>
      </c>
      <c r="C730">
        <v>2229877</v>
      </c>
      <c r="D730" t="s">
        <v>92</v>
      </c>
      <c r="E730" t="s">
        <v>7130</v>
      </c>
      <c r="F730" t="s">
        <v>7131</v>
      </c>
      <c r="G730" t="s">
        <v>7132</v>
      </c>
      <c r="H730" t="s">
        <v>148</v>
      </c>
      <c r="I730" t="s">
        <v>1795</v>
      </c>
      <c r="J730" t="s">
        <v>160</v>
      </c>
    </row>
    <row r="731" spans="1:10" x14ac:dyDescent="0.25">
      <c r="A731" t="s">
        <v>75</v>
      </c>
      <c r="B731" t="s">
        <v>90</v>
      </c>
      <c r="C731">
        <v>2234532</v>
      </c>
      <c r="D731" t="s">
        <v>135</v>
      </c>
      <c r="E731" t="s">
        <v>1314</v>
      </c>
      <c r="F731" t="s">
        <v>7133</v>
      </c>
      <c r="G731" t="s">
        <v>7134</v>
      </c>
      <c r="H731" t="s">
        <v>85</v>
      </c>
      <c r="I731" t="s">
        <v>1317</v>
      </c>
      <c r="J731" t="s">
        <v>277</v>
      </c>
    </row>
    <row r="732" spans="1:10" x14ac:dyDescent="0.25">
      <c r="A732" t="s">
        <v>75</v>
      </c>
      <c r="B732" t="s">
        <v>90</v>
      </c>
      <c r="C732">
        <v>2236260</v>
      </c>
      <c r="D732" t="s">
        <v>92</v>
      </c>
      <c r="E732" t="s">
        <v>1192</v>
      </c>
      <c r="F732" t="s">
        <v>1193</v>
      </c>
      <c r="G732" t="s">
        <v>1194</v>
      </c>
      <c r="H732" t="s">
        <v>174</v>
      </c>
      <c r="I732" t="s">
        <v>239</v>
      </c>
      <c r="J732" t="s">
        <v>140</v>
      </c>
    </row>
    <row r="733" spans="1:10" x14ac:dyDescent="0.25">
      <c r="A733" t="s">
        <v>75</v>
      </c>
      <c r="B733" t="s">
        <v>90</v>
      </c>
      <c r="C733">
        <v>2237098</v>
      </c>
      <c r="D733" t="s">
        <v>120</v>
      </c>
      <c r="E733" t="s">
        <v>7135</v>
      </c>
      <c r="F733" t="s">
        <v>2689</v>
      </c>
      <c r="G733" t="s">
        <v>2690</v>
      </c>
      <c r="H733" t="s">
        <v>511</v>
      </c>
      <c r="I733" t="s">
        <v>815</v>
      </c>
      <c r="J733" t="s">
        <v>400</v>
      </c>
    </row>
    <row r="734" spans="1:10" x14ac:dyDescent="0.25">
      <c r="A734" t="s">
        <v>75</v>
      </c>
      <c r="B734" t="s">
        <v>90</v>
      </c>
      <c r="C734">
        <v>2240676</v>
      </c>
      <c r="D734" t="s">
        <v>135</v>
      </c>
      <c r="E734" t="s">
        <v>1197</v>
      </c>
      <c r="F734" t="s">
        <v>1198</v>
      </c>
      <c r="G734" t="s">
        <v>1199</v>
      </c>
      <c r="H734" t="s">
        <v>85</v>
      </c>
      <c r="I734" t="s">
        <v>1200</v>
      </c>
      <c r="J734" t="s">
        <v>277</v>
      </c>
    </row>
    <row r="735" spans="1:10" x14ac:dyDescent="0.25">
      <c r="A735" t="s">
        <v>75</v>
      </c>
      <c r="B735" t="s">
        <v>90</v>
      </c>
      <c r="C735">
        <v>2241222</v>
      </c>
      <c r="D735" t="s">
        <v>297</v>
      </c>
      <c r="E735" t="s">
        <v>7136</v>
      </c>
      <c r="F735" t="s">
        <v>1198</v>
      </c>
      <c r="G735" t="s">
        <v>1199</v>
      </c>
      <c r="H735" t="s">
        <v>172</v>
      </c>
      <c r="I735" t="s">
        <v>7137</v>
      </c>
      <c r="J735" t="s">
        <v>96</v>
      </c>
    </row>
    <row r="736" spans="1:10" x14ac:dyDescent="0.25">
      <c r="A736" t="s">
        <v>75</v>
      </c>
      <c r="B736" t="s">
        <v>90</v>
      </c>
      <c r="C736">
        <v>2247417</v>
      </c>
      <c r="D736" t="s">
        <v>92</v>
      </c>
      <c r="E736" t="s">
        <v>7138</v>
      </c>
      <c r="F736" t="s">
        <v>7139</v>
      </c>
      <c r="G736" t="s">
        <v>7140</v>
      </c>
      <c r="H736" t="s">
        <v>140</v>
      </c>
      <c r="I736" t="s">
        <v>209</v>
      </c>
      <c r="J736" t="s">
        <v>148</v>
      </c>
    </row>
    <row r="737" spans="1:10" x14ac:dyDescent="0.25">
      <c r="A737" t="s">
        <v>75</v>
      </c>
      <c r="B737" t="s">
        <v>90</v>
      </c>
      <c r="C737">
        <v>2248657</v>
      </c>
      <c r="D737" t="s">
        <v>135</v>
      </c>
      <c r="E737" t="s">
        <v>7141</v>
      </c>
      <c r="F737" t="s">
        <v>7142</v>
      </c>
      <c r="G737" t="s">
        <v>7143</v>
      </c>
      <c r="H737" t="s">
        <v>428</v>
      </c>
      <c r="I737" t="s">
        <v>2256</v>
      </c>
      <c r="J737" t="s">
        <v>400</v>
      </c>
    </row>
    <row r="738" spans="1:10" x14ac:dyDescent="0.25">
      <c r="A738" t="s">
        <v>75</v>
      </c>
      <c r="B738" t="s">
        <v>90</v>
      </c>
      <c r="C738">
        <v>2248691</v>
      </c>
      <c r="D738" t="s">
        <v>135</v>
      </c>
      <c r="E738" t="s">
        <v>79</v>
      </c>
      <c r="F738" t="s">
        <v>7142</v>
      </c>
      <c r="G738" t="s">
        <v>7144</v>
      </c>
      <c r="H738" t="s">
        <v>79</v>
      </c>
      <c r="I738" t="s">
        <v>82</v>
      </c>
    </row>
    <row r="739" spans="1:10" x14ac:dyDescent="0.25">
      <c r="A739" t="s">
        <v>75</v>
      </c>
      <c r="B739" t="s">
        <v>90</v>
      </c>
      <c r="C739">
        <v>2251003</v>
      </c>
      <c r="D739" t="s">
        <v>135</v>
      </c>
      <c r="E739" t="s">
        <v>1547</v>
      </c>
      <c r="F739" t="s">
        <v>2694</v>
      </c>
      <c r="G739" t="s">
        <v>2695</v>
      </c>
      <c r="H739" t="s">
        <v>146</v>
      </c>
      <c r="I739" t="s">
        <v>1110</v>
      </c>
      <c r="J739" t="s">
        <v>148</v>
      </c>
    </row>
    <row r="740" spans="1:10" x14ac:dyDescent="0.25">
      <c r="A740" t="s">
        <v>75</v>
      </c>
      <c r="B740" t="s">
        <v>90</v>
      </c>
      <c r="C740">
        <v>2259252</v>
      </c>
      <c r="D740" t="s">
        <v>225</v>
      </c>
      <c r="E740" t="s">
        <v>7145</v>
      </c>
      <c r="F740" t="s">
        <v>3901</v>
      </c>
      <c r="G740" t="s">
        <v>7146</v>
      </c>
      <c r="H740" t="s">
        <v>131</v>
      </c>
      <c r="I740" t="s">
        <v>3847</v>
      </c>
      <c r="J740" t="s">
        <v>131</v>
      </c>
    </row>
    <row r="741" spans="1:10" x14ac:dyDescent="0.25">
      <c r="A741" t="s">
        <v>75</v>
      </c>
      <c r="B741" t="s">
        <v>90</v>
      </c>
      <c r="C741">
        <v>2263137</v>
      </c>
      <c r="D741" t="s">
        <v>135</v>
      </c>
      <c r="E741" t="s">
        <v>79</v>
      </c>
      <c r="F741" t="s">
        <v>7147</v>
      </c>
      <c r="G741" t="s">
        <v>7148</v>
      </c>
      <c r="H741" t="s">
        <v>79</v>
      </c>
      <c r="I741" t="s">
        <v>82</v>
      </c>
    </row>
    <row r="742" spans="1:10" x14ac:dyDescent="0.25">
      <c r="A742" t="s">
        <v>75</v>
      </c>
      <c r="B742" t="s">
        <v>90</v>
      </c>
      <c r="C742">
        <v>2264143</v>
      </c>
      <c r="D742" t="s">
        <v>151</v>
      </c>
      <c r="E742" t="s">
        <v>79</v>
      </c>
      <c r="F742" t="s">
        <v>2706</v>
      </c>
      <c r="G742" t="s">
        <v>7149</v>
      </c>
      <c r="H742" t="s">
        <v>79</v>
      </c>
      <c r="I742" t="s">
        <v>82</v>
      </c>
    </row>
    <row r="743" spans="1:10" x14ac:dyDescent="0.25">
      <c r="A743" t="s">
        <v>75</v>
      </c>
      <c r="B743" t="s">
        <v>90</v>
      </c>
      <c r="C743">
        <v>2270918</v>
      </c>
      <c r="D743" t="s">
        <v>135</v>
      </c>
      <c r="E743" t="s">
        <v>1203</v>
      </c>
      <c r="F743" t="s">
        <v>1204</v>
      </c>
      <c r="G743" t="s">
        <v>1205</v>
      </c>
      <c r="H743" t="s">
        <v>400</v>
      </c>
      <c r="I743" t="s">
        <v>1206</v>
      </c>
      <c r="J743" t="s">
        <v>428</v>
      </c>
    </row>
    <row r="744" spans="1:10" x14ac:dyDescent="0.25">
      <c r="A744" t="s">
        <v>75</v>
      </c>
      <c r="B744" t="s">
        <v>90</v>
      </c>
      <c r="C744">
        <v>2287829</v>
      </c>
      <c r="D744" t="s">
        <v>135</v>
      </c>
      <c r="E744" t="s">
        <v>7150</v>
      </c>
      <c r="F744" t="s">
        <v>7151</v>
      </c>
      <c r="G744" t="s">
        <v>7152</v>
      </c>
      <c r="H744" t="s">
        <v>140</v>
      </c>
      <c r="I744" t="s">
        <v>3780</v>
      </c>
      <c r="J744" t="s">
        <v>140</v>
      </c>
    </row>
    <row r="745" spans="1:10" x14ac:dyDescent="0.25">
      <c r="A745" t="s">
        <v>75</v>
      </c>
      <c r="B745" t="s">
        <v>90</v>
      </c>
      <c r="C745">
        <v>2289043</v>
      </c>
      <c r="D745" t="s">
        <v>135</v>
      </c>
      <c r="E745" t="s">
        <v>7153</v>
      </c>
      <c r="F745" t="s">
        <v>7154</v>
      </c>
      <c r="G745" t="s">
        <v>7155</v>
      </c>
      <c r="H745" t="s">
        <v>565</v>
      </c>
      <c r="I745" t="s">
        <v>2155</v>
      </c>
      <c r="J745" t="s">
        <v>96</v>
      </c>
    </row>
    <row r="746" spans="1:10" x14ac:dyDescent="0.25">
      <c r="A746" t="s">
        <v>75</v>
      </c>
      <c r="B746" t="s">
        <v>90</v>
      </c>
      <c r="C746">
        <v>2289374</v>
      </c>
      <c r="D746" t="s">
        <v>135</v>
      </c>
      <c r="E746" t="s">
        <v>7156</v>
      </c>
      <c r="F746" t="s">
        <v>5255</v>
      </c>
      <c r="G746" t="s">
        <v>5256</v>
      </c>
      <c r="H746" t="s">
        <v>245</v>
      </c>
      <c r="I746" t="s">
        <v>1859</v>
      </c>
      <c r="J746" t="s">
        <v>245</v>
      </c>
    </row>
    <row r="747" spans="1:10" x14ac:dyDescent="0.25">
      <c r="A747" t="s">
        <v>75</v>
      </c>
      <c r="B747" t="s">
        <v>90</v>
      </c>
      <c r="C747">
        <v>2294862</v>
      </c>
      <c r="D747" t="s">
        <v>120</v>
      </c>
      <c r="E747" t="s">
        <v>7157</v>
      </c>
      <c r="F747" t="s">
        <v>1210</v>
      </c>
      <c r="G747" t="s">
        <v>1211</v>
      </c>
      <c r="H747" t="s">
        <v>172</v>
      </c>
      <c r="I747" t="s">
        <v>7158</v>
      </c>
      <c r="J747" t="s">
        <v>172</v>
      </c>
    </row>
    <row r="748" spans="1:10" x14ac:dyDescent="0.25">
      <c r="A748" t="s">
        <v>75</v>
      </c>
      <c r="B748" t="s">
        <v>90</v>
      </c>
      <c r="C748">
        <v>2294921</v>
      </c>
      <c r="D748" t="s">
        <v>120</v>
      </c>
      <c r="E748" t="s">
        <v>1209</v>
      </c>
      <c r="F748" t="s">
        <v>1210</v>
      </c>
      <c r="G748" t="s">
        <v>1211</v>
      </c>
      <c r="H748" t="s">
        <v>511</v>
      </c>
      <c r="I748" t="s">
        <v>1212</v>
      </c>
      <c r="J748" t="s">
        <v>400</v>
      </c>
    </row>
    <row r="749" spans="1:10" x14ac:dyDescent="0.25">
      <c r="A749" t="s">
        <v>75</v>
      </c>
      <c r="B749" t="s">
        <v>90</v>
      </c>
      <c r="C749">
        <v>2303070</v>
      </c>
      <c r="D749" t="s">
        <v>297</v>
      </c>
      <c r="E749" t="s">
        <v>7159</v>
      </c>
      <c r="F749" t="s">
        <v>7160</v>
      </c>
      <c r="G749" t="s">
        <v>7161</v>
      </c>
      <c r="H749" t="s">
        <v>98</v>
      </c>
      <c r="I749" t="s">
        <v>1733</v>
      </c>
      <c r="J749" t="s">
        <v>131</v>
      </c>
    </row>
    <row r="750" spans="1:10" x14ac:dyDescent="0.25">
      <c r="A750" t="s">
        <v>75</v>
      </c>
      <c r="B750" t="s">
        <v>90</v>
      </c>
      <c r="C750">
        <v>2305116</v>
      </c>
      <c r="D750" t="s">
        <v>135</v>
      </c>
      <c r="E750" t="s">
        <v>79</v>
      </c>
      <c r="F750" t="s">
        <v>7162</v>
      </c>
      <c r="G750" t="s">
        <v>7163</v>
      </c>
      <c r="H750" t="s">
        <v>79</v>
      </c>
      <c r="I750" t="s">
        <v>82</v>
      </c>
    </row>
    <row r="751" spans="1:10" x14ac:dyDescent="0.25">
      <c r="A751" t="s">
        <v>75</v>
      </c>
      <c r="B751" t="s">
        <v>90</v>
      </c>
      <c r="C751">
        <v>2305135</v>
      </c>
      <c r="D751" t="s">
        <v>115</v>
      </c>
      <c r="E751" t="s">
        <v>7164</v>
      </c>
      <c r="F751" t="s">
        <v>7165</v>
      </c>
      <c r="G751" t="s">
        <v>7166</v>
      </c>
      <c r="H751" t="s">
        <v>277</v>
      </c>
      <c r="I751" t="s">
        <v>659</v>
      </c>
      <c r="J751" t="s">
        <v>148</v>
      </c>
    </row>
    <row r="752" spans="1:10" x14ac:dyDescent="0.25">
      <c r="A752" t="s">
        <v>75</v>
      </c>
      <c r="B752" t="s">
        <v>90</v>
      </c>
      <c r="C752">
        <v>2309720</v>
      </c>
      <c r="D752" t="s">
        <v>135</v>
      </c>
      <c r="E752" t="s">
        <v>7167</v>
      </c>
      <c r="F752" t="s">
        <v>7168</v>
      </c>
      <c r="G752" t="s">
        <v>7169</v>
      </c>
      <c r="H752" t="s">
        <v>140</v>
      </c>
      <c r="I752" t="s">
        <v>874</v>
      </c>
      <c r="J752" t="s">
        <v>160</v>
      </c>
    </row>
    <row r="753" spans="1:10" x14ac:dyDescent="0.25">
      <c r="A753" t="s">
        <v>75</v>
      </c>
      <c r="B753" t="s">
        <v>90</v>
      </c>
      <c r="C753">
        <v>2310875</v>
      </c>
      <c r="D753" t="s">
        <v>225</v>
      </c>
      <c r="E753" t="s">
        <v>7170</v>
      </c>
      <c r="F753" t="s">
        <v>1216</v>
      </c>
      <c r="G753" t="s">
        <v>1217</v>
      </c>
      <c r="H753" t="s">
        <v>172</v>
      </c>
      <c r="I753" t="s">
        <v>7171</v>
      </c>
      <c r="J753" t="s">
        <v>172</v>
      </c>
    </row>
    <row r="754" spans="1:10" x14ac:dyDescent="0.25">
      <c r="A754" t="s">
        <v>75</v>
      </c>
      <c r="B754" t="s">
        <v>90</v>
      </c>
      <c r="C754">
        <v>2311982</v>
      </c>
      <c r="D754" t="s">
        <v>135</v>
      </c>
      <c r="E754" t="s">
        <v>1215</v>
      </c>
      <c r="F754" t="s">
        <v>1216</v>
      </c>
      <c r="G754" t="s">
        <v>1217</v>
      </c>
      <c r="H754" t="s">
        <v>105</v>
      </c>
      <c r="I754" t="s">
        <v>986</v>
      </c>
      <c r="J754" t="s">
        <v>85</v>
      </c>
    </row>
    <row r="755" spans="1:10" x14ac:dyDescent="0.25">
      <c r="A755" t="s">
        <v>75</v>
      </c>
      <c r="B755" t="s">
        <v>90</v>
      </c>
      <c r="C755">
        <v>2318825</v>
      </c>
      <c r="D755" t="s">
        <v>120</v>
      </c>
      <c r="E755" t="s">
        <v>7172</v>
      </c>
      <c r="F755" t="s">
        <v>7173</v>
      </c>
      <c r="G755" t="s">
        <v>7174</v>
      </c>
      <c r="H755" t="s">
        <v>245</v>
      </c>
      <c r="I755" t="s">
        <v>3514</v>
      </c>
      <c r="J755" t="s">
        <v>245</v>
      </c>
    </row>
    <row r="756" spans="1:10" x14ac:dyDescent="0.25">
      <c r="A756" t="s">
        <v>75</v>
      </c>
      <c r="B756" t="s">
        <v>90</v>
      </c>
      <c r="C756">
        <v>2319752</v>
      </c>
      <c r="D756" t="s">
        <v>135</v>
      </c>
      <c r="E756" t="s">
        <v>7175</v>
      </c>
      <c r="F756" t="s">
        <v>3927</v>
      </c>
      <c r="G756" t="s">
        <v>3928</v>
      </c>
      <c r="H756" t="s">
        <v>400</v>
      </c>
      <c r="I756" t="s">
        <v>1889</v>
      </c>
      <c r="J756" t="s">
        <v>428</v>
      </c>
    </row>
    <row r="757" spans="1:10" x14ac:dyDescent="0.25">
      <c r="A757" t="s">
        <v>75</v>
      </c>
      <c r="B757" t="s">
        <v>90</v>
      </c>
      <c r="C757">
        <v>2322609</v>
      </c>
      <c r="D757" t="s">
        <v>135</v>
      </c>
      <c r="E757" t="s">
        <v>7176</v>
      </c>
      <c r="F757" t="s">
        <v>7177</v>
      </c>
      <c r="G757" t="s">
        <v>7178</v>
      </c>
      <c r="H757" t="s">
        <v>565</v>
      </c>
      <c r="I757" t="s">
        <v>6231</v>
      </c>
      <c r="J757" t="s">
        <v>96</v>
      </c>
    </row>
    <row r="758" spans="1:10" x14ac:dyDescent="0.25">
      <c r="A758" t="s">
        <v>75</v>
      </c>
      <c r="B758" t="s">
        <v>90</v>
      </c>
      <c r="C758">
        <v>2323691</v>
      </c>
      <c r="D758" t="s">
        <v>135</v>
      </c>
      <c r="E758" t="s">
        <v>212</v>
      </c>
      <c r="F758" t="s">
        <v>2725</v>
      </c>
      <c r="G758" t="s">
        <v>2726</v>
      </c>
      <c r="H758" t="s">
        <v>212</v>
      </c>
      <c r="I758" t="s">
        <v>82</v>
      </c>
    </row>
    <row r="759" spans="1:10" x14ac:dyDescent="0.25">
      <c r="A759" t="s">
        <v>75</v>
      </c>
      <c r="B759" t="s">
        <v>90</v>
      </c>
      <c r="C759">
        <v>2330502</v>
      </c>
      <c r="D759" t="s">
        <v>135</v>
      </c>
      <c r="E759" t="s">
        <v>7179</v>
      </c>
      <c r="F759" t="s">
        <v>7180</v>
      </c>
      <c r="G759" t="s">
        <v>7181</v>
      </c>
      <c r="H759" t="s">
        <v>85</v>
      </c>
      <c r="I759" t="s">
        <v>7182</v>
      </c>
      <c r="J759" t="s">
        <v>277</v>
      </c>
    </row>
    <row r="760" spans="1:10" x14ac:dyDescent="0.25">
      <c r="A760" t="s">
        <v>75</v>
      </c>
      <c r="B760" t="s">
        <v>90</v>
      </c>
      <c r="C760">
        <v>2342897</v>
      </c>
      <c r="D760" t="s">
        <v>135</v>
      </c>
      <c r="E760" t="s">
        <v>2148</v>
      </c>
      <c r="F760" t="s">
        <v>7183</v>
      </c>
      <c r="G760" t="s">
        <v>7184</v>
      </c>
      <c r="H760" t="s">
        <v>85</v>
      </c>
      <c r="I760" t="s">
        <v>2149</v>
      </c>
      <c r="J760" t="s">
        <v>277</v>
      </c>
    </row>
    <row r="761" spans="1:10" x14ac:dyDescent="0.25">
      <c r="A761" t="s">
        <v>75</v>
      </c>
      <c r="B761" t="s">
        <v>90</v>
      </c>
      <c r="C761">
        <v>2348894</v>
      </c>
      <c r="D761" t="s">
        <v>92</v>
      </c>
      <c r="E761" t="s">
        <v>7185</v>
      </c>
      <c r="F761" t="s">
        <v>7186</v>
      </c>
      <c r="G761" t="s">
        <v>7187</v>
      </c>
      <c r="H761" t="s">
        <v>245</v>
      </c>
      <c r="I761" t="s">
        <v>3977</v>
      </c>
      <c r="J761" t="s">
        <v>105</v>
      </c>
    </row>
    <row r="762" spans="1:10" x14ac:dyDescent="0.25">
      <c r="A762" t="s">
        <v>75</v>
      </c>
      <c r="B762" t="s">
        <v>90</v>
      </c>
      <c r="C762">
        <v>2352573</v>
      </c>
      <c r="D762" t="s">
        <v>135</v>
      </c>
      <c r="E762" t="s">
        <v>6465</v>
      </c>
      <c r="F762" t="s">
        <v>2734</v>
      </c>
      <c r="G762" t="s">
        <v>2735</v>
      </c>
      <c r="H762" t="s">
        <v>131</v>
      </c>
      <c r="I762" t="s">
        <v>3877</v>
      </c>
      <c r="J762" t="s">
        <v>131</v>
      </c>
    </row>
    <row r="763" spans="1:10" x14ac:dyDescent="0.25">
      <c r="A763" t="s">
        <v>75</v>
      </c>
      <c r="B763" t="s">
        <v>90</v>
      </c>
      <c r="C763">
        <v>2357958</v>
      </c>
      <c r="D763" t="s">
        <v>101</v>
      </c>
      <c r="E763" t="s">
        <v>79</v>
      </c>
      <c r="F763" t="s">
        <v>7188</v>
      </c>
      <c r="G763" t="s">
        <v>7189</v>
      </c>
      <c r="H763" t="s">
        <v>79</v>
      </c>
      <c r="I763" t="s">
        <v>82</v>
      </c>
    </row>
    <row r="764" spans="1:10" x14ac:dyDescent="0.25">
      <c r="A764" t="s">
        <v>75</v>
      </c>
      <c r="B764" t="s">
        <v>90</v>
      </c>
      <c r="C764">
        <v>2358641</v>
      </c>
      <c r="D764" t="s">
        <v>120</v>
      </c>
      <c r="E764" t="s">
        <v>7190</v>
      </c>
      <c r="F764" t="s">
        <v>5275</v>
      </c>
      <c r="G764" t="s">
        <v>7191</v>
      </c>
      <c r="H764" t="s">
        <v>172</v>
      </c>
      <c r="I764" t="s">
        <v>2574</v>
      </c>
      <c r="J764" t="s">
        <v>172</v>
      </c>
    </row>
    <row r="765" spans="1:10" x14ac:dyDescent="0.25">
      <c r="A765" t="s">
        <v>75</v>
      </c>
      <c r="B765" t="s">
        <v>90</v>
      </c>
      <c r="C765">
        <v>2359673</v>
      </c>
      <c r="D765" t="s">
        <v>120</v>
      </c>
      <c r="E765" t="s">
        <v>7192</v>
      </c>
      <c r="F765" t="s">
        <v>1227</v>
      </c>
      <c r="G765" t="s">
        <v>1228</v>
      </c>
      <c r="H765" t="s">
        <v>197</v>
      </c>
      <c r="I765" t="s">
        <v>3052</v>
      </c>
      <c r="J765" t="s">
        <v>172</v>
      </c>
    </row>
    <row r="766" spans="1:10" x14ac:dyDescent="0.25">
      <c r="A766" t="s">
        <v>75</v>
      </c>
      <c r="B766" t="s">
        <v>90</v>
      </c>
      <c r="C766">
        <v>2360272</v>
      </c>
      <c r="D766" t="s">
        <v>1885</v>
      </c>
      <c r="E766" t="s">
        <v>7193</v>
      </c>
      <c r="F766" t="s">
        <v>1227</v>
      </c>
      <c r="G766" t="s">
        <v>1228</v>
      </c>
      <c r="H766" t="s">
        <v>204</v>
      </c>
      <c r="I766" t="s">
        <v>6853</v>
      </c>
      <c r="J766" t="s">
        <v>146</v>
      </c>
    </row>
    <row r="767" spans="1:10" x14ac:dyDescent="0.25">
      <c r="A767" t="s">
        <v>75</v>
      </c>
      <c r="B767" t="s">
        <v>90</v>
      </c>
      <c r="C767">
        <v>2362338</v>
      </c>
      <c r="D767" t="s">
        <v>92</v>
      </c>
      <c r="E767" t="s">
        <v>6919</v>
      </c>
      <c r="F767" t="s">
        <v>3950</v>
      </c>
      <c r="G767" t="s">
        <v>3951</v>
      </c>
      <c r="H767" t="s">
        <v>96</v>
      </c>
      <c r="I767" t="s">
        <v>6645</v>
      </c>
      <c r="J767" t="s">
        <v>98</v>
      </c>
    </row>
    <row r="768" spans="1:10" x14ac:dyDescent="0.25">
      <c r="A768" t="s">
        <v>75</v>
      </c>
      <c r="B768" t="s">
        <v>90</v>
      </c>
      <c r="C768">
        <v>2370361</v>
      </c>
      <c r="D768" t="s">
        <v>292</v>
      </c>
      <c r="E768" t="s">
        <v>6000</v>
      </c>
      <c r="F768" t="s">
        <v>3955</v>
      </c>
      <c r="G768" t="s">
        <v>3956</v>
      </c>
      <c r="H768" t="s">
        <v>6003</v>
      </c>
      <c r="I768" t="s">
        <v>82</v>
      </c>
    </row>
    <row r="769" spans="1:10" x14ac:dyDescent="0.25">
      <c r="A769" t="s">
        <v>75</v>
      </c>
      <c r="B769" t="s">
        <v>90</v>
      </c>
      <c r="C769">
        <v>2370987</v>
      </c>
      <c r="D769" t="s">
        <v>135</v>
      </c>
      <c r="E769" t="s">
        <v>5145</v>
      </c>
      <c r="F769" t="s">
        <v>3955</v>
      </c>
      <c r="G769" t="s">
        <v>3956</v>
      </c>
      <c r="H769" t="s">
        <v>105</v>
      </c>
      <c r="I769" t="s">
        <v>289</v>
      </c>
      <c r="J769" t="s">
        <v>160</v>
      </c>
    </row>
    <row r="770" spans="1:10" x14ac:dyDescent="0.25">
      <c r="A770" t="s">
        <v>75</v>
      </c>
      <c r="B770" t="s">
        <v>90</v>
      </c>
      <c r="C770">
        <v>2372749</v>
      </c>
      <c r="D770" t="s">
        <v>120</v>
      </c>
      <c r="E770" t="s">
        <v>79</v>
      </c>
      <c r="F770" t="s">
        <v>7194</v>
      </c>
      <c r="G770" t="s">
        <v>7195</v>
      </c>
      <c r="H770" t="s">
        <v>79</v>
      </c>
      <c r="I770" t="s">
        <v>82</v>
      </c>
    </row>
    <row r="771" spans="1:10" x14ac:dyDescent="0.25">
      <c r="A771" t="s">
        <v>75</v>
      </c>
      <c r="B771" t="s">
        <v>90</v>
      </c>
      <c r="C771">
        <v>2373159</v>
      </c>
      <c r="D771" t="s">
        <v>101</v>
      </c>
      <c r="E771" t="s">
        <v>1231</v>
      </c>
      <c r="F771" t="s">
        <v>1232</v>
      </c>
      <c r="G771" t="s">
        <v>1233</v>
      </c>
      <c r="H771" t="s">
        <v>148</v>
      </c>
      <c r="I771" t="s">
        <v>1234</v>
      </c>
      <c r="J771" t="s">
        <v>146</v>
      </c>
    </row>
    <row r="772" spans="1:10" x14ac:dyDescent="0.25">
      <c r="A772" t="s">
        <v>75</v>
      </c>
      <c r="B772" t="s">
        <v>90</v>
      </c>
      <c r="C772">
        <v>2376921</v>
      </c>
      <c r="D772" t="s">
        <v>78</v>
      </c>
      <c r="E772" t="s">
        <v>1237</v>
      </c>
      <c r="F772" t="s">
        <v>1238</v>
      </c>
      <c r="G772" t="s">
        <v>1239</v>
      </c>
      <c r="H772" t="s">
        <v>428</v>
      </c>
      <c r="I772" t="s">
        <v>1240</v>
      </c>
      <c r="J772" t="s">
        <v>105</v>
      </c>
    </row>
    <row r="773" spans="1:10" x14ac:dyDescent="0.25">
      <c r="A773" t="s">
        <v>75</v>
      </c>
      <c r="B773" t="s">
        <v>90</v>
      </c>
      <c r="C773">
        <v>2376959</v>
      </c>
      <c r="D773" t="s">
        <v>88</v>
      </c>
      <c r="E773" t="s">
        <v>7196</v>
      </c>
      <c r="F773" t="s">
        <v>1238</v>
      </c>
      <c r="G773" t="s">
        <v>1239</v>
      </c>
      <c r="H773" t="s">
        <v>400</v>
      </c>
      <c r="I773" t="s">
        <v>5943</v>
      </c>
      <c r="J773" t="s">
        <v>400</v>
      </c>
    </row>
    <row r="774" spans="1:10" x14ac:dyDescent="0.25">
      <c r="A774" t="s">
        <v>75</v>
      </c>
      <c r="B774" t="s">
        <v>90</v>
      </c>
      <c r="C774">
        <v>2377158</v>
      </c>
      <c r="D774" t="s">
        <v>151</v>
      </c>
      <c r="E774" t="s">
        <v>1243</v>
      </c>
      <c r="F774" t="s">
        <v>1238</v>
      </c>
      <c r="G774" t="s">
        <v>1239</v>
      </c>
      <c r="H774" t="s">
        <v>105</v>
      </c>
      <c r="I774" t="s">
        <v>97</v>
      </c>
      <c r="J774" t="s">
        <v>428</v>
      </c>
    </row>
    <row r="775" spans="1:10" x14ac:dyDescent="0.25">
      <c r="A775" t="s">
        <v>75</v>
      </c>
      <c r="B775" t="s">
        <v>90</v>
      </c>
      <c r="C775">
        <v>2380078</v>
      </c>
      <c r="D775" t="s">
        <v>88</v>
      </c>
      <c r="E775" t="s">
        <v>7197</v>
      </c>
      <c r="F775" t="s">
        <v>5286</v>
      </c>
      <c r="G775" t="s">
        <v>3665</v>
      </c>
      <c r="H775" t="s">
        <v>140</v>
      </c>
      <c r="I775" t="s">
        <v>3099</v>
      </c>
      <c r="J775" t="s">
        <v>253</v>
      </c>
    </row>
    <row r="776" spans="1:10" x14ac:dyDescent="0.25">
      <c r="A776" t="s">
        <v>75</v>
      </c>
      <c r="B776" t="s">
        <v>90</v>
      </c>
      <c r="C776">
        <v>2383897</v>
      </c>
      <c r="D776" t="s">
        <v>135</v>
      </c>
      <c r="E776" t="s">
        <v>7198</v>
      </c>
      <c r="F776" t="s">
        <v>7199</v>
      </c>
      <c r="G776" t="s">
        <v>7200</v>
      </c>
      <c r="H776" t="s">
        <v>124</v>
      </c>
      <c r="I776" t="s">
        <v>744</v>
      </c>
      <c r="J776" t="s">
        <v>96</v>
      </c>
    </row>
    <row r="777" spans="1:10" x14ac:dyDescent="0.25">
      <c r="A777" t="s">
        <v>75</v>
      </c>
      <c r="B777" t="s">
        <v>90</v>
      </c>
      <c r="C777">
        <v>2384181</v>
      </c>
      <c r="D777" t="s">
        <v>135</v>
      </c>
      <c r="E777" t="s">
        <v>7201</v>
      </c>
      <c r="F777" t="s">
        <v>7199</v>
      </c>
      <c r="G777" t="s">
        <v>7200</v>
      </c>
      <c r="H777" t="s">
        <v>204</v>
      </c>
      <c r="I777" t="s">
        <v>729</v>
      </c>
      <c r="J777" t="s">
        <v>204</v>
      </c>
    </row>
    <row r="778" spans="1:10" x14ac:dyDescent="0.25">
      <c r="A778" t="s">
        <v>75</v>
      </c>
      <c r="B778" t="s">
        <v>90</v>
      </c>
      <c r="C778">
        <v>2395106</v>
      </c>
      <c r="D778" t="s">
        <v>151</v>
      </c>
      <c r="E778" t="s">
        <v>7202</v>
      </c>
      <c r="F778" t="s">
        <v>7203</v>
      </c>
      <c r="G778" t="s">
        <v>7204</v>
      </c>
      <c r="H778" t="s">
        <v>400</v>
      </c>
      <c r="I778" t="s">
        <v>1859</v>
      </c>
      <c r="J778" t="s">
        <v>400</v>
      </c>
    </row>
    <row r="779" spans="1:10" x14ac:dyDescent="0.25">
      <c r="A779" t="s">
        <v>75</v>
      </c>
      <c r="B779" t="s">
        <v>90</v>
      </c>
      <c r="C779">
        <v>2399210</v>
      </c>
      <c r="D779" t="s">
        <v>120</v>
      </c>
      <c r="E779" t="s">
        <v>7205</v>
      </c>
      <c r="F779" t="s">
        <v>1246</v>
      </c>
      <c r="G779" t="s">
        <v>7206</v>
      </c>
      <c r="H779" t="s">
        <v>140</v>
      </c>
      <c r="I779" t="s">
        <v>3286</v>
      </c>
      <c r="J779" t="s">
        <v>160</v>
      </c>
    </row>
    <row r="780" spans="1:10" x14ac:dyDescent="0.25">
      <c r="A780" t="s">
        <v>75</v>
      </c>
      <c r="B780" t="s">
        <v>90</v>
      </c>
      <c r="C780">
        <v>2400858</v>
      </c>
      <c r="D780" t="s">
        <v>135</v>
      </c>
      <c r="E780" t="s">
        <v>79</v>
      </c>
      <c r="F780" t="s">
        <v>1246</v>
      </c>
      <c r="G780" t="s">
        <v>1247</v>
      </c>
      <c r="H780" t="s">
        <v>79</v>
      </c>
      <c r="I780" t="s">
        <v>82</v>
      </c>
    </row>
    <row r="781" spans="1:10" x14ac:dyDescent="0.25">
      <c r="A781" t="s">
        <v>75</v>
      </c>
      <c r="B781" t="s">
        <v>90</v>
      </c>
      <c r="C781">
        <v>2400876</v>
      </c>
      <c r="D781" t="s">
        <v>88</v>
      </c>
      <c r="E781" t="s">
        <v>79</v>
      </c>
      <c r="F781" t="s">
        <v>1246</v>
      </c>
      <c r="G781" t="s">
        <v>1247</v>
      </c>
      <c r="H781" t="s">
        <v>79</v>
      </c>
      <c r="I781" t="s">
        <v>82</v>
      </c>
    </row>
    <row r="782" spans="1:10" x14ac:dyDescent="0.25">
      <c r="A782" t="s">
        <v>75</v>
      </c>
      <c r="B782" t="s">
        <v>90</v>
      </c>
      <c r="C782">
        <v>2402246</v>
      </c>
      <c r="D782" t="s">
        <v>135</v>
      </c>
      <c r="E782" t="s">
        <v>7207</v>
      </c>
      <c r="F782" t="s">
        <v>7208</v>
      </c>
      <c r="G782" t="s">
        <v>7209</v>
      </c>
      <c r="H782" t="s">
        <v>511</v>
      </c>
      <c r="I782" t="s">
        <v>7210</v>
      </c>
      <c r="J782" t="s">
        <v>400</v>
      </c>
    </row>
    <row r="783" spans="1:10" x14ac:dyDescent="0.25">
      <c r="A783" t="s">
        <v>75</v>
      </c>
      <c r="B783" t="s">
        <v>90</v>
      </c>
      <c r="C783">
        <v>2404772</v>
      </c>
      <c r="D783" t="s">
        <v>135</v>
      </c>
      <c r="E783" t="s">
        <v>7211</v>
      </c>
      <c r="F783" t="s">
        <v>7212</v>
      </c>
      <c r="G783" t="s">
        <v>554</v>
      </c>
      <c r="H783" t="s">
        <v>204</v>
      </c>
      <c r="I783" t="s">
        <v>3614</v>
      </c>
      <c r="J783" t="s">
        <v>204</v>
      </c>
    </row>
    <row r="784" spans="1:10" x14ac:dyDescent="0.25">
      <c r="A784" t="s">
        <v>75</v>
      </c>
      <c r="B784" t="s">
        <v>90</v>
      </c>
      <c r="C784">
        <v>2405946</v>
      </c>
      <c r="D784" t="s">
        <v>297</v>
      </c>
      <c r="E784" t="s">
        <v>7213</v>
      </c>
      <c r="F784" t="s">
        <v>7214</v>
      </c>
      <c r="G784" t="s">
        <v>7215</v>
      </c>
      <c r="H784" t="s">
        <v>98</v>
      </c>
      <c r="I784" t="s">
        <v>1060</v>
      </c>
      <c r="J784" t="s">
        <v>131</v>
      </c>
    </row>
    <row r="785" spans="1:10" x14ac:dyDescent="0.25">
      <c r="A785" t="s">
        <v>75</v>
      </c>
      <c r="B785" t="s">
        <v>90</v>
      </c>
      <c r="C785">
        <v>2411273</v>
      </c>
      <c r="D785" t="s">
        <v>135</v>
      </c>
      <c r="E785" t="s">
        <v>7216</v>
      </c>
      <c r="F785" t="s">
        <v>1251</v>
      </c>
      <c r="G785" t="s">
        <v>1252</v>
      </c>
      <c r="H785" t="s">
        <v>172</v>
      </c>
      <c r="I785" t="s">
        <v>3871</v>
      </c>
      <c r="J785" t="s">
        <v>172</v>
      </c>
    </row>
    <row r="786" spans="1:10" x14ac:dyDescent="0.25">
      <c r="A786" t="s">
        <v>75</v>
      </c>
      <c r="B786" t="s">
        <v>90</v>
      </c>
      <c r="C786">
        <v>2411701</v>
      </c>
      <c r="D786" t="s">
        <v>92</v>
      </c>
      <c r="E786" t="s">
        <v>1250</v>
      </c>
      <c r="F786" t="s">
        <v>1251</v>
      </c>
      <c r="G786" t="s">
        <v>1252</v>
      </c>
      <c r="H786" t="s">
        <v>96</v>
      </c>
      <c r="I786" t="s">
        <v>1253</v>
      </c>
      <c r="J786" t="s">
        <v>160</v>
      </c>
    </row>
    <row r="787" spans="1:10" x14ac:dyDescent="0.25">
      <c r="A787" t="s">
        <v>75</v>
      </c>
      <c r="B787" t="s">
        <v>90</v>
      </c>
      <c r="C787">
        <v>2412205</v>
      </c>
      <c r="D787" t="s">
        <v>135</v>
      </c>
      <c r="E787" t="s">
        <v>1524</v>
      </c>
      <c r="F787" t="s">
        <v>7217</v>
      </c>
      <c r="G787" t="s">
        <v>7218</v>
      </c>
      <c r="H787" t="s">
        <v>85</v>
      </c>
      <c r="I787" t="s">
        <v>864</v>
      </c>
      <c r="J787" t="s">
        <v>277</v>
      </c>
    </row>
    <row r="788" spans="1:10" x14ac:dyDescent="0.25">
      <c r="A788" t="s">
        <v>75</v>
      </c>
      <c r="B788" t="s">
        <v>90</v>
      </c>
      <c r="C788">
        <v>2415553</v>
      </c>
      <c r="D788" t="s">
        <v>120</v>
      </c>
      <c r="E788" t="s">
        <v>7219</v>
      </c>
      <c r="F788" t="s">
        <v>7220</v>
      </c>
      <c r="G788" t="s">
        <v>7221</v>
      </c>
      <c r="H788" t="s">
        <v>105</v>
      </c>
      <c r="I788" t="s">
        <v>1876</v>
      </c>
      <c r="J788" t="s">
        <v>160</v>
      </c>
    </row>
    <row r="789" spans="1:10" x14ac:dyDescent="0.25">
      <c r="A789" t="s">
        <v>75</v>
      </c>
      <c r="B789" t="s">
        <v>90</v>
      </c>
      <c r="C789">
        <v>2416101</v>
      </c>
      <c r="D789" t="s">
        <v>135</v>
      </c>
      <c r="E789" t="s">
        <v>79</v>
      </c>
      <c r="F789" t="s">
        <v>7220</v>
      </c>
      <c r="G789" t="s">
        <v>7222</v>
      </c>
      <c r="H789" t="s">
        <v>79</v>
      </c>
      <c r="I789" t="s">
        <v>82</v>
      </c>
    </row>
    <row r="790" spans="1:10" x14ac:dyDescent="0.25">
      <c r="A790" t="s">
        <v>75</v>
      </c>
      <c r="B790" t="s">
        <v>90</v>
      </c>
      <c r="C790">
        <v>2419993</v>
      </c>
      <c r="D790" t="s">
        <v>120</v>
      </c>
      <c r="E790" t="s">
        <v>1256</v>
      </c>
      <c r="F790" t="s">
        <v>1257</v>
      </c>
      <c r="G790" t="s">
        <v>1258</v>
      </c>
      <c r="H790" t="s">
        <v>140</v>
      </c>
      <c r="I790" t="s">
        <v>1259</v>
      </c>
      <c r="J790" t="s">
        <v>160</v>
      </c>
    </row>
    <row r="791" spans="1:10" x14ac:dyDescent="0.25">
      <c r="A791" t="s">
        <v>75</v>
      </c>
      <c r="B791" t="s">
        <v>90</v>
      </c>
      <c r="C791">
        <v>2422841</v>
      </c>
      <c r="D791" t="s">
        <v>135</v>
      </c>
      <c r="E791" t="s">
        <v>7223</v>
      </c>
      <c r="F791" t="s">
        <v>2770</v>
      </c>
      <c r="G791" t="s">
        <v>2771</v>
      </c>
      <c r="H791" t="s">
        <v>85</v>
      </c>
      <c r="I791" t="s">
        <v>7224</v>
      </c>
      <c r="J791" t="s">
        <v>277</v>
      </c>
    </row>
    <row r="792" spans="1:10" x14ac:dyDescent="0.25">
      <c r="A792" t="s">
        <v>75</v>
      </c>
      <c r="B792" t="s">
        <v>90</v>
      </c>
      <c r="C792">
        <v>2424074</v>
      </c>
      <c r="D792" t="s">
        <v>88</v>
      </c>
      <c r="E792" t="s">
        <v>7225</v>
      </c>
      <c r="F792" t="s">
        <v>1262</v>
      </c>
      <c r="G792" t="s">
        <v>7226</v>
      </c>
      <c r="H792" t="s">
        <v>85</v>
      </c>
      <c r="I792" t="s">
        <v>301</v>
      </c>
      <c r="J792" t="s">
        <v>400</v>
      </c>
    </row>
    <row r="793" spans="1:10" x14ac:dyDescent="0.25">
      <c r="A793" t="s">
        <v>75</v>
      </c>
      <c r="B793" t="s">
        <v>90</v>
      </c>
      <c r="C793">
        <v>2424448</v>
      </c>
      <c r="D793" t="s">
        <v>101</v>
      </c>
      <c r="E793" t="s">
        <v>79</v>
      </c>
      <c r="F793" t="s">
        <v>1262</v>
      </c>
      <c r="G793" t="s">
        <v>1263</v>
      </c>
      <c r="H793" t="s">
        <v>79</v>
      </c>
      <c r="I793" t="s">
        <v>82</v>
      </c>
    </row>
    <row r="794" spans="1:10" x14ac:dyDescent="0.25">
      <c r="A794" t="s">
        <v>75</v>
      </c>
      <c r="B794" t="s">
        <v>90</v>
      </c>
      <c r="C794">
        <v>2427265</v>
      </c>
      <c r="D794" t="s">
        <v>135</v>
      </c>
      <c r="E794" t="s">
        <v>7227</v>
      </c>
      <c r="F794" t="s">
        <v>7228</v>
      </c>
      <c r="G794" t="s">
        <v>7229</v>
      </c>
      <c r="H794" t="s">
        <v>131</v>
      </c>
      <c r="I794" t="s">
        <v>765</v>
      </c>
      <c r="J794" t="s">
        <v>131</v>
      </c>
    </row>
    <row r="795" spans="1:10" x14ac:dyDescent="0.25">
      <c r="A795" t="s">
        <v>75</v>
      </c>
      <c r="B795" t="s">
        <v>90</v>
      </c>
      <c r="C795">
        <v>2428546</v>
      </c>
      <c r="D795" t="s">
        <v>135</v>
      </c>
      <c r="E795" t="s">
        <v>7230</v>
      </c>
      <c r="F795" t="s">
        <v>7231</v>
      </c>
      <c r="G795" t="s">
        <v>7232</v>
      </c>
      <c r="H795" t="s">
        <v>245</v>
      </c>
      <c r="I795" t="s">
        <v>4241</v>
      </c>
      <c r="J795" t="s">
        <v>245</v>
      </c>
    </row>
    <row r="796" spans="1:10" x14ac:dyDescent="0.25">
      <c r="A796" t="s">
        <v>75</v>
      </c>
      <c r="B796" t="s">
        <v>90</v>
      </c>
      <c r="C796">
        <v>2450335</v>
      </c>
      <c r="D796" t="s">
        <v>88</v>
      </c>
      <c r="E796" t="s">
        <v>79</v>
      </c>
      <c r="F796" t="s">
        <v>7233</v>
      </c>
      <c r="G796" t="s">
        <v>7234</v>
      </c>
      <c r="H796" t="s">
        <v>79</v>
      </c>
      <c r="I796" t="s">
        <v>82</v>
      </c>
    </row>
    <row r="797" spans="1:10" x14ac:dyDescent="0.25">
      <c r="A797" t="s">
        <v>75</v>
      </c>
      <c r="B797" t="s">
        <v>90</v>
      </c>
      <c r="C797">
        <v>2450346</v>
      </c>
      <c r="D797" t="s">
        <v>120</v>
      </c>
      <c r="E797" t="s">
        <v>79</v>
      </c>
      <c r="F797" t="s">
        <v>7233</v>
      </c>
      <c r="G797" t="s">
        <v>7234</v>
      </c>
      <c r="H797" t="s">
        <v>79</v>
      </c>
      <c r="I797" t="s">
        <v>82</v>
      </c>
    </row>
    <row r="798" spans="1:10" x14ac:dyDescent="0.25">
      <c r="A798" t="s">
        <v>75</v>
      </c>
      <c r="B798" t="s">
        <v>90</v>
      </c>
      <c r="C798">
        <v>2452454</v>
      </c>
      <c r="D798" t="s">
        <v>120</v>
      </c>
      <c r="E798" t="s">
        <v>7235</v>
      </c>
      <c r="F798" t="s">
        <v>7236</v>
      </c>
      <c r="G798" t="s">
        <v>7237</v>
      </c>
      <c r="H798" t="s">
        <v>131</v>
      </c>
      <c r="I798" t="s">
        <v>627</v>
      </c>
      <c r="J798" t="s">
        <v>98</v>
      </c>
    </row>
    <row r="799" spans="1:10" x14ac:dyDescent="0.25">
      <c r="A799" t="s">
        <v>75</v>
      </c>
      <c r="B799" t="s">
        <v>90</v>
      </c>
      <c r="C799">
        <v>2454297</v>
      </c>
      <c r="D799" t="s">
        <v>297</v>
      </c>
      <c r="E799" t="s">
        <v>7238</v>
      </c>
      <c r="F799" t="s">
        <v>7239</v>
      </c>
      <c r="G799" t="s">
        <v>7240</v>
      </c>
      <c r="H799" t="s">
        <v>105</v>
      </c>
      <c r="I799" t="s">
        <v>2468</v>
      </c>
      <c r="J799" t="s">
        <v>85</v>
      </c>
    </row>
    <row r="800" spans="1:10" x14ac:dyDescent="0.25">
      <c r="A800" t="s">
        <v>75</v>
      </c>
      <c r="B800" t="s">
        <v>90</v>
      </c>
      <c r="C800">
        <v>2456705</v>
      </c>
      <c r="D800" t="s">
        <v>135</v>
      </c>
      <c r="E800" t="s">
        <v>7241</v>
      </c>
      <c r="F800" t="s">
        <v>7242</v>
      </c>
      <c r="G800" t="s">
        <v>687</v>
      </c>
      <c r="H800" t="s">
        <v>140</v>
      </c>
      <c r="I800" t="s">
        <v>992</v>
      </c>
      <c r="J800" t="s">
        <v>277</v>
      </c>
    </row>
    <row r="801" spans="1:10" x14ac:dyDescent="0.25">
      <c r="A801" t="s">
        <v>75</v>
      </c>
      <c r="B801" t="s">
        <v>90</v>
      </c>
      <c r="C801">
        <v>2457571</v>
      </c>
      <c r="D801" t="s">
        <v>225</v>
      </c>
      <c r="E801" t="s">
        <v>79</v>
      </c>
      <c r="F801" t="s">
        <v>7242</v>
      </c>
      <c r="G801" t="s">
        <v>7243</v>
      </c>
      <c r="H801" t="s">
        <v>79</v>
      </c>
      <c r="I801" t="s">
        <v>82</v>
      </c>
    </row>
    <row r="802" spans="1:10" x14ac:dyDescent="0.25">
      <c r="A802" t="s">
        <v>75</v>
      </c>
      <c r="B802" t="s">
        <v>90</v>
      </c>
      <c r="C802">
        <v>2459976</v>
      </c>
      <c r="D802" t="s">
        <v>120</v>
      </c>
      <c r="E802" t="s">
        <v>79</v>
      </c>
      <c r="F802" t="s">
        <v>7244</v>
      </c>
      <c r="G802" t="s">
        <v>7245</v>
      </c>
      <c r="H802" t="s">
        <v>79</v>
      </c>
      <c r="I802" t="s">
        <v>82</v>
      </c>
    </row>
    <row r="803" spans="1:10" x14ac:dyDescent="0.25">
      <c r="A803" t="s">
        <v>75</v>
      </c>
      <c r="B803" t="s">
        <v>90</v>
      </c>
      <c r="C803">
        <v>2463433</v>
      </c>
      <c r="D803" t="s">
        <v>135</v>
      </c>
      <c r="E803" t="s">
        <v>1266</v>
      </c>
      <c r="F803" t="s">
        <v>1267</v>
      </c>
      <c r="G803" t="s">
        <v>1268</v>
      </c>
      <c r="H803" t="s">
        <v>140</v>
      </c>
      <c r="I803" t="s">
        <v>1269</v>
      </c>
      <c r="J803" t="s">
        <v>160</v>
      </c>
    </row>
    <row r="804" spans="1:10" x14ac:dyDescent="0.25">
      <c r="A804" t="s">
        <v>75</v>
      </c>
      <c r="B804" t="s">
        <v>90</v>
      </c>
      <c r="C804">
        <v>2466294</v>
      </c>
      <c r="D804" t="s">
        <v>135</v>
      </c>
      <c r="E804" t="s">
        <v>1276</v>
      </c>
      <c r="F804" t="s">
        <v>1277</v>
      </c>
      <c r="G804" t="s">
        <v>1278</v>
      </c>
      <c r="H804" t="s">
        <v>85</v>
      </c>
      <c r="I804" t="s">
        <v>1279</v>
      </c>
      <c r="J804" t="s">
        <v>277</v>
      </c>
    </row>
    <row r="805" spans="1:10" x14ac:dyDescent="0.25">
      <c r="A805" t="s">
        <v>75</v>
      </c>
      <c r="B805" t="s">
        <v>90</v>
      </c>
      <c r="C805">
        <v>2474255</v>
      </c>
      <c r="D805" t="s">
        <v>92</v>
      </c>
      <c r="E805" t="s">
        <v>1282</v>
      </c>
      <c r="F805" t="s">
        <v>1283</v>
      </c>
      <c r="G805" t="s">
        <v>1284</v>
      </c>
      <c r="H805" t="s">
        <v>105</v>
      </c>
      <c r="I805" t="s">
        <v>1285</v>
      </c>
      <c r="J805" t="s">
        <v>85</v>
      </c>
    </row>
    <row r="806" spans="1:10" x14ac:dyDescent="0.25">
      <c r="A806" t="s">
        <v>75</v>
      </c>
      <c r="B806" t="s">
        <v>90</v>
      </c>
      <c r="C806">
        <v>2474353</v>
      </c>
      <c r="D806" t="s">
        <v>120</v>
      </c>
      <c r="E806" t="s">
        <v>7246</v>
      </c>
      <c r="F806" t="s">
        <v>1283</v>
      </c>
      <c r="G806" t="s">
        <v>1284</v>
      </c>
      <c r="H806" t="s">
        <v>98</v>
      </c>
      <c r="I806" t="s">
        <v>611</v>
      </c>
      <c r="J806" t="s">
        <v>428</v>
      </c>
    </row>
    <row r="807" spans="1:10" x14ac:dyDescent="0.25">
      <c r="A807" t="s">
        <v>75</v>
      </c>
      <c r="B807" t="s">
        <v>90</v>
      </c>
      <c r="C807">
        <v>2474418</v>
      </c>
      <c r="D807" t="s">
        <v>120</v>
      </c>
      <c r="E807" t="s">
        <v>7247</v>
      </c>
      <c r="F807" t="s">
        <v>1283</v>
      </c>
      <c r="G807" t="s">
        <v>1284</v>
      </c>
      <c r="H807" t="s">
        <v>140</v>
      </c>
      <c r="I807" t="s">
        <v>7248</v>
      </c>
      <c r="J807" t="s">
        <v>160</v>
      </c>
    </row>
    <row r="808" spans="1:10" x14ac:dyDescent="0.25">
      <c r="A808" t="s">
        <v>75</v>
      </c>
      <c r="B808" t="s">
        <v>90</v>
      </c>
      <c r="C808">
        <v>2476524</v>
      </c>
      <c r="D808" t="s">
        <v>92</v>
      </c>
      <c r="E808" t="s">
        <v>1837</v>
      </c>
      <c r="F808" t="s">
        <v>7249</v>
      </c>
      <c r="G808" t="s">
        <v>7250</v>
      </c>
      <c r="H808" t="s">
        <v>400</v>
      </c>
      <c r="I808" t="s">
        <v>1840</v>
      </c>
      <c r="J808" t="s">
        <v>277</v>
      </c>
    </row>
    <row r="809" spans="1:10" x14ac:dyDescent="0.25">
      <c r="A809" t="s">
        <v>75</v>
      </c>
      <c r="B809" t="s">
        <v>90</v>
      </c>
      <c r="C809">
        <v>2478201</v>
      </c>
      <c r="D809" t="s">
        <v>120</v>
      </c>
      <c r="E809" t="s">
        <v>1288</v>
      </c>
      <c r="F809" t="s">
        <v>1289</v>
      </c>
      <c r="G809" t="s">
        <v>1290</v>
      </c>
      <c r="H809" t="s">
        <v>105</v>
      </c>
      <c r="I809" t="s">
        <v>645</v>
      </c>
      <c r="J809" t="s">
        <v>160</v>
      </c>
    </row>
    <row r="810" spans="1:10" x14ac:dyDescent="0.25">
      <c r="A810" t="s">
        <v>75</v>
      </c>
      <c r="B810" t="s">
        <v>90</v>
      </c>
      <c r="C810">
        <v>2479455</v>
      </c>
      <c r="D810" t="s">
        <v>135</v>
      </c>
      <c r="E810" t="s">
        <v>7251</v>
      </c>
      <c r="F810" t="s">
        <v>1289</v>
      </c>
      <c r="G810" t="s">
        <v>1290</v>
      </c>
      <c r="H810" t="s">
        <v>98</v>
      </c>
      <c r="I810" t="s">
        <v>3817</v>
      </c>
      <c r="J810" t="s">
        <v>428</v>
      </c>
    </row>
    <row r="811" spans="1:10" x14ac:dyDescent="0.25">
      <c r="A811" t="s">
        <v>75</v>
      </c>
      <c r="B811" t="s">
        <v>90</v>
      </c>
      <c r="C811">
        <v>2481488</v>
      </c>
      <c r="D811" t="s">
        <v>225</v>
      </c>
      <c r="E811" t="s">
        <v>79</v>
      </c>
      <c r="F811" t="s">
        <v>1289</v>
      </c>
      <c r="G811" t="s">
        <v>1293</v>
      </c>
      <c r="H811" t="s">
        <v>79</v>
      </c>
      <c r="I811" t="s">
        <v>82</v>
      </c>
    </row>
    <row r="812" spans="1:10" x14ac:dyDescent="0.25">
      <c r="A812" t="s">
        <v>75</v>
      </c>
      <c r="B812" t="s">
        <v>90</v>
      </c>
      <c r="C812">
        <v>2481974</v>
      </c>
      <c r="D812" t="s">
        <v>120</v>
      </c>
      <c r="E812" t="s">
        <v>7252</v>
      </c>
      <c r="F812" t="s">
        <v>7253</v>
      </c>
      <c r="G812" t="s">
        <v>7254</v>
      </c>
      <c r="H812" t="s">
        <v>140</v>
      </c>
      <c r="I812" t="s">
        <v>3126</v>
      </c>
      <c r="J812" t="s">
        <v>160</v>
      </c>
    </row>
    <row r="813" spans="1:10" x14ac:dyDescent="0.25">
      <c r="A813" t="s">
        <v>75</v>
      </c>
      <c r="B813" t="s">
        <v>90</v>
      </c>
      <c r="C813">
        <v>2488416</v>
      </c>
      <c r="D813" t="s">
        <v>120</v>
      </c>
      <c r="E813" t="s">
        <v>7255</v>
      </c>
      <c r="F813" t="s">
        <v>7256</v>
      </c>
      <c r="G813" t="s">
        <v>7257</v>
      </c>
      <c r="H813" t="s">
        <v>131</v>
      </c>
      <c r="I813" t="s">
        <v>1054</v>
      </c>
      <c r="J813" t="s">
        <v>131</v>
      </c>
    </row>
    <row r="814" spans="1:10" x14ac:dyDescent="0.25">
      <c r="A814" t="s">
        <v>75</v>
      </c>
      <c r="B814" t="s">
        <v>90</v>
      </c>
      <c r="C814">
        <v>2488443</v>
      </c>
      <c r="D814" t="s">
        <v>92</v>
      </c>
      <c r="E814" t="s">
        <v>7258</v>
      </c>
      <c r="F814" t="s">
        <v>7256</v>
      </c>
      <c r="G814" t="s">
        <v>7257</v>
      </c>
      <c r="H814" t="s">
        <v>131</v>
      </c>
      <c r="I814" t="s">
        <v>3052</v>
      </c>
      <c r="J814" t="s">
        <v>131</v>
      </c>
    </row>
    <row r="815" spans="1:10" x14ac:dyDescent="0.25">
      <c r="A815" t="s">
        <v>75</v>
      </c>
      <c r="B815" t="s">
        <v>90</v>
      </c>
      <c r="C815">
        <v>2493037</v>
      </c>
      <c r="D815" t="s">
        <v>120</v>
      </c>
      <c r="E815" t="s">
        <v>7259</v>
      </c>
      <c r="F815" t="s">
        <v>3985</v>
      </c>
      <c r="G815" t="s">
        <v>3986</v>
      </c>
      <c r="H815" t="s">
        <v>105</v>
      </c>
      <c r="I815" t="s">
        <v>5746</v>
      </c>
      <c r="J815" t="s">
        <v>85</v>
      </c>
    </row>
    <row r="816" spans="1:10" x14ac:dyDescent="0.25">
      <c r="A816" t="s">
        <v>75</v>
      </c>
      <c r="B816" t="s">
        <v>90</v>
      </c>
      <c r="C816">
        <v>2497946</v>
      </c>
      <c r="D816" t="s">
        <v>120</v>
      </c>
      <c r="E816" t="s">
        <v>7260</v>
      </c>
      <c r="F816" t="s">
        <v>3991</v>
      </c>
      <c r="G816" t="s">
        <v>3992</v>
      </c>
      <c r="H816" t="s">
        <v>96</v>
      </c>
      <c r="I816" t="s">
        <v>688</v>
      </c>
      <c r="J816" t="s">
        <v>172</v>
      </c>
    </row>
    <row r="817" spans="1:10" x14ac:dyDescent="0.25">
      <c r="A817" t="s">
        <v>75</v>
      </c>
      <c r="B817" t="s">
        <v>90</v>
      </c>
      <c r="C817">
        <v>2499180</v>
      </c>
      <c r="D817" t="s">
        <v>120</v>
      </c>
      <c r="E817" t="s">
        <v>1296</v>
      </c>
      <c r="F817" t="s">
        <v>1297</v>
      </c>
      <c r="G817" t="s">
        <v>1298</v>
      </c>
      <c r="H817" t="s">
        <v>174</v>
      </c>
      <c r="I817" t="s">
        <v>1299</v>
      </c>
      <c r="J817" t="s">
        <v>428</v>
      </c>
    </row>
    <row r="818" spans="1:10" x14ac:dyDescent="0.25">
      <c r="A818" t="s">
        <v>75</v>
      </c>
      <c r="B818" t="s">
        <v>90</v>
      </c>
      <c r="C818">
        <v>2499568</v>
      </c>
      <c r="D818" t="s">
        <v>135</v>
      </c>
      <c r="E818" t="s">
        <v>7261</v>
      </c>
      <c r="F818" t="s">
        <v>1297</v>
      </c>
      <c r="G818" t="s">
        <v>1298</v>
      </c>
      <c r="H818" t="s">
        <v>85</v>
      </c>
      <c r="I818" t="s">
        <v>3865</v>
      </c>
      <c r="J818" t="s">
        <v>277</v>
      </c>
    </row>
    <row r="819" spans="1:10" x14ac:dyDescent="0.25">
      <c r="A819" t="s">
        <v>75</v>
      </c>
      <c r="B819" t="s">
        <v>90</v>
      </c>
      <c r="C819">
        <v>2505347</v>
      </c>
      <c r="D819" t="s">
        <v>92</v>
      </c>
      <c r="E819" t="s">
        <v>7262</v>
      </c>
      <c r="F819" t="s">
        <v>7263</v>
      </c>
      <c r="G819" t="s">
        <v>7264</v>
      </c>
      <c r="H819" t="s">
        <v>98</v>
      </c>
      <c r="I819" t="s">
        <v>7265</v>
      </c>
      <c r="J819" t="s">
        <v>96</v>
      </c>
    </row>
    <row r="820" spans="1:10" x14ac:dyDescent="0.25">
      <c r="A820" t="s">
        <v>75</v>
      </c>
      <c r="B820" t="s">
        <v>90</v>
      </c>
      <c r="C820">
        <v>2520652</v>
      </c>
      <c r="D820" t="s">
        <v>135</v>
      </c>
      <c r="E820" t="s">
        <v>7266</v>
      </c>
      <c r="F820" t="s">
        <v>7267</v>
      </c>
      <c r="G820" t="s">
        <v>7268</v>
      </c>
      <c r="H820" t="s">
        <v>172</v>
      </c>
      <c r="I820" t="s">
        <v>186</v>
      </c>
      <c r="J820" t="s">
        <v>172</v>
      </c>
    </row>
    <row r="821" spans="1:10" x14ac:dyDescent="0.25">
      <c r="A821" t="s">
        <v>75</v>
      </c>
      <c r="B821" t="s">
        <v>90</v>
      </c>
      <c r="C821">
        <v>2524056</v>
      </c>
      <c r="D821" t="s">
        <v>135</v>
      </c>
      <c r="E821" t="s">
        <v>7269</v>
      </c>
      <c r="F821" t="s">
        <v>7270</v>
      </c>
      <c r="G821" t="s">
        <v>6002</v>
      </c>
      <c r="H821" t="s">
        <v>204</v>
      </c>
      <c r="I821" t="s">
        <v>4729</v>
      </c>
      <c r="J821" t="s">
        <v>204</v>
      </c>
    </row>
    <row r="822" spans="1:10" x14ac:dyDescent="0.25">
      <c r="A822" t="s">
        <v>75</v>
      </c>
      <c r="B822" t="s">
        <v>90</v>
      </c>
      <c r="C822">
        <v>2526794</v>
      </c>
      <c r="D822" t="s">
        <v>88</v>
      </c>
      <c r="E822" t="s">
        <v>79</v>
      </c>
      <c r="F822" t="s">
        <v>2787</v>
      </c>
      <c r="G822" t="s">
        <v>2788</v>
      </c>
      <c r="H822" t="s">
        <v>79</v>
      </c>
      <c r="I822" t="s">
        <v>82</v>
      </c>
    </row>
    <row r="823" spans="1:10" x14ac:dyDescent="0.25">
      <c r="A823" t="s">
        <v>75</v>
      </c>
      <c r="B823" t="s">
        <v>90</v>
      </c>
      <c r="C823">
        <v>2538585</v>
      </c>
      <c r="D823" t="s">
        <v>120</v>
      </c>
      <c r="E823" t="s">
        <v>7271</v>
      </c>
      <c r="F823" t="s">
        <v>7272</v>
      </c>
      <c r="G823" t="s">
        <v>7273</v>
      </c>
      <c r="H823" t="s">
        <v>172</v>
      </c>
      <c r="I823" t="s">
        <v>416</v>
      </c>
      <c r="J823" t="s">
        <v>172</v>
      </c>
    </row>
    <row r="824" spans="1:10" x14ac:dyDescent="0.25">
      <c r="A824" t="s">
        <v>75</v>
      </c>
      <c r="B824" t="s">
        <v>90</v>
      </c>
      <c r="C824">
        <v>2541486</v>
      </c>
      <c r="D824" t="s">
        <v>135</v>
      </c>
      <c r="E824" t="s">
        <v>1302</v>
      </c>
      <c r="F824" t="s">
        <v>1303</v>
      </c>
      <c r="G824" t="s">
        <v>1304</v>
      </c>
      <c r="H824" t="s">
        <v>140</v>
      </c>
      <c r="I824" t="s">
        <v>1305</v>
      </c>
      <c r="J824" t="s">
        <v>277</v>
      </c>
    </row>
    <row r="825" spans="1:10" x14ac:dyDescent="0.25">
      <c r="A825" t="s">
        <v>75</v>
      </c>
      <c r="B825" t="s">
        <v>90</v>
      </c>
      <c r="C825">
        <v>2542627</v>
      </c>
      <c r="D825" t="s">
        <v>297</v>
      </c>
      <c r="E825" t="s">
        <v>7274</v>
      </c>
      <c r="F825" t="s">
        <v>1303</v>
      </c>
      <c r="G825" t="s">
        <v>1304</v>
      </c>
      <c r="H825" t="s">
        <v>172</v>
      </c>
      <c r="I825" t="s">
        <v>4782</v>
      </c>
      <c r="J825" t="s">
        <v>197</v>
      </c>
    </row>
    <row r="826" spans="1:10" x14ac:dyDescent="0.25">
      <c r="A826" t="s">
        <v>75</v>
      </c>
      <c r="B826" t="s">
        <v>90</v>
      </c>
      <c r="C826">
        <v>2545471</v>
      </c>
      <c r="D826" t="s">
        <v>297</v>
      </c>
      <c r="E826" t="s">
        <v>7275</v>
      </c>
      <c r="F826" t="s">
        <v>7276</v>
      </c>
      <c r="G826" t="s">
        <v>2154</v>
      </c>
      <c r="H826" t="s">
        <v>105</v>
      </c>
      <c r="I826" t="s">
        <v>1305</v>
      </c>
      <c r="J826" t="s">
        <v>85</v>
      </c>
    </row>
    <row r="827" spans="1:10" x14ac:dyDescent="0.25">
      <c r="A827" t="s">
        <v>75</v>
      </c>
      <c r="B827" t="s">
        <v>90</v>
      </c>
      <c r="C827">
        <v>2546198</v>
      </c>
      <c r="D827" t="s">
        <v>297</v>
      </c>
      <c r="E827" t="s">
        <v>1308</v>
      </c>
      <c r="F827" t="s">
        <v>1309</v>
      </c>
      <c r="G827" t="s">
        <v>1310</v>
      </c>
      <c r="H827" t="s">
        <v>96</v>
      </c>
      <c r="I827" t="s">
        <v>1311</v>
      </c>
      <c r="J827" t="s">
        <v>124</v>
      </c>
    </row>
    <row r="828" spans="1:10" x14ac:dyDescent="0.25">
      <c r="A828" t="s">
        <v>75</v>
      </c>
      <c r="B828" t="s">
        <v>90</v>
      </c>
      <c r="C828">
        <v>2549144</v>
      </c>
      <c r="D828" t="s">
        <v>135</v>
      </c>
      <c r="E828" t="s">
        <v>1314</v>
      </c>
      <c r="F828" t="s">
        <v>1315</v>
      </c>
      <c r="G828" t="s">
        <v>1316</v>
      </c>
      <c r="H828" t="s">
        <v>85</v>
      </c>
      <c r="I828" t="s">
        <v>1317</v>
      </c>
      <c r="J828" t="s">
        <v>277</v>
      </c>
    </row>
    <row r="829" spans="1:10" x14ac:dyDescent="0.25">
      <c r="A829" t="s">
        <v>75</v>
      </c>
      <c r="B829" t="s">
        <v>90</v>
      </c>
      <c r="C829">
        <v>2549676</v>
      </c>
      <c r="D829" t="s">
        <v>135</v>
      </c>
      <c r="E829" t="s">
        <v>7277</v>
      </c>
      <c r="F829" t="s">
        <v>1315</v>
      </c>
      <c r="G829" t="s">
        <v>1316</v>
      </c>
      <c r="H829" t="s">
        <v>96</v>
      </c>
      <c r="I829" t="s">
        <v>537</v>
      </c>
      <c r="J829" t="s">
        <v>96</v>
      </c>
    </row>
    <row r="830" spans="1:10" x14ac:dyDescent="0.25">
      <c r="A830" t="s">
        <v>75</v>
      </c>
      <c r="B830" t="s">
        <v>90</v>
      </c>
      <c r="C830">
        <v>2553595</v>
      </c>
      <c r="D830" t="s">
        <v>88</v>
      </c>
      <c r="E830" t="s">
        <v>79</v>
      </c>
      <c r="F830" t="s">
        <v>7278</v>
      </c>
      <c r="G830" t="s">
        <v>7279</v>
      </c>
      <c r="H830" t="s">
        <v>79</v>
      </c>
      <c r="I830" t="s">
        <v>82</v>
      </c>
    </row>
    <row r="831" spans="1:10" x14ac:dyDescent="0.25">
      <c r="A831" t="s">
        <v>75</v>
      </c>
      <c r="B831" t="s">
        <v>90</v>
      </c>
      <c r="C831">
        <v>2556786</v>
      </c>
      <c r="D831" t="s">
        <v>120</v>
      </c>
      <c r="E831" t="s">
        <v>79</v>
      </c>
      <c r="F831" t="s">
        <v>4000</v>
      </c>
      <c r="G831" t="s">
        <v>4001</v>
      </c>
      <c r="H831" t="s">
        <v>79</v>
      </c>
      <c r="I831" t="s">
        <v>82</v>
      </c>
    </row>
    <row r="832" spans="1:10" x14ac:dyDescent="0.25">
      <c r="A832" t="s">
        <v>75</v>
      </c>
      <c r="B832" t="s">
        <v>90</v>
      </c>
      <c r="C832">
        <v>2556839</v>
      </c>
      <c r="D832" t="s">
        <v>151</v>
      </c>
      <c r="E832" t="s">
        <v>79</v>
      </c>
      <c r="F832" t="s">
        <v>4000</v>
      </c>
      <c r="G832" t="s">
        <v>4001</v>
      </c>
      <c r="H832" t="s">
        <v>79</v>
      </c>
      <c r="I832" t="s">
        <v>82</v>
      </c>
    </row>
    <row r="833" spans="1:10" x14ac:dyDescent="0.25">
      <c r="A833" t="s">
        <v>75</v>
      </c>
      <c r="B833" t="s">
        <v>90</v>
      </c>
      <c r="C833">
        <v>2567211</v>
      </c>
      <c r="D833" t="s">
        <v>135</v>
      </c>
      <c r="E833" t="s">
        <v>2699</v>
      </c>
      <c r="F833" t="s">
        <v>7280</v>
      </c>
      <c r="G833" t="s">
        <v>7281</v>
      </c>
      <c r="H833" t="s">
        <v>85</v>
      </c>
      <c r="I833" t="s">
        <v>2702</v>
      </c>
      <c r="J833" t="s">
        <v>277</v>
      </c>
    </row>
    <row r="834" spans="1:10" x14ac:dyDescent="0.25">
      <c r="A834" t="s">
        <v>75</v>
      </c>
      <c r="B834" t="s">
        <v>90</v>
      </c>
      <c r="C834">
        <v>2567775</v>
      </c>
      <c r="D834" t="s">
        <v>120</v>
      </c>
      <c r="E834" t="s">
        <v>7282</v>
      </c>
      <c r="F834" t="s">
        <v>7283</v>
      </c>
      <c r="G834" t="s">
        <v>7284</v>
      </c>
      <c r="H834" t="s">
        <v>172</v>
      </c>
      <c r="I834" t="s">
        <v>893</v>
      </c>
      <c r="J834" t="s">
        <v>172</v>
      </c>
    </row>
    <row r="835" spans="1:10" x14ac:dyDescent="0.25">
      <c r="A835" t="s">
        <v>75</v>
      </c>
      <c r="B835" t="s">
        <v>90</v>
      </c>
      <c r="C835">
        <v>2568720</v>
      </c>
      <c r="D835" t="s">
        <v>88</v>
      </c>
      <c r="E835" t="s">
        <v>7285</v>
      </c>
      <c r="F835" t="s">
        <v>7286</v>
      </c>
      <c r="G835" t="s">
        <v>7287</v>
      </c>
      <c r="H835" t="s">
        <v>204</v>
      </c>
      <c r="I835" t="s">
        <v>1989</v>
      </c>
      <c r="J835" t="s">
        <v>174</v>
      </c>
    </row>
    <row r="836" spans="1:10" x14ac:dyDescent="0.25">
      <c r="A836" t="s">
        <v>75</v>
      </c>
      <c r="B836" t="s">
        <v>90</v>
      </c>
      <c r="C836">
        <v>2570485</v>
      </c>
      <c r="D836" t="s">
        <v>135</v>
      </c>
      <c r="E836" t="s">
        <v>1320</v>
      </c>
      <c r="F836" t="s">
        <v>1321</v>
      </c>
      <c r="G836" t="s">
        <v>1322</v>
      </c>
      <c r="H836" t="s">
        <v>85</v>
      </c>
      <c r="I836" t="s">
        <v>1323</v>
      </c>
      <c r="J836" t="s">
        <v>277</v>
      </c>
    </row>
    <row r="837" spans="1:10" x14ac:dyDescent="0.25">
      <c r="A837" t="s">
        <v>75</v>
      </c>
      <c r="B837" t="s">
        <v>90</v>
      </c>
      <c r="C837">
        <v>2574820</v>
      </c>
      <c r="D837" t="s">
        <v>135</v>
      </c>
      <c r="E837" t="s">
        <v>7288</v>
      </c>
      <c r="F837" t="s">
        <v>4005</v>
      </c>
      <c r="G837" t="s">
        <v>4006</v>
      </c>
      <c r="H837" t="s">
        <v>204</v>
      </c>
      <c r="I837" t="s">
        <v>7289</v>
      </c>
      <c r="J837" t="s">
        <v>105</v>
      </c>
    </row>
    <row r="838" spans="1:10" x14ac:dyDescent="0.25">
      <c r="A838" t="s">
        <v>75</v>
      </c>
      <c r="B838" t="s">
        <v>90</v>
      </c>
      <c r="C838">
        <v>2576325</v>
      </c>
      <c r="D838" t="s">
        <v>135</v>
      </c>
      <c r="E838" t="s">
        <v>7290</v>
      </c>
      <c r="F838" t="s">
        <v>7291</v>
      </c>
      <c r="G838" t="s">
        <v>7292</v>
      </c>
      <c r="H838" t="s">
        <v>105</v>
      </c>
      <c r="I838" t="s">
        <v>6310</v>
      </c>
      <c r="J838" t="s">
        <v>85</v>
      </c>
    </row>
    <row r="839" spans="1:10" x14ac:dyDescent="0.25">
      <c r="A839" t="s">
        <v>75</v>
      </c>
      <c r="B839" t="s">
        <v>90</v>
      </c>
      <c r="C839">
        <v>2579561</v>
      </c>
      <c r="D839" t="s">
        <v>120</v>
      </c>
      <c r="E839" t="s">
        <v>7293</v>
      </c>
      <c r="F839" t="s">
        <v>7294</v>
      </c>
      <c r="G839" t="s">
        <v>7295</v>
      </c>
      <c r="H839" t="s">
        <v>146</v>
      </c>
      <c r="I839" t="s">
        <v>5497</v>
      </c>
      <c r="J839" t="s">
        <v>148</v>
      </c>
    </row>
    <row r="840" spans="1:10" x14ac:dyDescent="0.25">
      <c r="A840" t="s">
        <v>75</v>
      </c>
      <c r="B840" t="s">
        <v>90</v>
      </c>
      <c r="C840">
        <v>2587029</v>
      </c>
      <c r="D840" t="s">
        <v>292</v>
      </c>
      <c r="E840" t="s">
        <v>6000</v>
      </c>
      <c r="F840" t="s">
        <v>7296</v>
      </c>
      <c r="G840" t="s">
        <v>7297</v>
      </c>
      <c r="H840" t="s">
        <v>6003</v>
      </c>
      <c r="I840" t="s">
        <v>82</v>
      </c>
    </row>
    <row r="841" spans="1:10" x14ac:dyDescent="0.25">
      <c r="A841" t="s">
        <v>75</v>
      </c>
      <c r="B841" t="s">
        <v>90</v>
      </c>
      <c r="C841">
        <v>2587997</v>
      </c>
      <c r="D841" t="s">
        <v>135</v>
      </c>
      <c r="E841" t="s">
        <v>7298</v>
      </c>
      <c r="F841" t="s">
        <v>4011</v>
      </c>
      <c r="G841" t="s">
        <v>4012</v>
      </c>
      <c r="H841" t="s">
        <v>204</v>
      </c>
      <c r="I841" t="s">
        <v>5729</v>
      </c>
      <c r="J841" t="s">
        <v>140</v>
      </c>
    </row>
    <row r="842" spans="1:10" x14ac:dyDescent="0.25">
      <c r="A842" t="s">
        <v>75</v>
      </c>
      <c r="B842" t="s">
        <v>90</v>
      </c>
      <c r="C842">
        <v>2589933</v>
      </c>
      <c r="D842" t="s">
        <v>151</v>
      </c>
      <c r="E842" t="s">
        <v>7299</v>
      </c>
      <c r="F842" t="s">
        <v>5333</v>
      </c>
      <c r="G842" t="s">
        <v>5334</v>
      </c>
      <c r="H842" t="s">
        <v>174</v>
      </c>
      <c r="I842" t="s">
        <v>1889</v>
      </c>
      <c r="J842" t="s">
        <v>172</v>
      </c>
    </row>
    <row r="843" spans="1:10" x14ac:dyDescent="0.25">
      <c r="A843" t="s">
        <v>75</v>
      </c>
      <c r="B843" t="s">
        <v>90</v>
      </c>
      <c r="C843">
        <v>2596269</v>
      </c>
      <c r="D843" t="s">
        <v>135</v>
      </c>
      <c r="E843" t="s">
        <v>7300</v>
      </c>
      <c r="F843" t="s">
        <v>7301</v>
      </c>
      <c r="G843" t="s">
        <v>1328</v>
      </c>
      <c r="H843" t="s">
        <v>124</v>
      </c>
      <c r="I843" t="s">
        <v>659</v>
      </c>
      <c r="J843" t="s">
        <v>140</v>
      </c>
    </row>
    <row r="844" spans="1:10" x14ac:dyDescent="0.25">
      <c r="A844" t="s">
        <v>75</v>
      </c>
      <c r="B844" t="s">
        <v>90</v>
      </c>
      <c r="C844">
        <v>2597173</v>
      </c>
      <c r="D844" t="s">
        <v>297</v>
      </c>
      <c r="E844" t="s">
        <v>7302</v>
      </c>
      <c r="F844" t="s">
        <v>7301</v>
      </c>
      <c r="G844" t="s">
        <v>1328</v>
      </c>
      <c r="H844" t="s">
        <v>96</v>
      </c>
      <c r="I844" t="s">
        <v>7303</v>
      </c>
      <c r="J844" t="s">
        <v>124</v>
      </c>
    </row>
    <row r="845" spans="1:10" x14ac:dyDescent="0.25">
      <c r="A845" t="s">
        <v>75</v>
      </c>
      <c r="B845" t="s">
        <v>90</v>
      </c>
      <c r="C845">
        <v>2601496</v>
      </c>
      <c r="D845" t="s">
        <v>92</v>
      </c>
      <c r="E845" t="s">
        <v>1326</v>
      </c>
      <c r="F845" t="s">
        <v>1327</v>
      </c>
      <c r="G845" t="s">
        <v>1328</v>
      </c>
      <c r="H845" t="s">
        <v>253</v>
      </c>
      <c r="I845" t="s">
        <v>1329</v>
      </c>
      <c r="J845" t="s">
        <v>96</v>
      </c>
    </row>
    <row r="846" spans="1:10" x14ac:dyDescent="0.25">
      <c r="A846" t="s">
        <v>75</v>
      </c>
      <c r="B846" t="s">
        <v>90</v>
      </c>
      <c r="C846">
        <v>2602284</v>
      </c>
      <c r="D846" t="s">
        <v>120</v>
      </c>
      <c r="E846" t="s">
        <v>7304</v>
      </c>
      <c r="F846" t="s">
        <v>7305</v>
      </c>
      <c r="G846" t="s">
        <v>7306</v>
      </c>
      <c r="H846" t="s">
        <v>85</v>
      </c>
      <c r="I846" t="s">
        <v>147</v>
      </c>
      <c r="J846" t="s">
        <v>277</v>
      </c>
    </row>
    <row r="847" spans="1:10" x14ac:dyDescent="0.25">
      <c r="A847" t="s">
        <v>75</v>
      </c>
      <c r="B847" t="s">
        <v>90</v>
      </c>
      <c r="C847">
        <v>2606516</v>
      </c>
      <c r="D847" t="s">
        <v>120</v>
      </c>
      <c r="E847" t="s">
        <v>7307</v>
      </c>
      <c r="F847" t="s">
        <v>7308</v>
      </c>
      <c r="G847" t="s">
        <v>7309</v>
      </c>
      <c r="H847" t="s">
        <v>85</v>
      </c>
      <c r="I847" t="s">
        <v>6492</v>
      </c>
      <c r="J847" t="s">
        <v>277</v>
      </c>
    </row>
    <row r="848" spans="1:10" x14ac:dyDescent="0.25">
      <c r="A848" t="s">
        <v>75</v>
      </c>
      <c r="B848" t="s">
        <v>90</v>
      </c>
      <c r="C848">
        <v>2610919</v>
      </c>
      <c r="D848" t="s">
        <v>135</v>
      </c>
      <c r="E848" t="s">
        <v>79</v>
      </c>
      <c r="F848" t="s">
        <v>7310</v>
      </c>
      <c r="G848" t="s">
        <v>7311</v>
      </c>
      <c r="H848" t="s">
        <v>79</v>
      </c>
      <c r="I848" t="s">
        <v>82</v>
      </c>
    </row>
    <row r="849" spans="1:10" x14ac:dyDescent="0.25">
      <c r="A849" t="s">
        <v>75</v>
      </c>
      <c r="B849" t="s">
        <v>90</v>
      </c>
      <c r="C849">
        <v>2614168</v>
      </c>
      <c r="D849" t="s">
        <v>135</v>
      </c>
      <c r="E849" t="s">
        <v>5150</v>
      </c>
      <c r="F849" t="s">
        <v>7312</v>
      </c>
      <c r="G849" t="s">
        <v>7313</v>
      </c>
      <c r="H849" t="s">
        <v>85</v>
      </c>
      <c r="I849" t="s">
        <v>874</v>
      </c>
      <c r="J849" t="s">
        <v>277</v>
      </c>
    </row>
    <row r="850" spans="1:10" x14ac:dyDescent="0.25">
      <c r="A850" t="s">
        <v>75</v>
      </c>
      <c r="B850" t="s">
        <v>90</v>
      </c>
      <c r="C850">
        <v>2618693</v>
      </c>
      <c r="D850" t="s">
        <v>120</v>
      </c>
      <c r="E850" t="s">
        <v>3799</v>
      </c>
      <c r="F850" t="s">
        <v>7314</v>
      </c>
      <c r="G850" t="s">
        <v>7315</v>
      </c>
      <c r="H850" t="s">
        <v>105</v>
      </c>
      <c r="I850" t="s">
        <v>1642</v>
      </c>
      <c r="J850" t="s">
        <v>160</v>
      </c>
    </row>
    <row r="851" spans="1:10" x14ac:dyDescent="0.25">
      <c r="A851" t="s">
        <v>75</v>
      </c>
      <c r="B851" t="s">
        <v>90</v>
      </c>
      <c r="C851">
        <v>2620650</v>
      </c>
      <c r="D851" t="s">
        <v>135</v>
      </c>
      <c r="E851" t="s">
        <v>7316</v>
      </c>
      <c r="F851" t="s">
        <v>7317</v>
      </c>
      <c r="G851" t="s">
        <v>7318</v>
      </c>
      <c r="H851" t="s">
        <v>105</v>
      </c>
      <c r="I851" t="s">
        <v>7319</v>
      </c>
      <c r="J851" t="s">
        <v>160</v>
      </c>
    </row>
    <row r="852" spans="1:10" x14ac:dyDescent="0.25">
      <c r="A852" t="s">
        <v>75</v>
      </c>
      <c r="B852" t="s">
        <v>90</v>
      </c>
      <c r="C852">
        <v>2622169</v>
      </c>
      <c r="D852" t="s">
        <v>225</v>
      </c>
      <c r="E852" t="s">
        <v>7320</v>
      </c>
      <c r="F852" t="s">
        <v>7317</v>
      </c>
      <c r="G852" t="s">
        <v>7318</v>
      </c>
      <c r="H852" t="s">
        <v>245</v>
      </c>
      <c r="I852" t="s">
        <v>1060</v>
      </c>
      <c r="J852" t="s">
        <v>245</v>
      </c>
    </row>
    <row r="853" spans="1:10" x14ac:dyDescent="0.25">
      <c r="A853" t="s">
        <v>75</v>
      </c>
      <c r="B853" t="s">
        <v>90</v>
      </c>
      <c r="C853">
        <v>2626389</v>
      </c>
      <c r="D853" t="s">
        <v>120</v>
      </c>
      <c r="E853" t="s">
        <v>7321</v>
      </c>
      <c r="F853" t="s">
        <v>7322</v>
      </c>
      <c r="G853" t="s">
        <v>7323</v>
      </c>
      <c r="H853" t="s">
        <v>172</v>
      </c>
      <c r="I853" t="s">
        <v>5280</v>
      </c>
      <c r="J853" t="s">
        <v>172</v>
      </c>
    </row>
    <row r="854" spans="1:10" x14ac:dyDescent="0.25">
      <c r="A854" t="s">
        <v>75</v>
      </c>
      <c r="B854" t="s">
        <v>90</v>
      </c>
      <c r="C854">
        <v>2632012</v>
      </c>
      <c r="D854" t="s">
        <v>135</v>
      </c>
      <c r="E854" t="s">
        <v>79</v>
      </c>
      <c r="F854" t="s">
        <v>4026</v>
      </c>
      <c r="G854" t="s">
        <v>7324</v>
      </c>
      <c r="H854" t="s">
        <v>79</v>
      </c>
      <c r="I854" t="s">
        <v>82</v>
      </c>
    </row>
    <row r="855" spans="1:10" x14ac:dyDescent="0.25">
      <c r="A855" t="s">
        <v>75</v>
      </c>
      <c r="B855" t="s">
        <v>90</v>
      </c>
      <c r="C855">
        <v>2633402</v>
      </c>
      <c r="D855" t="s">
        <v>135</v>
      </c>
      <c r="E855" t="s">
        <v>6595</v>
      </c>
      <c r="F855" t="s">
        <v>7325</v>
      </c>
      <c r="G855" t="s">
        <v>7326</v>
      </c>
      <c r="H855" t="s">
        <v>124</v>
      </c>
      <c r="I855" t="s">
        <v>1574</v>
      </c>
      <c r="J855" t="s">
        <v>96</v>
      </c>
    </row>
    <row r="856" spans="1:10" x14ac:dyDescent="0.25">
      <c r="A856" t="s">
        <v>75</v>
      </c>
      <c r="B856" t="s">
        <v>90</v>
      </c>
      <c r="C856">
        <v>2634417</v>
      </c>
      <c r="D856" t="s">
        <v>297</v>
      </c>
      <c r="E856" t="s">
        <v>1342</v>
      </c>
      <c r="F856" t="s">
        <v>1337</v>
      </c>
      <c r="G856" t="s">
        <v>1338</v>
      </c>
      <c r="H856" t="s">
        <v>428</v>
      </c>
      <c r="I856" t="s">
        <v>1343</v>
      </c>
      <c r="J856" t="s">
        <v>400</v>
      </c>
    </row>
    <row r="857" spans="1:10" x14ac:dyDescent="0.25">
      <c r="A857" t="s">
        <v>75</v>
      </c>
      <c r="B857" t="s">
        <v>90</v>
      </c>
      <c r="C857">
        <v>2639116</v>
      </c>
      <c r="D857" t="s">
        <v>135</v>
      </c>
      <c r="E857" t="s">
        <v>7327</v>
      </c>
      <c r="F857" t="s">
        <v>5338</v>
      </c>
      <c r="G857" t="s">
        <v>5339</v>
      </c>
      <c r="H857" t="s">
        <v>204</v>
      </c>
      <c r="I857" t="s">
        <v>735</v>
      </c>
      <c r="J857" t="s">
        <v>204</v>
      </c>
    </row>
    <row r="858" spans="1:10" x14ac:dyDescent="0.25">
      <c r="A858" t="s">
        <v>75</v>
      </c>
      <c r="B858" t="s">
        <v>90</v>
      </c>
      <c r="C858">
        <v>2643336</v>
      </c>
      <c r="D858" t="s">
        <v>135</v>
      </c>
      <c r="E858" t="s">
        <v>7328</v>
      </c>
      <c r="F858" t="s">
        <v>7329</v>
      </c>
      <c r="G858" t="s">
        <v>7330</v>
      </c>
      <c r="H858" t="s">
        <v>85</v>
      </c>
      <c r="I858" t="s">
        <v>7331</v>
      </c>
      <c r="J858" t="s">
        <v>277</v>
      </c>
    </row>
    <row r="859" spans="1:10" x14ac:dyDescent="0.25">
      <c r="A859" t="s">
        <v>75</v>
      </c>
      <c r="B859" t="s">
        <v>90</v>
      </c>
      <c r="C859">
        <v>2645592</v>
      </c>
      <c r="D859" t="s">
        <v>135</v>
      </c>
      <c r="E859" t="s">
        <v>2148</v>
      </c>
      <c r="F859" t="s">
        <v>7329</v>
      </c>
      <c r="G859" t="s">
        <v>7330</v>
      </c>
      <c r="H859" t="s">
        <v>85</v>
      </c>
      <c r="I859" t="s">
        <v>2149</v>
      </c>
      <c r="J859" t="s">
        <v>277</v>
      </c>
    </row>
    <row r="860" spans="1:10" x14ac:dyDescent="0.25">
      <c r="A860" t="s">
        <v>75</v>
      </c>
      <c r="B860" t="s">
        <v>90</v>
      </c>
      <c r="C860">
        <v>2648126</v>
      </c>
      <c r="D860" t="s">
        <v>92</v>
      </c>
      <c r="E860" t="s">
        <v>1346</v>
      </c>
      <c r="F860" t="s">
        <v>1347</v>
      </c>
      <c r="G860" t="s">
        <v>1348</v>
      </c>
      <c r="H860" t="s">
        <v>511</v>
      </c>
      <c r="I860" t="s">
        <v>1349</v>
      </c>
      <c r="J860" t="s">
        <v>96</v>
      </c>
    </row>
    <row r="861" spans="1:10" x14ac:dyDescent="0.25">
      <c r="A861" t="s">
        <v>75</v>
      </c>
      <c r="B861" t="s">
        <v>90</v>
      </c>
      <c r="C861">
        <v>2649784</v>
      </c>
      <c r="D861" t="s">
        <v>135</v>
      </c>
      <c r="E861" t="s">
        <v>79</v>
      </c>
      <c r="F861" t="s">
        <v>7332</v>
      </c>
      <c r="G861" t="s">
        <v>7333</v>
      </c>
      <c r="H861" t="s">
        <v>79</v>
      </c>
      <c r="I861" t="s">
        <v>82</v>
      </c>
    </row>
    <row r="862" spans="1:10" x14ac:dyDescent="0.25">
      <c r="A862" t="s">
        <v>75</v>
      </c>
      <c r="B862" t="s">
        <v>90</v>
      </c>
      <c r="C862">
        <v>2651665</v>
      </c>
      <c r="D862" t="s">
        <v>120</v>
      </c>
      <c r="E862" t="s">
        <v>7334</v>
      </c>
      <c r="F862" t="s">
        <v>4033</v>
      </c>
      <c r="G862" t="s">
        <v>4034</v>
      </c>
      <c r="H862" t="s">
        <v>146</v>
      </c>
      <c r="I862" t="s">
        <v>361</v>
      </c>
      <c r="J862" t="s">
        <v>146</v>
      </c>
    </row>
    <row r="863" spans="1:10" x14ac:dyDescent="0.25">
      <c r="A863" t="s">
        <v>75</v>
      </c>
      <c r="B863" t="s">
        <v>90</v>
      </c>
      <c r="C863">
        <v>2656708</v>
      </c>
      <c r="D863" t="s">
        <v>88</v>
      </c>
      <c r="E863" t="s">
        <v>79</v>
      </c>
      <c r="F863" t="s">
        <v>1352</v>
      </c>
      <c r="G863" t="s">
        <v>1353</v>
      </c>
      <c r="H863" t="s">
        <v>79</v>
      </c>
      <c r="I863" t="s">
        <v>82</v>
      </c>
    </row>
    <row r="864" spans="1:10" x14ac:dyDescent="0.25">
      <c r="A864" t="s">
        <v>75</v>
      </c>
      <c r="B864" t="s">
        <v>90</v>
      </c>
      <c r="C864">
        <v>2659594</v>
      </c>
      <c r="D864" t="s">
        <v>135</v>
      </c>
      <c r="E864" t="s">
        <v>7335</v>
      </c>
      <c r="F864" t="s">
        <v>7336</v>
      </c>
      <c r="G864" t="s">
        <v>7337</v>
      </c>
      <c r="H864" t="s">
        <v>96</v>
      </c>
      <c r="I864" t="s">
        <v>2495</v>
      </c>
      <c r="J864" t="s">
        <v>96</v>
      </c>
    </row>
    <row r="865" spans="1:10" x14ac:dyDescent="0.25">
      <c r="A865" t="s">
        <v>75</v>
      </c>
      <c r="B865" t="s">
        <v>90</v>
      </c>
      <c r="C865">
        <v>2664138</v>
      </c>
      <c r="D865" t="s">
        <v>101</v>
      </c>
      <c r="E865" t="s">
        <v>7338</v>
      </c>
      <c r="F865" t="s">
        <v>7339</v>
      </c>
      <c r="G865" t="s">
        <v>7340</v>
      </c>
      <c r="H865" t="s">
        <v>105</v>
      </c>
      <c r="I865" t="s">
        <v>1104</v>
      </c>
      <c r="J865" t="s">
        <v>85</v>
      </c>
    </row>
    <row r="866" spans="1:10" x14ac:dyDescent="0.25">
      <c r="A866" t="s">
        <v>75</v>
      </c>
      <c r="B866" t="s">
        <v>90</v>
      </c>
      <c r="C866">
        <v>2665772</v>
      </c>
      <c r="D866" t="s">
        <v>120</v>
      </c>
      <c r="E866" t="s">
        <v>7219</v>
      </c>
      <c r="F866" t="s">
        <v>7341</v>
      </c>
      <c r="G866" t="s">
        <v>7342</v>
      </c>
      <c r="H866" t="s">
        <v>105</v>
      </c>
      <c r="I866" t="s">
        <v>1876</v>
      </c>
      <c r="J866" t="s">
        <v>160</v>
      </c>
    </row>
    <row r="867" spans="1:10" x14ac:dyDescent="0.25">
      <c r="A867" t="s">
        <v>75</v>
      </c>
      <c r="B867" t="s">
        <v>90</v>
      </c>
      <c r="C867">
        <v>2669978</v>
      </c>
      <c r="D867" t="s">
        <v>135</v>
      </c>
      <c r="E867" t="s">
        <v>7343</v>
      </c>
      <c r="F867" t="s">
        <v>7344</v>
      </c>
      <c r="G867" t="s">
        <v>2416</v>
      </c>
      <c r="H867" t="s">
        <v>204</v>
      </c>
      <c r="I867" t="s">
        <v>723</v>
      </c>
      <c r="J867" t="s">
        <v>204</v>
      </c>
    </row>
    <row r="868" spans="1:10" x14ac:dyDescent="0.25">
      <c r="A868" t="s">
        <v>75</v>
      </c>
      <c r="B868" t="s">
        <v>90</v>
      </c>
      <c r="C868">
        <v>2671274</v>
      </c>
      <c r="D868" t="s">
        <v>135</v>
      </c>
      <c r="E868" t="s">
        <v>6806</v>
      </c>
      <c r="F868" t="s">
        <v>7345</v>
      </c>
      <c r="G868" t="s">
        <v>7346</v>
      </c>
      <c r="H868" t="s">
        <v>174</v>
      </c>
      <c r="I868" t="s">
        <v>4459</v>
      </c>
      <c r="J868" t="s">
        <v>174</v>
      </c>
    </row>
    <row r="869" spans="1:10" x14ac:dyDescent="0.25">
      <c r="A869" t="s">
        <v>75</v>
      </c>
      <c r="B869" t="s">
        <v>90</v>
      </c>
      <c r="C869">
        <v>2673002</v>
      </c>
      <c r="D869" t="s">
        <v>135</v>
      </c>
      <c r="E869" t="s">
        <v>7347</v>
      </c>
      <c r="F869" t="s">
        <v>1361</v>
      </c>
      <c r="G869" t="s">
        <v>1362</v>
      </c>
      <c r="H869" t="s">
        <v>85</v>
      </c>
      <c r="I869" t="s">
        <v>7348</v>
      </c>
      <c r="J869" t="s">
        <v>277</v>
      </c>
    </row>
    <row r="870" spans="1:10" x14ac:dyDescent="0.25">
      <c r="A870" t="s">
        <v>75</v>
      </c>
      <c r="B870" t="s">
        <v>90</v>
      </c>
      <c r="C870">
        <v>2681873</v>
      </c>
      <c r="D870" t="s">
        <v>92</v>
      </c>
      <c r="E870" t="s">
        <v>7349</v>
      </c>
      <c r="F870" t="s">
        <v>7350</v>
      </c>
      <c r="G870" t="s">
        <v>7351</v>
      </c>
      <c r="H870" t="s">
        <v>98</v>
      </c>
      <c r="I870" t="s">
        <v>2741</v>
      </c>
      <c r="J870" t="s">
        <v>96</v>
      </c>
    </row>
    <row r="871" spans="1:10" x14ac:dyDescent="0.25">
      <c r="A871" t="s">
        <v>75</v>
      </c>
      <c r="B871" t="s">
        <v>90</v>
      </c>
      <c r="C871">
        <v>2683829</v>
      </c>
      <c r="D871" t="s">
        <v>135</v>
      </c>
      <c r="E871" t="s">
        <v>7352</v>
      </c>
      <c r="F871" t="s">
        <v>2822</v>
      </c>
      <c r="G871" t="s">
        <v>2823</v>
      </c>
      <c r="H871" t="s">
        <v>124</v>
      </c>
      <c r="I871" t="s">
        <v>361</v>
      </c>
      <c r="J871" t="s">
        <v>96</v>
      </c>
    </row>
    <row r="872" spans="1:10" x14ac:dyDescent="0.25">
      <c r="A872" t="s">
        <v>75</v>
      </c>
      <c r="B872" t="s">
        <v>90</v>
      </c>
      <c r="C872">
        <v>2688006</v>
      </c>
      <c r="D872" t="s">
        <v>135</v>
      </c>
      <c r="E872" t="s">
        <v>7353</v>
      </c>
      <c r="F872" t="s">
        <v>4042</v>
      </c>
      <c r="G872" t="s">
        <v>4043</v>
      </c>
      <c r="H872" t="s">
        <v>131</v>
      </c>
      <c r="I872" t="s">
        <v>246</v>
      </c>
      <c r="J872" t="s">
        <v>131</v>
      </c>
    </row>
    <row r="873" spans="1:10" x14ac:dyDescent="0.25">
      <c r="A873" t="s">
        <v>75</v>
      </c>
      <c r="B873" t="s">
        <v>90</v>
      </c>
      <c r="C873">
        <v>2689267</v>
      </c>
      <c r="D873" t="s">
        <v>135</v>
      </c>
      <c r="E873" t="s">
        <v>7354</v>
      </c>
      <c r="F873" t="s">
        <v>7355</v>
      </c>
      <c r="G873" t="s">
        <v>7356</v>
      </c>
      <c r="H873" t="s">
        <v>172</v>
      </c>
      <c r="I873" t="s">
        <v>879</v>
      </c>
      <c r="J873" t="s">
        <v>172</v>
      </c>
    </row>
    <row r="874" spans="1:10" x14ac:dyDescent="0.25">
      <c r="A874" t="s">
        <v>75</v>
      </c>
      <c r="B874" t="s">
        <v>90</v>
      </c>
      <c r="C874">
        <v>2691904</v>
      </c>
      <c r="D874" t="s">
        <v>92</v>
      </c>
      <c r="E874" t="s">
        <v>7357</v>
      </c>
      <c r="F874" t="s">
        <v>4048</v>
      </c>
      <c r="G874" t="s">
        <v>4049</v>
      </c>
      <c r="H874" t="s">
        <v>204</v>
      </c>
      <c r="I874" t="s">
        <v>3971</v>
      </c>
      <c r="J874" t="s">
        <v>204</v>
      </c>
    </row>
    <row r="875" spans="1:10" x14ac:dyDescent="0.25">
      <c r="A875" t="s">
        <v>75</v>
      </c>
      <c r="B875" t="s">
        <v>90</v>
      </c>
      <c r="C875">
        <v>2692793</v>
      </c>
      <c r="D875" t="s">
        <v>135</v>
      </c>
      <c r="E875" t="s">
        <v>7358</v>
      </c>
      <c r="F875" t="s">
        <v>7359</v>
      </c>
      <c r="G875" t="s">
        <v>505</v>
      </c>
      <c r="H875" t="s">
        <v>511</v>
      </c>
      <c r="I875" t="s">
        <v>1464</v>
      </c>
      <c r="J875" t="s">
        <v>400</v>
      </c>
    </row>
    <row r="876" spans="1:10" x14ac:dyDescent="0.25">
      <c r="A876" t="s">
        <v>75</v>
      </c>
      <c r="B876" t="s">
        <v>90</v>
      </c>
      <c r="C876">
        <v>2694843</v>
      </c>
      <c r="D876" t="s">
        <v>120</v>
      </c>
      <c r="E876" t="s">
        <v>6745</v>
      </c>
      <c r="F876" t="s">
        <v>7360</v>
      </c>
      <c r="G876" t="s">
        <v>7361</v>
      </c>
      <c r="H876" t="s">
        <v>172</v>
      </c>
      <c r="I876" t="s">
        <v>323</v>
      </c>
      <c r="J876" t="s">
        <v>172</v>
      </c>
    </row>
    <row r="877" spans="1:10" x14ac:dyDescent="0.25">
      <c r="A877" t="s">
        <v>75</v>
      </c>
      <c r="B877" t="s">
        <v>90</v>
      </c>
      <c r="C877">
        <v>2695194</v>
      </c>
      <c r="D877" t="s">
        <v>120</v>
      </c>
      <c r="E877" t="s">
        <v>1366</v>
      </c>
      <c r="F877" t="s">
        <v>1367</v>
      </c>
      <c r="G877" t="s">
        <v>1368</v>
      </c>
      <c r="H877" t="s">
        <v>204</v>
      </c>
      <c r="I877" t="s">
        <v>1369</v>
      </c>
      <c r="J877" t="s">
        <v>105</v>
      </c>
    </row>
    <row r="878" spans="1:10" x14ac:dyDescent="0.25">
      <c r="A878" t="s">
        <v>75</v>
      </c>
      <c r="B878" t="s">
        <v>90</v>
      </c>
      <c r="C878">
        <v>2699380</v>
      </c>
      <c r="D878" t="s">
        <v>135</v>
      </c>
      <c r="E878" t="s">
        <v>7362</v>
      </c>
      <c r="F878" t="s">
        <v>7363</v>
      </c>
      <c r="G878" t="s">
        <v>7364</v>
      </c>
      <c r="H878" t="s">
        <v>131</v>
      </c>
      <c r="I878" t="s">
        <v>7365</v>
      </c>
      <c r="J878" t="s">
        <v>131</v>
      </c>
    </row>
    <row r="879" spans="1:10" x14ac:dyDescent="0.25">
      <c r="A879" t="s">
        <v>75</v>
      </c>
      <c r="B879" t="s">
        <v>90</v>
      </c>
      <c r="C879">
        <v>2699880</v>
      </c>
      <c r="D879" t="s">
        <v>92</v>
      </c>
      <c r="E879" t="s">
        <v>7366</v>
      </c>
      <c r="F879" t="s">
        <v>7363</v>
      </c>
      <c r="G879" t="s">
        <v>7364</v>
      </c>
      <c r="H879" t="s">
        <v>400</v>
      </c>
      <c r="I879" t="s">
        <v>4764</v>
      </c>
      <c r="J879" t="s">
        <v>277</v>
      </c>
    </row>
    <row r="880" spans="1:10" x14ac:dyDescent="0.25">
      <c r="A880" t="s">
        <v>5358</v>
      </c>
      <c r="B880" t="s">
        <v>90</v>
      </c>
      <c r="C880">
        <v>2709656</v>
      </c>
      <c r="D880" t="s">
        <v>6716</v>
      </c>
      <c r="E880" t="s">
        <v>6000</v>
      </c>
      <c r="F880" t="s">
        <v>7367</v>
      </c>
      <c r="G880" t="s">
        <v>7368</v>
      </c>
      <c r="H880" t="s">
        <v>6003</v>
      </c>
      <c r="I880" t="s">
        <v>82</v>
      </c>
    </row>
    <row r="881" spans="1:10" x14ac:dyDescent="0.25">
      <c r="A881" t="s">
        <v>75</v>
      </c>
      <c r="B881" t="s">
        <v>90</v>
      </c>
      <c r="C881">
        <v>2711755</v>
      </c>
      <c r="D881" t="s">
        <v>135</v>
      </c>
      <c r="E881" t="s">
        <v>7369</v>
      </c>
      <c r="F881" t="s">
        <v>7370</v>
      </c>
      <c r="G881" t="s">
        <v>7371</v>
      </c>
      <c r="H881" t="s">
        <v>85</v>
      </c>
      <c r="I881" t="s">
        <v>477</v>
      </c>
      <c r="J881" t="s">
        <v>277</v>
      </c>
    </row>
    <row r="882" spans="1:10" x14ac:dyDescent="0.25">
      <c r="A882" t="s">
        <v>75</v>
      </c>
      <c r="B882" t="s">
        <v>90</v>
      </c>
      <c r="C882">
        <v>2715643</v>
      </c>
      <c r="D882" t="s">
        <v>120</v>
      </c>
      <c r="E882" t="s">
        <v>7372</v>
      </c>
      <c r="F882" t="s">
        <v>5350</v>
      </c>
      <c r="G882" t="s">
        <v>7373</v>
      </c>
      <c r="H882" t="s">
        <v>105</v>
      </c>
      <c r="I882" t="s">
        <v>7374</v>
      </c>
      <c r="J882" t="s">
        <v>160</v>
      </c>
    </row>
    <row r="883" spans="1:10" x14ac:dyDescent="0.25">
      <c r="A883" t="s">
        <v>75</v>
      </c>
      <c r="B883" t="s">
        <v>90</v>
      </c>
      <c r="C883">
        <v>2719426</v>
      </c>
      <c r="D883" t="s">
        <v>115</v>
      </c>
      <c r="E883" t="s">
        <v>79</v>
      </c>
      <c r="F883" t="s">
        <v>7375</v>
      </c>
      <c r="G883" t="s">
        <v>7376</v>
      </c>
      <c r="H883" t="s">
        <v>79</v>
      </c>
      <c r="I883" t="s">
        <v>82</v>
      </c>
    </row>
    <row r="884" spans="1:10" x14ac:dyDescent="0.25">
      <c r="A884" t="s">
        <v>75</v>
      </c>
      <c r="B884" t="s">
        <v>90</v>
      </c>
      <c r="C884">
        <v>2725747</v>
      </c>
      <c r="D884" t="s">
        <v>120</v>
      </c>
      <c r="E884" t="s">
        <v>7377</v>
      </c>
      <c r="F884" t="s">
        <v>5355</v>
      </c>
      <c r="G884" t="s">
        <v>5356</v>
      </c>
      <c r="H884" t="s">
        <v>124</v>
      </c>
      <c r="I884" t="s">
        <v>7378</v>
      </c>
      <c r="J884" t="s">
        <v>140</v>
      </c>
    </row>
    <row r="885" spans="1:10" x14ac:dyDescent="0.25">
      <c r="A885" t="s">
        <v>75</v>
      </c>
      <c r="B885" t="s">
        <v>90</v>
      </c>
      <c r="C885">
        <v>2726786</v>
      </c>
      <c r="D885" t="s">
        <v>135</v>
      </c>
      <c r="E885" t="s">
        <v>7379</v>
      </c>
      <c r="F885" t="s">
        <v>5355</v>
      </c>
      <c r="G885" t="s">
        <v>5356</v>
      </c>
      <c r="H885" t="s">
        <v>204</v>
      </c>
      <c r="I885" t="s">
        <v>1343</v>
      </c>
      <c r="J885" t="s">
        <v>204</v>
      </c>
    </row>
    <row r="886" spans="1:10" x14ac:dyDescent="0.25">
      <c r="A886" t="s">
        <v>75</v>
      </c>
      <c r="B886" t="s">
        <v>90</v>
      </c>
      <c r="C886">
        <v>2727416</v>
      </c>
      <c r="D886" t="s">
        <v>135</v>
      </c>
      <c r="E886" t="s">
        <v>7380</v>
      </c>
      <c r="F886" t="s">
        <v>5355</v>
      </c>
      <c r="G886" t="s">
        <v>5356</v>
      </c>
      <c r="H886" t="s">
        <v>96</v>
      </c>
      <c r="I886" t="s">
        <v>2468</v>
      </c>
      <c r="J886" t="s">
        <v>96</v>
      </c>
    </row>
    <row r="887" spans="1:10" x14ac:dyDescent="0.25">
      <c r="A887" t="s">
        <v>75</v>
      </c>
      <c r="B887" t="s">
        <v>90</v>
      </c>
      <c r="C887">
        <v>2733753</v>
      </c>
      <c r="D887" t="s">
        <v>88</v>
      </c>
      <c r="E887" t="s">
        <v>7381</v>
      </c>
      <c r="F887" t="s">
        <v>7382</v>
      </c>
      <c r="G887" t="s">
        <v>7383</v>
      </c>
      <c r="H887" t="s">
        <v>105</v>
      </c>
      <c r="I887" t="s">
        <v>1339</v>
      </c>
      <c r="J887" t="s">
        <v>428</v>
      </c>
    </row>
    <row r="888" spans="1:10" x14ac:dyDescent="0.25">
      <c r="A888" t="s">
        <v>75</v>
      </c>
      <c r="B888" t="s">
        <v>90</v>
      </c>
      <c r="C888">
        <v>2736714</v>
      </c>
      <c r="D888" t="s">
        <v>135</v>
      </c>
      <c r="E888" t="s">
        <v>7384</v>
      </c>
      <c r="F888" t="s">
        <v>7385</v>
      </c>
      <c r="G888" t="s">
        <v>7386</v>
      </c>
      <c r="H888" t="s">
        <v>124</v>
      </c>
      <c r="I888" t="s">
        <v>1544</v>
      </c>
      <c r="J888" t="s">
        <v>140</v>
      </c>
    </row>
    <row r="889" spans="1:10" x14ac:dyDescent="0.25">
      <c r="A889" t="s">
        <v>75</v>
      </c>
      <c r="B889" t="s">
        <v>90</v>
      </c>
      <c r="C889">
        <v>2743438</v>
      </c>
      <c r="D889" t="s">
        <v>135</v>
      </c>
      <c r="E889" t="s">
        <v>79</v>
      </c>
      <c r="F889" t="s">
        <v>7387</v>
      </c>
      <c r="G889" t="s">
        <v>7388</v>
      </c>
      <c r="H889" t="s">
        <v>79</v>
      </c>
      <c r="I889" t="s">
        <v>82</v>
      </c>
    </row>
    <row r="890" spans="1:10" x14ac:dyDescent="0.25">
      <c r="A890" t="s">
        <v>75</v>
      </c>
      <c r="B890" t="s">
        <v>90</v>
      </c>
      <c r="C890">
        <v>2749584</v>
      </c>
      <c r="D890" t="s">
        <v>297</v>
      </c>
      <c r="E890" t="s">
        <v>1378</v>
      </c>
      <c r="F890" t="s">
        <v>1379</v>
      </c>
      <c r="G890" t="s">
        <v>1380</v>
      </c>
      <c r="H890" t="s">
        <v>277</v>
      </c>
      <c r="I890" t="s">
        <v>1279</v>
      </c>
      <c r="J890" t="s">
        <v>85</v>
      </c>
    </row>
    <row r="891" spans="1:10" x14ac:dyDescent="0.25">
      <c r="A891" t="s">
        <v>75</v>
      </c>
      <c r="B891" t="s">
        <v>90</v>
      </c>
      <c r="C891">
        <v>2751558</v>
      </c>
      <c r="D891" t="s">
        <v>120</v>
      </c>
      <c r="E891" t="s">
        <v>7389</v>
      </c>
      <c r="F891" t="s">
        <v>7390</v>
      </c>
      <c r="G891" t="s">
        <v>4059</v>
      </c>
      <c r="H891" t="s">
        <v>174</v>
      </c>
      <c r="I891" t="s">
        <v>1739</v>
      </c>
      <c r="J891" t="s">
        <v>174</v>
      </c>
    </row>
    <row r="892" spans="1:10" x14ac:dyDescent="0.25">
      <c r="A892" t="s">
        <v>75</v>
      </c>
      <c r="B892" t="s">
        <v>90</v>
      </c>
      <c r="C892">
        <v>2758842</v>
      </c>
      <c r="D892" t="s">
        <v>225</v>
      </c>
      <c r="E892" t="s">
        <v>79</v>
      </c>
      <c r="F892" t="s">
        <v>1383</v>
      </c>
      <c r="G892" t="s">
        <v>1384</v>
      </c>
      <c r="H892" t="s">
        <v>79</v>
      </c>
      <c r="I892" t="s">
        <v>82</v>
      </c>
    </row>
    <row r="893" spans="1:10" x14ac:dyDescent="0.25">
      <c r="A893" t="s">
        <v>75</v>
      </c>
      <c r="B893" t="s">
        <v>90</v>
      </c>
      <c r="C893">
        <v>2763057</v>
      </c>
      <c r="D893" t="s">
        <v>135</v>
      </c>
      <c r="E893" t="s">
        <v>79</v>
      </c>
      <c r="F893" t="s">
        <v>7391</v>
      </c>
      <c r="G893" t="s">
        <v>7392</v>
      </c>
      <c r="H893" t="s">
        <v>79</v>
      </c>
      <c r="I893" t="s">
        <v>82</v>
      </c>
    </row>
    <row r="894" spans="1:10" x14ac:dyDescent="0.25">
      <c r="A894" t="s">
        <v>75</v>
      </c>
      <c r="B894" t="s">
        <v>90</v>
      </c>
      <c r="C894">
        <v>2771358</v>
      </c>
      <c r="D894" t="s">
        <v>151</v>
      </c>
      <c r="E894" t="s">
        <v>79</v>
      </c>
      <c r="F894" t="s">
        <v>7393</v>
      </c>
      <c r="G894" t="s">
        <v>7394</v>
      </c>
      <c r="H894" t="s">
        <v>79</v>
      </c>
      <c r="I894" t="s">
        <v>82</v>
      </c>
    </row>
    <row r="895" spans="1:10" x14ac:dyDescent="0.25">
      <c r="A895" t="s">
        <v>75</v>
      </c>
      <c r="B895" t="s">
        <v>90</v>
      </c>
      <c r="C895">
        <v>2778820</v>
      </c>
      <c r="D895" t="s">
        <v>151</v>
      </c>
      <c r="E895" t="s">
        <v>79</v>
      </c>
      <c r="F895" t="s">
        <v>7395</v>
      </c>
      <c r="G895" t="s">
        <v>7396</v>
      </c>
      <c r="H895" t="s">
        <v>79</v>
      </c>
      <c r="I895" t="s">
        <v>82</v>
      </c>
    </row>
    <row r="896" spans="1:10" x14ac:dyDescent="0.25">
      <c r="A896" t="s">
        <v>75</v>
      </c>
      <c r="B896" t="s">
        <v>90</v>
      </c>
      <c r="C896">
        <v>2779067</v>
      </c>
      <c r="D896" t="s">
        <v>135</v>
      </c>
      <c r="E896" t="s">
        <v>79</v>
      </c>
      <c r="F896" t="s">
        <v>7395</v>
      </c>
      <c r="G896" t="s">
        <v>7396</v>
      </c>
      <c r="H896" t="s">
        <v>79</v>
      </c>
      <c r="I896" t="s">
        <v>82</v>
      </c>
    </row>
    <row r="897" spans="1:10" x14ac:dyDescent="0.25">
      <c r="A897" t="s">
        <v>75</v>
      </c>
      <c r="B897" t="s">
        <v>90</v>
      </c>
      <c r="C897">
        <v>2787920</v>
      </c>
      <c r="D897" t="s">
        <v>225</v>
      </c>
      <c r="E897" t="s">
        <v>7397</v>
      </c>
      <c r="F897" t="s">
        <v>4071</v>
      </c>
      <c r="G897" t="s">
        <v>4072</v>
      </c>
      <c r="H897" t="s">
        <v>245</v>
      </c>
      <c r="I897" t="s">
        <v>2197</v>
      </c>
      <c r="J897" t="s">
        <v>245</v>
      </c>
    </row>
    <row r="898" spans="1:10" x14ac:dyDescent="0.25">
      <c r="A898" t="s">
        <v>75</v>
      </c>
      <c r="B898" t="s">
        <v>90</v>
      </c>
      <c r="C898">
        <v>2789927</v>
      </c>
      <c r="D898" t="s">
        <v>135</v>
      </c>
      <c r="E898" t="s">
        <v>6807</v>
      </c>
      <c r="F898" t="s">
        <v>7398</v>
      </c>
      <c r="G898" t="s">
        <v>687</v>
      </c>
      <c r="H898" t="s">
        <v>204</v>
      </c>
      <c r="I898" t="s">
        <v>1426</v>
      </c>
      <c r="J898" t="s">
        <v>204</v>
      </c>
    </row>
    <row r="899" spans="1:10" x14ac:dyDescent="0.25">
      <c r="A899" t="s">
        <v>75</v>
      </c>
      <c r="B899" t="s">
        <v>90</v>
      </c>
      <c r="C899">
        <v>2792318</v>
      </c>
      <c r="D899" t="s">
        <v>135</v>
      </c>
      <c r="E899" t="s">
        <v>79</v>
      </c>
      <c r="F899" t="s">
        <v>1387</v>
      </c>
      <c r="G899" t="s">
        <v>1388</v>
      </c>
      <c r="H899" t="s">
        <v>79</v>
      </c>
      <c r="I899" t="s">
        <v>82</v>
      </c>
    </row>
    <row r="900" spans="1:10" x14ac:dyDescent="0.25">
      <c r="A900" t="s">
        <v>75</v>
      </c>
      <c r="B900" t="s">
        <v>90</v>
      </c>
      <c r="C900">
        <v>2798195</v>
      </c>
      <c r="D900" t="s">
        <v>225</v>
      </c>
      <c r="E900" t="s">
        <v>7399</v>
      </c>
      <c r="F900" t="s">
        <v>7400</v>
      </c>
      <c r="G900" t="s">
        <v>5381</v>
      </c>
      <c r="H900" t="s">
        <v>428</v>
      </c>
      <c r="I900" t="s">
        <v>2155</v>
      </c>
      <c r="J900" t="s">
        <v>160</v>
      </c>
    </row>
    <row r="901" spans="1:10" x14ac:dyDescent="0.25">
      <c r="A901" t="s">
        <v>75</v>
      </c>
      <c r="B901" t="s">
        <v>90</v>
      </c>
      <c r="C901">
        <v>2801706</v>
      </c>
      <c r="D901" t="s">
        <v>135</v>
      </c>
      <c r="E901" t="s">
        <v>212</v>
      </c>
      <c r="F901" t="s">
        <v>5385</v>
      </c>
      <c r="G901" t="s">
        <v>5386</v>
      </c>
      <c r="H901" t="s">
        <v>212</v>
      </c>
      <c r="I901" t="s">
        <v>82</v>
      </c>
    </row>
    <row r="902" spans="1:10" x14ac:dyDescent="0.25">
      <c r="A902" t="s">
        <v>75</v>
      </c>
      <c r="B902" t="s">
        <v>90</v>
      </c>
      <c r="C902">
        <v>2808907</v>
      </c>
      <c r="D902" t="s">
        <v>135</v>
      </c>
      <c r="E902" t="s">
        <v>7401</v>
      </c>
      <c r="F902" t="s">
        <v>7402</v>
      </c>
      <c r="G902" t="s">
        <v>7403</v>
      </c>
      <c r="H902" t="s">
        <v>105</v>
      </c>
      <c r="I902" t="s">
        <v>5947</v>
      </c>
      <c r="J902" t="s">
        <v>160</v>
      </c>
    </row>
    <row r="903" spans="1:10" x14ac:dyDescent="0.25">
      <c r="A903" t="s">
        <v>75</v>
      </c>
      <c r="B903" t="s">
        <v>90</v>
      </c>
      <c r="C903">
        <v>2809595</v>
      </c>
      <c r="D903" t="s">
        <v>120</v>
      </c>
      <c r="E903" t="s">
        <v>7404</v>
      </c>
      <c r="F903" t="s">
        <v>7402</v>
      </c>
      <c r="G903" t="s">
        <v>7403</v>
      </c>
      <c r="H903" t="s">
        <v>253</v>
      </c>
      <c r="I903" t="s">
        <v>2341</v>
      </c>
      <c r="J903" t="s">
        <v>96</v>
      </c>
    </row>
    <row r="904" spans="1:10" x14ac:dyDescent="0.25">
      <c r="A904" t="s">
        <v>75</v>
      </c>
      <c r="B904" t="s">
        <v>90</v>
      </c>
      <c r="C904">
        <v>2825783</v>
      </c>
      <c r="D904" t="s">
        <v>88</v>
      </c>
      <c r="E904" t="s">
        <v>79</v>
      </c>
      <c r="F904" t="s">
        <v>5389</v>
      </c>
      <c r="G904" t="s">
        <v>5390</v>
      </c>
      <c r="H904" t="s">
        <v>79</v>
      </c>
      <c r="I904" t="s">
        <v>82</v>
      </c>
    </row>
    <row r="905" spans="1:10" x14ac:dyDescent="0.25">
      <c r="A905" t="s">
        <v>75</v>
      </c>
      <c r="B905" t="s">
        <v>90</v>
      </c>
      <c r="C905">
        <v>2828952</v>
      </c>
      <c r="D905" t="s">
        <v>135</v>
      </c>
      <c r="E905" t="s">
        <v>7405</v>
      </c>
      <c r="F905" t="s">
        <v>1392</v>
      </c>
      <c r="G905" t="s">
        <v>1393</v>
      </c>
      <c r="H905" t="s">
        <v>174</v>
      </c>
      <c r="I905" t="s">
        <v>7406</v>
      </c>
      <c r="J905" t="s">
        <v>174</v>
      </c>
    </row>
    <row r="906" spans="1:10" x14ac:dyDescent="0.25">
      <c r="A906" t="s">
        <v>75</v>
      </c>
      <c r="B906" t="s">
        <v>90</v>
      </c>
      <c r="C906">
        <v>2830639</v>
      </c>
      <c r="D906" t="s">
        <v>135</v>
      </c>
      <c r="E906" t="s">
        <v>1391</v>
      </c>
      <c r="F906" t="s">
        <v>1392</v>
      </c>
      <c r="G906" t="s">
        <v>1393</v>
      </c>
      <c r="H906" t="s">
        <v>124</v>
      </c>
      <c r="I906" t="s">
        <v>1394</v>
      </c>
      <c r="J906" t="s">
        <v>96</v>
      </c>
    </row>
    <row r="907" spans="1:10" x14ac:dyDescent="0.25">
      <c r="A907" t="s">
        <v>75</v>
      </c>
      <c r="B907" t="s">
        <v>90</v>
      </c>
      <c r="C907">
        <v>2831086</v>
      </c>
      <c r="D907" t="s">
        <v>135</v>
      </c>
      <c r="E907" t="s">
        <v>7407</v>
      </c>
      <c r="F907" t="s">
        <v>7408</v>
      </c>
      <c r="G907" t="s">
        <v>7409</v>
      </c>
      <c r="H907" t="s">
        <v>105</v>
      </c>
      <c r="I907" t="s">
        <v>1517</v>
      </c>
      <c r="J907" t="s">
        <v>160</v>
      </c>
    </row>
    <row r="908" spans="1:10" x14ac:dyDescent="0.25">
      <c r="A908" t="s">
        <v>75</v>
      </c>
      <c r="B908" t="s">
        <v>90</v>
      </c>
      <c r="C908">
        <v>2831929</v>
      </c>
      <c r="D908" t="s">
        <v>92</v>
      </c>
      <c r="E908" t="s">
        <v>7410</v>
      </c>
      <c r="F908" t="s">
        <v>1397</v>
      </c>
      <c r="G908" t="s">
        <v>7411</v>
      </c>
      <c r="H908" t="s">
        <v>105</v>
      </c>
      <c r="I908" t="s">
        <v>4168</v>
      </c>
      <c r="J908" t="s">
        <v>245</v>
      </c>
    </row>
    <row r="909" spans="1:10" x14ac:dyDescent="0.25">
      <c r="A909" t="s">
        <v>75</v>
      </c>
      <c r="B909" t="s">
        <v>90</v>
      </c>
      <c r="C909">
        <v>2832734</v>
      </c>
      <c r="D909" t="s">
        <v>78</v>
      </c>
      <c r="E909" t="s">
        <v>79</v>
      </c>
      <c r="F909" t="s">
        <v>1397</v>
      </c>
      <c r="G909" t="s">
        <v>1398</v>
      </c>
      <c r="H909" t="s">
        <v>79</v>
      </c>
      <c r="I909" t="s">
        <v>82</v>
      </c>
    </row>
    <row r="910" spans="1:10" x14ac:dyDescent="0.25">
      <c r="A910" t="s">
        <v>75</v>
      </c>
      <c r="B910" t="s">
        <v>90</v>
      </c>
      <c r="C910">
        <v>2834052</v>
      </c>
      <c r="D910" t="s">
        <v>135</v>
      </c>
      <c r="E910" t="s">
        <v>7412</v>
      </c>
      <c r="F910" t="s">
        <v>7413</v>
      </c>
      <c r="G910" t="s">
        <v>7414</v>
      </c>
      <c r="H910" t="s">
        <v>172</v>
      </c>
      <c r="I910" t="s">
        <v>1995</v>
      </c>
      <c r="J910" t="s">
        <v>172</v>
      </c>
    </row>
    <row r="911" spans="1:10" x14ac:dyDescent="0.25">
      <c r="A911" t="s">
        <v>75</v>
      </c>
      <c r="B911" t="s">
        <v>90</v>
      </c>
      <c r="C911">
        <v>2835094</v>
      </c>
      <c r="D911" t="s">
        <v>135</v>
      </c>
      <c r="E911" t="s">
        <v>7415</v>
      </c>
      <c r="F911" t="s">
        <v>7416</v>
      </c>
      <c r="G911" t="s">
        <v>7417</v>
      </c>
      <c r="H911" t="s">
        <v>131</v>
      </c>
      <c r="I911" t="s">
        <v>1343</v>
      </c>
      <c r="J911" t="s">
        <v>98</v>
      </c>
    </row>
    <row r="912" spans="1:10" x14ac:dyDescent="0.25">
      <c r="A912" t="s">
        <v>75</v>
      </c>
      <c r="B912" t="s">
        <v>90</v>
      </c>
      <c r="C912">
        <v>2836554</v>
      </c>
      <c r="D912" t="s">
        <v>120</v>
      </c>
      <c r="E912" t="s">
        <v>7418</v>
      </c>
      <c r="F912" t="s">
        <v>7419</v>
      </c>
      <c r="G912" t="s">
        <v>7420</v>
      </c>
      <c r="H912" t="s">
        <v>172</v>
      </c>
      <c r="I912" t="s">
        <v>2013</v>
      </c>
      <c r="J912" t="s">
        <v>172</v>
      </c>
    </row>
    <row r="913" spans="1:10" x14ac:dyDescent="0.25">
      <c r="A913" t="s">
        <v>75</v>
      </c>
      <c r="B913" t="s">
        <v>90</v>
      </c>
      <c r="C913">
        <v>2837721</v>
      </c>
      <c r="D913" t="s">
        <v>135</v>
      </c>
      <c r="E913" t="s">
        <v>7421</v>
      </c>
      <c r="F913" t="s">
        <v>7422</v>
      </c>
      <c r="G913" t="s">
        <v>7423</v>
      </c>
      <c r="H913" t="s">
        <v>85</v>
      </c>
      <c r="I913" t="s">
        <v>2587</v>
      </c>
      <c r="J913" t="s">
        <v>277</v>
      </c>
    </row>
    <row r="914" spans="1:10" x14ac:dyDescent="0.25">
      <c r="A914" t="s">
        <v>75</v>
      </c>
      <c r="B914" t="s">
        <v>90</v>
      </c>
      <c r="C914">
        <v>2839326</v>
      </c>
      <c r="D914" t="s">
        <v>135</v>
      </c>
      <c r="E914" t="s">
        <v>1401</v>
      </c>
      <c r="F914" t="s">
        <v>1402</v>
      </c>
      <c r="G914" t="s">
        <v>1403</v>
      </c>
      <c r="H914" t="s">
        <v>105</v>
      </c>
      <c r="I914" t="s">
        <v>1404</v>
      </c>
      <c r="J914" t="s">
        <v>160</v>
      </c>
    </row>
    <row r="915" spans="1:10" x14ac:dyDescent="0.25">
      <c r="A915" t="s">
        <v>75</v>
      </c>
      <c r="B915" t="s">
        <v>90</v>
      </c>
      <c r="C915">
        <v>2841044</v>
      </c>
      <c r="D915" t="s">
        <v>135</v>
      </c>
      <c r="E915" t="s">
        <v>7424</v>
      </c>
      <c r="F915" t="s">
        <v>1408</v>
      </c>
      <c r="G915" t="s">
        <v>1409</v>
      </c>
      <c r="H915" t="s">
        <v>204</v>
      </c>
      <c r="I915" t="s">
        <v>7425</v>
      </c>
      <c r="J915" t="s">
        <v>204</v>
      </c>
    </row>
    <row r="916" spans="1:10" x14ac:dyDescent="0.25">
      <c r="A916" t="s">
        <v>75</v>
      </c>
      <c r="B916" t="s">
        <v>90</v>
      </c>
      <c r="C916">
        <v>2846112</v>
      </c>
      <c r="D916" t="s">
        <v>135</v>
      </c>
      <c r="E916" t="s">
        <v>7426</v>
      </c>
      <c r="F916" t="s">
        <v>7427</v>
      </c>
      <c r="G916" t="s">
        <v>7428</v>
      </c>
      <c r="H916" t="s">
        <v>172</v>
      </c>
      <c r="I916" t="s">
        <v>1317</v>
      </c>
      <c r="J916" t="s">
        <v>172</v>
      </c>
    </row>
    <row r="917" spans="1:10" x14ac:dyDescent="0.25">
      <c r="A917" t="s">
        <v>75</v>
      </c>
      <c r="B917" t="s">
        <v>90</v>
      </c>
      <c r="C917">
        <v>2848002</v>
      </c>
      <c r="D917" t="s">
        <v>92</v>
      </c>
      <c r="E917" t="s">
        <v>7429</v>
      </c>
      <c r="F917" t="s">
        <v>7430</v>
      </c>
      <c r="G917" t="s">
        <v>7431</v>
      </c>
      <c r="H917" t="s">
        <v>148</v>
      </c>
      <c r="I917" t="s">
        <v>6014</v>
      </c>
      <c r="J917" t="s">
        <v>160</v>
      </c>
    </row>
    <row r="918" spans="1:10" x14ac:dyDescent="0.25">
      <c r="A918" t="s">
        <v>75</v>
      </c>
      <c r="B918" t="s">
        <v>90</v>
      </c>
      <c r="C918">
        <v>2850790</v>
      </c>
      <c r="D918" t="s">
        <v>135</v>
      </c>
      <c r="E918" t="s">
        <v>7432</v>
      </c>
      <c r="F918" t="s">
        <v>7433</v>
      </c>
      <c r="G918" t="s">
        <v>7434</v>
      </c>
      <c r="H918" t="s">
        <v>172</v>
      </c>
      <c r="I918" t="s">
        <v>252</v>
      </c>
      <c r="J918" t="s">
        <v>172</v>
      </c>
    </row>
    <row r="919" spans="1:10" x14ac:dyDescent="0.25">
      <c r="A919" t="s">
        <v>75</v>
      </c>
      <c r="B919" t="s">
        <v>90</v>
      </c>
      <c r="C919">
        <v>2852242</v>
      </c>
      <c r="D919" t="s">
        <v>135</v>
      </c>
      <c r="E919" t="s">
        <v>7435</v>
      </c>
      <c r="F919" t="s">
        <v>7433</v>
      </c>
      <c r="G919" t="s">
        <v>7434</v>
      </c>
      <c r="H919" t="s">
        <v>172</v>
      </c>
      <c r="I919" t="s">
        <v>7436</v>
      </c>
      <c r="J919" t="s">
        <v>172</v>
      </c>
    </row>
    <row r="920" spans="1:10" x14ac:dyDescent="0.25">
      <c r="A920" t="s">
        <v>75</v>
      </c>
      <c r="B920" t="s">
        <v>90</v>
      </c>
      <c r="C920">
        <v>2852854</v>
      </c>
      <c r="D920" t="s">
        <v>120</v>
      </c>
      <c r="E920" t="s">
        <v>7437</v>
      </c>
      <c r="F920" t="s">
        <v>7433</v>
      </c>
      <c r="G920" t="s">
        <v>7434</v>
      </c>
      <c r="H920" t="s">
        <v>131</v>
      </c>
      <c r="I920" t="s">
        <v>7438</v>
      </c>
      <c r="J920" t="s">
        <v>131</v>
      </c>
    </row>
    <row r="921" spans="1:10" x14ac:dyDescent="0.25">
      <c r="A921" t="s">
        <v>75</v>
      </c>
      <c r="B921" t="s">
        <v>90</v>
      </c>
      <c r="C921">
        <v>2855673</v>
      </c>
      <c r="D921" t="s">
        <v>135</v>
      </c>
      <c r="E921" t="s">
        <v>7439</v>
      </c>
      <c r="F921" t="s">
        <v>7440</v>
      </c>
      <c r="G921" t="s">
        <v>6457</v>
      </c>
      <c r="H921" t="s">
        <v>172</v>
      </c>
      <c r="I921" t="s">
        <v>1721</v>
      </c>
      <c r="J921" t="s">
        <v>172</v>
      </c>
    </row>
    <row r="922" spans="1:10" x14ac:dyDescent="0.25">
      <c r="A922" t="s">
        <v>75</v>
      </c>
      <c r="B922" t="s">
        <v>90</v>
      </c>
      <c r="C922">
        <v>2863542</v>
      </c>
      <c r="D922" t="s">
        <v>225</v>
      </c>
      <c r="E922" t="s">
        <v>1413</v>
      </c>
      <c r="F922" t="s">
        <v>1414</v>
      </c>
      <c r="G922" t="s">
        <v>1415</v>
      </c>
      <c r="H922" t="s">
        <v>245</v>
      </c>
      <c r="I922" t="s">
        <v>1416</v>
      </c>
      <c r="J922" t="s">
        <v>105</v>
      </c>
    </row>
    <row r="923" spans="1:10" x14ac:dyDescent="0.25">
      <c r="A923" t="s">
        <v>75</v>
      </c>
      <c r="B923" t="s">
        <v>90</v>
      </c>
      <c r="C923">
        <v>2869780</v>
      </c>
      <c r="D923" t="s">
        <v>151</v>
      </c>
      <c r="E923" t="s">
        <v>79</v>
      </c>
      <c r="F923" t="s">
        <v>7441</v>
      </c>
      <c r="G923" t="s">
        <v>7442</v>
      </c>
      <c r="H923" t="s">
        <v>79</v>
      </c>
      <c r="I923" t="s">
        <v>82</v>
      </c>
    </row>
    <row r="924" spans="1:10" x14ac:dyDescent="0.25">
      <c r="A924" t="s">
        <v>75</v>
      </c>
      <c r="B924" t="s">
        <v>90</v>
      </c>
      <c r="C924">
        <v>2870278</v>
      </c>
      <c r="D924" t="s">
        <v>135</v>
      </c>
      <c r="E924" t="s">
        <v>7432</v>
      </c>
      <c r="F924" t="s">
        <v>1419</v>
      </c>
      <c r="G924" t="s">
        <v>7443</v>
      </c>
      <c r="H924" t="s">
        <v>172</v>
      </c>
      <c r="I924" t="s">
        <v>252</v>
      </c>
      <c r="J924" t="s">
        <v>172</v>
      </c>
    </row>
    <row r="925" spans="1:10" x14ac:dyDescent="0.25">
      <c r="A925" t="s">
        <v>75</v>
      </c>
      <c r="B925" t="s">
        <v>90</v>
      </c>
      <c r="C925">
        <v>2871577</v>
      </c>
      <c r="D925" t="s">
        <v>135</v>
      </c>
      <c r="E925" t="s">
        <v>79</v>
      </c>
      <c r="F925" t="s">
        <v>1419</v>
      </c>
      <c r="G925" t="s">
        <v>1420</v>
      </c>
      <c r="H925" t="s">
        <v>79</v>
      </c>
      <c r="I925" t="s">
        <v>82</v>
      </c>
    </row>
    <row r="926" spans="1:10" x14ac:dyDescent="0.25">
      <c r="A926" t="s">
        <v>75</v>
      </c>
      <c r="B926" t="s">
        <v>90</v>
      </c>
      <c r="C926">
        <v>2873087</v>
      </c>
      <c r="D926" t="s">
        <v>120</v>
      </c>
      <c r="E926" t="s">
        <v>7444</v>
      </c>
      <c r="F926" t="s">
        <v>7445</v>
      </c>
      <c r="G926" t="s">
        <v>7446</v>
      </c>
      <c r="H926" t="s">
        <v>245</v>
      </c>
      <c r="I926" t="s">
        <v>406</v>
      </c>
      <c r="J926" t="s">
        <v>245</v>
      </c>
    </row>
    <row r="927" spans="1:10" x14ac:dyDescent="0.25">
      <c r="A927" t="s">
        <v>75</v>
      </c>
      <c r="B927" t="s">
        <v>90</v>
      </c>
      <c r="C927">
        <v>2876760</v>
      </c>
      <c r="D927" t="s">
        <v>88</v>
      </c>
      <c r="E927" t="s">
        <v>7447</v>
      </c>
      <c r="F927" t="s">
        <v>2847</v>
      </c>
      <c r="G927" t="s">
        <v>2848</v>
      </c>
      <c r="H927" t="s">
        <v>146</v>
      </c>
      <c r="I927" t="s">
        <v>6377</v>
      </c>
      <c r="J927" t="s">
        <v>146</v>
      </c>
    </row>
    <row r="928" spans="1:10" x14ac:dyDescent="0.25">
      <c r="A928" t="s">
        <v>75</v>
      </c>
      <c r="B928" t="s">
        <v>90</v>
      </c>
      <c r="C928">
        <v>2877394</v>
      </c>
      <c r="D928" t="s">
        <v>135</v>
      </c>
      <c r="E928" t="s">
        <v>7448</v>
      </c>
      <c r="F928" t="s">
        <v>2847</v>
      </c>
      <c r="G928" t="s">
        <v>2848</v>
      </c>
      <c r="H928" t="s">
        <v>124</v>
      </c>
      <c r="I928" t="s">
        <v>2911</v>
      </c>
      <c r="J928" t="s">
        <v>96</v>
      </c>
    </row>
    <row r="929" spans="1:10" x14ac:dyDescent="0.25">
      <c r="A929" t="s">
        <v>75</v>
      </c>
      <c r="B929" t="s">
        <v>90</v>
      </c>
      <c r="C929">
        <v>2878668</v>
      </c>
      <c r="D929" t="s">
        <v>120</v>
      </c>
      <c r="E929" t="s">
        <v>7449</v>
      </c>
      <c r="F929" t="s">
        <v>7450</v>
      </c>
      <c r="G929" t="s">
        <v>7451</v>
      </c>
      <c r="H929" t="s">
        <v>245</v>
      </c>
      <c r="I929" t="s">
        <v>7452</v>
      </c>
      <c r="J929" t="s">
        <v>245</v>
      </c>
    </row>
    <row r="930" spans="1:10" x14ac:dyDescent="0.25">
      <c r="A930" t="s">
        <v>75</v>
      </c>
      <c r="B930" t="s">
        <v>90</v>
      </c>
      <c r="C930">
        <v>2879449</v>
      </c>
      <c r="D930" t="s">
        <v>120</v>
      </c>
      <c r="E930" t="s">
        <v>7453</v>
      </c>
      <c r="F930" t="s">
        <v>7450</v>
      </c>
      <c r="G930" t="s">
        <v>7451</v>
      </c>
      <c r="H930" t="s">
        <v>140</v>
      </c>
      <c r="I930" t="s">
        <v>7454</v>
      </c>
      <c r="J930" t="s">
        <v>160</v>
      </c>
    </row>
    <row r="931" spans="1:10" x14ac:dyDescent="0.25">
      <c r="A931" t="s">
        <v>75</v>
      </c>
      <c r="B931" t="s">
        <v>90</v>
      </c>
      <c r="C931">
        <v>2880488</v>
      </c>
      <c r="D931" t="s">
        <v>78</v>
      </c>
      <c r="E931" t="s">
        <v>7455</v>
      </c>
      <c r="F931" t="s">
        <v>7450</v>
      </c>
      <c r="G931" t="s">
        <v>7451</v>
      </c>
      <c r="H931" t="s">
        <v>148</v>
      </c>
      <c r="I931" t="s">
        <v>1416</v>
      </c>
      <c r="J931" t="s">
        <v>124</v>
      </c>
    </row>
    <row r="932" spans="1:10" x14ac:dyDescent="0.25">
      <c r="A932" t="s">
        <v>75</v>
      </c>
      <c r="B932" t="s">
        <v>90</v>
      </c>
      <c r="C932">
        <v>2880751</v>
      </c>
      <c r="D932" t="s">
        <v>135</v>
      </c>
      <c r="E932" t="s">
        <v>189</v>
      </c>
      <c r="F932" t="s">
        <v>7456</v>
      </c>
      <c r="G932" t="s">
        <v>7457</v>
      </c>
      <c r="H932" t="s">
        <v>189</v>
      </c>
      <c r="I932" t="s">
        <v>82</v>
      </c>
    </row>
    <row r="933" spans="1:10" x14ac:dyDescent="0.25">
      <c r="A933" t="s">
        <v>75</v>
      </c>
      <c r="B933" t="s">
        <v>90</v>
      </c>
      <c r="C933">
        <v>2881660</v>
      </c>
      <c r="D933" t="s">
        <v>120</v>
      </c>
      <c r="E933" t="s">
        <v>7458</v>
      </c>
      <c r="F933" t="s">
        <v>7459</v>
      </c>
      <c r="G933" t="s">
        <v>7460</v>
      </c>
      <c r="H933" t="s">
        <v>96</v>
      </c>
      <c r="I933" t="s">
        <v>1824</v>
      </c>
      <c r="J933" t="s">
        <v>96</v>
      </c>
    </row>
    <row r="934" spans="1:10" x14ac:dyDescent="0.25">
      <c r="A934" t="s">
        <v>75</v>
      </c>
      <c r="B934" t="s">
        <v>90</v>
      </c>
      <c r="C934">
        <v>2884385</v>
      </c>
      <c r="D934" t="s">
        <v>120</v>
      </c>
      <c r="E934" t="s">
        <v>7461</v>
      </c>
      <c r="F934" t="s">
        <v>4105</v>
      </c>
      <c r="G934" t="s">
        <v>4106</v>
      </c>
      <c r="H934" t="s">
        <v>245</v>
      </c>
      <c r="I934" t="s">
        <v>2380</v>
      </c>
      <c r="J934" t="s">
        <v>245</v>
      </c>
    </row>
    <row r="935" spans="1:10" x14ac:dyDescent="0.25">
      <c r="A935" t="s">
        <v>75</v>
      </c>
      <c r="B935" t="s">
        <v>90</v>
      </c>
      <c r="C935">
        <v>2887771</v>
      </c>
      <c r="D935" t="s">
        <v>120</v>
      </c>
      <c r="E935" t="s">
        <v>1423</v>
      </c>
      <c r="F935" t="s">
        <v>1424</v>
      </c>
      <c r="G935" t="s">
        <v>1425</v>
      </c>
      <c r="H935" t="s">
        <v>245</v>
      </c>
      <c r="I935" t="s">
        <v>1426</v>
      </c>
      <c r="J935" t="s">
        <v>253</v>
      </c>
    </row>
    <row r="936" spans="1:10" x14ac:dyDescent="0.25">
      <c r="A936" t="s">
        <v>75</v>
      </c>
      <c r="B936" t="s">
        <v>90</v>
      </c>
      <c r="C936">
        <v>2888584</v>
      </c>
      <c r="D936" t="s">
        <v>120</v>
      </c>
      <c r="E936" t="s">
        <v>7462</v>
      </c>
      <c r="F936" t="s">
        <v>7463</v>
      </c>
      <c r="G936" t="s">
        <v>7464</v>
      </c>
      <c r="H936" t="s">
        <v>172</v>
      </c>
      <c r="I936" t="s">
        <v>3780</v>
      </c>
      <c r="J936" t="s">
        <v>172</v>
      </c>
    </row>
    <row r="937" spans="1:10" x14ac:dyDescent="0.25">
      <c r="A937" t="s">
        <v>75</v>
      </c>
      <c r="B937" t="s">
        <v>90</v>
      </c>
      <c r="C937">
        <v>2889129</v>
      </c>
      <c r="D937" t="s">
        <v>135</v>
      </c>
      <c r="E937" t="s">
        <v>7465</v>
      </c>
      <c r="F937" t="s">
        <v>7463</v>
      </c>
      <c r="G937" t="s">
        <v>7464</v>
      </c>
      <c r="H937" t="s">
        <v>204</v>
      </c>
      <c r="I937" t="s">
        <v>1824</v>
      </c>
      <c r="J937" t="s">
        <v>140</v>
      </c>
    </row>
    <row r="938" spans="1:10" x14ac:dyDescent="0.25">
      <c r="A938" t="s">
        <v>75</v>
      </c>
      <c r="B938" t="s">
        <v>90</v>
      </c>
      <c r="C938">
        <v>2893446</v>
      </c>
      <c r="D938" t="s">
        <v>92</v>
      </c>
      <c r="E938" t="s">
        <v>7466</v>
      </c>
      <c r="F938" t="s">
        <v>7467</v>
      </c>
      <c r="G938" t="s">
        <v>6457</v>
      </c>
      <c r="H938" t="s">
        <v>428</v>
      </c>
      <c r="I938" t="s">
        <v>239</v>
      </c>
      <c r="J938" t="s">
        <v>160</v>
      </c>
    </row>
    <row r="939" spans="1:10" x14ac:dyDescent="0.25">
      <c r="A939" t="s">
        <v>75</v>
      </c>
      <c r="B939" t="s">
        <v>90</v>
      </c>
      <c r="C939">
        <v>2905654</v>
      </c>
      <c r="D939" t="s">
        <v>225</v>
      </c>
      <c r="E939" t="s">
        <v>7468</v>
      </c>
      <c r="F939" t="s">
        <v>7469</v>
      </c>
      <c r="G939" t="s">
        <v>7470</v>
      </c>
      <c r="H939" t="s">
        <v>277</v>
      </c>
      <c r="I939" t="s">
        <v>7471</v>
      </c>
      <c r="J939" t="s">
        <v>400</v>
      </c>
    </row>
    <row r="940" spans="1:10" x14ac:dyDescent="0.25">
      <c r="A940" t="s">
        <v>75</v>
      </c>
      <c r="B940" t="s">
        <v>90</v>
      </c>
      <c r="C940">
        <v>2913019</v>
      </c>
      <c r="D940" t="s">
        <v>135</v>
      </c>
      <c r="E940" t="s">
        <v>7472</v>
      </c>
      <c r="F940" t="s">
        <v>2855</v>
      </c>
      <c r="G940" t="s">
        <v>2856</v>
      </c>
      <c r="H940" t="s">
        <v>204</v>
      </c>
      <c r="I940" t="s">
        <v>744</v>
      </c>
      <c r="J940" t="s">
        <v>140</v>
      </c>
    </row>
    <row r="941" spans="1:10" x14ac:dyDescent="0.25">
      <c r="A941" t="s">
        <v>75</v>
      </c>
      <c r="B941" t="s">
        <v>90</v>
      </c>
      <c r="C941">
        <v>2915998</v>
      </c>
      <c r="D941" t="s">
        <v>135</v>
      </c>
      <c r="E941" t="s">
        <v>7473</v>
      </c>
      <c r="F941" t="s">
        <v>7474</v>
      </c>
      <c r="G941" t="s">
        <v>7475</v>
      </c>
      <c r="H941" t="s">
        <v>204</v>
      </c>
      <c r="I941" t="s">
        <v>186</v>
      </c>
      <c r="J941" t="s">
        <v>140</v>
      </c>
    </row>
    <row r="942" spans="1:10" x14ac:dyDescent="0.25">
      <c r="A942" t="s">
        <v>75</v>
      </c>
      <c r="B942" t="s">
        <v>90</v>
      </c>
      <c r="C942">
        <v>2918415</v>
      </c>
      <c r="D942" t="s">
        <v>151</v>
      </c>
      <c r="E942" t="s">
        <v>7476</v>
      </c>
      <c r="F942" t="s">
        <v>7477</v>
      </c>
      <c r="G942" t="s">
        <v>7478</v>
      </c>
      <c r="H942" t="s">
        <v>131</v>
      </c>
      <c r="I942" t="s">
        <v>6112</v>
      </c>
      <c r="J942" t="s">
        <v>131</v>
      </c>
    </row>
    <row r="943" spans="1:10" x14ac:dyDescent="0.25">
      <c r="A943" t="s">
        <v>75</v>
      </c>
      <c r="B943" t="s">
        <v>90</v>
      </c>
      <c r="C943">
        <v>2919922</v>
      </c>
      <c r="D943" t="s">
        <v>120</v>
      </c>
      <c r="E943" t="s">
        <v>7479</v>
      </c>
      <c r="F943" t="s">
        <v>7480</v>
      </c>
      <c r="G943" t="s">
        <v>7481</v>
      </c>
      <c r="H943" t="s">
        <v>85</v>
      </c>
      <c r="I943" t="s">
        <v>2236</v>
      </c>
      <c r="J943" t="s">
        <v>277</v>
      </c>
    </row>
    <row r="944" spans="1:10" x14ac:dyDescent="0.25">
      <c r="A944" t="s">
        <v>75</v>
      </c>
      <c r="B944" t="s">
        <v>90</v>
      </c>
      <c r="C944">
        <v>2920050</v>
      </c>
      <c r="D944" t="s">
        <v>135</v>
      </c>
      <c r="E944" t="s">
        <v>7271</v>
      </c>
      <c r="F944" t="s">
        <v>7480</v>
      </c>
      <c r="G944" t="s">
        <v>7481</v>
      </c>
      <c r="H944" t="s">
        <v>172</v>
      </c>
      <c r="I944" t="s">
        <v>416</v>
      </c>
      <c r="J944" t="s">
        <v>172</v>
      </c>
    </row>
    <row r="945" spans="1:10" x14ac:dyDescent="0.25">
      <c r="A945" t="s">
        <v>75</v>
      </c>
      <c r="B945" t="s">
        <v>90</v>
      </c>
      <c r="C945">
        <v>2921101</v>
      </c>
      <c r="D945" t="s">
        <v>135</v>
      </c>
      <c r="E945" t="s">
        <v>79</v>
      </c>
      <c r="F945" t="s">
        <v>7480</v>
      </c>
      <c r="G945" t="s">
        <v>7482</v>
      </c>
      <c r="H945" t="s">
        <v>79</v>
      </c>
      <c r="I945" t="s">
        <v>82</v>
      </c>
    </row>
    <row r="946" spans="1:10" x14ac:dyDescent="0.25">
      <c r="A946" t="s">
        <v>75</v>
      </c>
      <c r="B946" t="s">
        <v>90</v>
      </c>
      <c r="C946">
        <v>2921245</v>
      </c>
      <c r="D946" t="s">
        <v>120</v>
      </c>
      <c r="E946" t="s">
        <v>79</v>
      </c>
      <c r="F946" t="s">
        <v>7480</v>
      </c>
      <c r="G946" t="s">
        <v>7482</v>
      </c>
      <c r="H946" t="s">
        <v>79</v>
      </c>
      <c r="I946" t="s">
        <v>82</v>
      </c>
    </row>
    <row r="947" spans="1:10" x14ac:dyDescent="0.25">
      <c r="A947" t="s">
        <v>75</v>
      </c>
      <c r="B947" t="s">
        <v>90</v>
      </c>
      <c r="C947">
        <v>2931717</v>
      </c>
      <c r="D947" t="s">
        <v>135</v>
      </c>
      <c r="E947" t="s">
        <v>7483</v>
      </c>
      <c r="F947" t="s">
        <v>7484</v>
      </c>
      <c r="G947" t="s">
        <v>7485</v>
      </c>
      <c r="H947" t="s">
        <v>400</v>
      </c>
      <c r="I947" t="s">
        <v>6337</v>
      </c>
      <c r="J947" t="s">
        <v>428</v>
      </c>
    </row>
    <row r="948" spans="1:10" x14ac:dyDescent="0.25">
      <c r="A948" t="s">
        <v>75</v>
      </c>
      <c r="B948" t="s">
        <v>90</v>
      </c>
      <c r="C948">
        <v>2932835</v>
      </c>
      <c r="D948" t="s">
        <v>88</v>
      </c>
      <c r="E948" t="s">
        <v>7486</v>
      </c>
      <c r="F948" t="s">
        <v>7487</v>
      </c>
      <c r="G948" t="s">
        <v>7488</v>
      </c>
      <c r="H948" t="s">
        <v>124</v>
      </c>
      <c r="I948" t="s">
        <v>2747</v>
      </c>
      <c r="J948" t="s">
        <v>148</v>
      </c>
    </row>
    <row r="949" spans="1:10" x14ac:dyDescent="0.25">
      <c r="A949" t="s">
        <v>75</v>
      </c>
      <c r="B949" t="s">
        <v>90</v>
      </c>
      <c r="C949">
        <v>2934843</v>
      </c>
      <c r="D949" t="s">
        <v>120</v>
      </c>
      <c r="E949" t="s">
        <v>7489</v>
      </c>
      <c r="F949" t="s">
        <v>7490</v>
      </c>
      <c r="G949" t="s">
        <v>7491</v>
      </c>
      <c r="H949" t="s">
        <v>511</v>
      </c>
      <c r="I949" t="s">
        <v>2245</v>
      </c>
      <c r="J949" t="s">
        <v>400</v>
      </c>
    </row>
    <row r="950" spans="1:10" x14ac:dyDescent="0.25">
      <c r="A950" t="s">
        <v>75</v>
      </c>
      <c r="B950" t="s">
        <v>90</v>
      </c>
      <c r="C950">
        <v>2936836</v>
      </c>
      <c r="D950" t="s">
        <v>135</v>
      </c>
      <c r="E950" t="s">
        <v>6293</v>
      </c>
      <c r="F950" t="s">
        <v>7492</v>
      </c>
      <c r="G950" t="s">
        <v>7493</v>
      </c>
      <c r="H950" t="s">
        <v>204</v>
      </c>
      <c r="I950" t="s">
        <v>765</v>
      </c>
      <c r="J950" t="s">
        <v>204</v>
      </c>
    </row>
    <row r="951" spans="1:10" x14ac:dyDescent="0.25">
      <c r="A951" t="s">
        <v>75</v>
      </c>
      <c r="B951" t="s">
        <v>90</v>
      </c>
      <c r="C951">
        <v>2939832</v>
      </c>
      <c r="D951" t="s">
        <v>135</v>
      </c>
      <c r="E951" t="s">
        <v>1440</v>
      </c>
      <c r="F951" t="s">
        <v>1441</v>
      </c>
      <c r="G951" t="s">
        <v>1442</v>
      </c>
      <c r="H951" t="s">
        <v>105</v>
      </c>
      <c r="I951" t="s">
        <v>1443</v>
      </c>
      <c r="J951" t="s">
        <v>160</v>
      </c>
    </row>
    <row r="952" spans="1:10" x14ac:dyDescent="0.25">
      <c r="A952" t="s">
        <v>75</v>
      </c>
      <c r="B952" t="s">
        <v>90</v>
      </c>
      <c r="C952">
        <v>2941341</v>
      </c>
      <c r="D952" t="s">
        <v>151</v>
      </c>
      <c r="E952" t="s">
        <v>7494</v>
      </c>
      <c r="F952" t="s">
        <v>7495</v>
      </c>
      <c r="G952" t="s">
        <v>7496</v>
      </c>
      <c r="H952" t="s">
        <v>96</v>
      </c>
      <c r="I952" t="s">
        <v>4453</v>
      </c>
      <c r="J952" t="s">
        <v>96</v>
      </c>
    </row>
    <row r="953" spans="1:10" x14ac:dyDescent="0.25">
      <c r="A953" t="s">
        <v>75</v>
      </c>
      <c r="B953" t="s">
        <v>90</v>
      </c>
      <c r="C953">
        <v>2945306</v>
      </c>
      <c r="D953" t="s">
        <v>1885</v>
      </c>
      <c r="E953" t="s">
        <v>7497</v>
      </c>
      <c r="F953" t="s">
        <v>7498</v>
      </c>
      <c r="G953" t="s">
        <v>7499</v>
      </c>
      <c r="H953" t="s">
        <v>146</v>
      </c>
      <c r="I953" t="s">
        <v>1599</v>
      </c>
      <c r="J953" t="s">
        <v>204</v>
      </c>
    </row>
    <row r="954" spans="1:10" x14ac:dyDescent="0.25">
      <c r="A954" t="s">
        <v>75</v>
      </c>
      <c r="B954" t="s">
        <v>90</v>
      </c>
      <c r="C954">
        <v>2950431</v>
      </c>
      <c r="D954" t="s">
        <v>92</v>
      </c>
      <c r="E954" t="s">
        <v>1446</v>
      </c>
      <c r="F954" t="s">
        <v>1447</v>
      </c>
      <c r="G954" t="s">
        <v>1448</v>
      </c>
      <c r="H954" t="s">
        <v>400</v>
      </c>
      <c r="I954" t="s">
        <v>1449</v>
      </c>
      <c r="J954" t="s">
        <v>277</v>
      </c>
    </row>
    <row r="955" spans="1:10" x14ac:dyDescent="0.25">
      <c r="A955" t="s">
        <v>75</v>
      </c>
      <c r="B955" t="s">
        <v>90</v>
      </c>
      <c r="C955">
        <v>2954850</v>
      </c>
      <c r="D955" t="s">
        <v>225</v>
      </c>
      <c r="E955" t="s">
        <v>1452</v>
      </c>
      <c r="F955" t="s">
        <v>1453</v>
      </c>
      <c r="G955" t="s">
        <v>1454</v>
      </c>
      <c r="H955" t="s">
        <v>96</v>
      </c>
      <c r="I955" t="s">
        <v>1455</v>
      </c>
      <c r="J955" t="s">
        <v>511</v>
      </c>
    </row>
    <row r="956" spans="1:10" x14ac:dyDescent="0.25">
      <c r="A956" t="s">
        <v>75</v>
      </c>
      <c r="B956" t="s">
        <v>90</v>
      </c>
      <c r="C956">
        <v>2959004</v>
      </c>
      <c r="D956" t="s">
        <v>151</v>
      </c>
      <c r="E956" t="s">
        <v>7500</v>
      </c>
      <c r="F956" t="s">
        <v>2860</v>
      </c>
      <c r="G956" t="s">
        <v>2861</v>
      </c>
      <c r="H956" t="s">
        <v>172</v>
      </c>
      <c r="I956" t="s">
        <v>2587</v>
      </c>
      <c r="J956" t="s">
        <v>172</v>
      </c>
    </row>
    <row r="957" spans="1:10" x14ac:dyDescent="0.25">
      <c r="A957" t="s">
        <v>75</v>
      </c>
      <c r="B957" t="s">
        <v>90</v>
      </c>
      <c r="C957">
        <v>2962962</v>
      </c>
      <c r="D957" t="s">
        <v>92</v>
      </c>
      <c r="E957" t="s">
        <v>79</v>
      </c>
      <c r="F957" t="s">
        <v>7501</v>
      </c>
      <c r="G957" t="s">
        <v>7502</v>
      </c>
      <c r="H957" t="s">
        <v>79</v>
      </c>
      <c r="I957" t="s">
        <v>82</v>
      </c>
    </row>
    <row r="958" spans="1:10" x14ac:dyDescent="0.25">
      <c r="A958" t="s">
        <v>75</v>
      </c>
      <c r="B958" t="s">
        <v>90</v>
      </c>
      <c r="C958">
        <v>2974073</v>
      </c>
      <c r="D958" t="s">
        <v>88</v>
      </c>
      <c r="E958" t="s">
        <v>79</v>
      </c>
      <c r="F958" t="s">
        <v>7503</v>
      </c>
      <c r="G958" t="s">
        <v>7504</v>
      </c>
      <c r="H958" t="s">
        <v>79</v>
      </c>
      <c r="I958" t="s">
        <v>82</v>
      </c>
    </row>
    <row r="959" spans="1:10" x14ac:dyDescent="0.25">
      <c r="A959" t="s">
        <v>75</v>
      </c>
      <c r="B959" t="s">
        <v>90</v>
      </c>
      <c r="C959">
        <v>2980488</v>
      </c>
      <c r="D959" t="s">
        <v>135</v>
      </c>
      <c r="E959" t="s">
        <v>79</v>
      </c>
      <c r="F959" t="s">
        <v>1463</v>
      </c>
      <c r="G959" t="s">
        <v>7505</v>
      </c>
      <c r="H959" t="s">
        <v>79</v>
      </c>
      <c r="I959" t="s">
        <v>82</v>
      </c>
    </row>
    <row r="960" spans="1:10" x14ac:dyDescent="0.25">
      <c r="A960" t="s">
        <v>75</v>
      </c>
      <c r="B960" t="s">
        <v>90</v>
      </c>
      <c r="C960">
        <v>2983568</v>
      </c>
      <c r="D960" t="s">
        <v>135</v>
      </c>
      <c r="E960" t="s">
        <v>1467</v>
      </c>
      <c r="F960" t="s">
        <v>1468</v>
      </c>
      <c r="G960" t="s">
        <v>687</v>
      </c>
      <c r="H960" t="s">
        <v>124</v>
      </c>
      <c r="I960" t="s">
        <v>1469</v>
      </c>
      <c r="J960" t="s">
        <v>172</v>
      </c>
    </row>
    <row r="961" spans="1:10" x14ac:dyDescent="0.25">
      <c r="A961" t="s">
        <v>75</v>
      </c>
      <c r="B961" t="s">
        <v>90</v>
      </c>
      <c r="C961">
        <v>2984747</v>
      </c>
      <c r="D961" t="s">
        <v>120</v>
      </c>
      <c r="E961" t="s">
        <v>7506</v>
      </c>
      <c r="F961" t="s">
        <v>2870</v>
      </c>
      <c r="G961" t="s">
        <v>2871</v>
      </c>
      <c r="H961" t="s">
        <v>85</v>
      </c>
      <c r="I961" t="s">
        <v>4286</v>
      </c>
      <c r="J961" t="s">
        <v>277</v>
      </c>
    </row>
    <row r="962" spans="1:10" x14ac:dyDescent="0.25">
      <c r="A962" t="s">
        <v>75</v>
      </c>
      <c r="B962" t="s">
        <v>90</v>
      </c>
      <c r="C962">
        <v>2985050</v>
      </c>
      <c r="D962" t="s">
        <v>120</v>
      </c>
      <c r="E962" t="s">
        <v>5992</v>
      </c>
      <c r="F962" t="s">
        <v>2870</v>
      </c>
      <c r="G962" t="s">
        <v>2871</v>
      </c>
      <c r="H962" t="s">
        <v>85</v>
      </c>
      <c r="I962" t="s">
        <v>1859</v>
      </c>
      <c r="J962" t="s">
        <v>277</v>
      </c>
    </row>
    <row r="963" spans="1:10" x14ac:dyDescent="0.25">
      <c r="A963" t="s">
        <v>75</v>
      </c>
      <c r="B963" t="s">
        <v>90</v>
      </c>
      <c r="C963">
        <v>2985256</v>
      </c>
      <c r="D963" t="s">
        <v>120</v>
      </c>
      <c r="E963" t="s">
        <v>79</v>
      </c>
      <c r="F963" t="s">
        <v>2870</v>
      </c>
      <c r="G963" t="s">
        <v>7507</v>
      </c>
      <c r="H963" t="s">
        <v>79</v>
      </c>
      <c r="I963" t="s">
        <v>82</v>
      </c>
    </row>
    <row r="964" spans="1:10" x14ac:dyDescent="0.25">
      <c r="A964" t="s">
        <v>75</v>
      </c>
      <c r="B964" t="s">
        <v>90</v>
      </c>
      <c r="C964">
        <v>2985472</v>
      </c>
      <c r="D964" t="s">
        <v>92</v>
      </c>
      <c r="E964" t="s">
        <v>1472</v>
      </c>
      <c r="F964" t="s">
        <v>1473</v>
      </c>
      <c r="G964" t="s">
        <v>1474</v>
      </c>
      <c r="H964" t="s">
        <v>253</v>
      </c>
      <c r="I964" t="s">
        <v>688</v>
      </c>
      <c r="J964" t="s">
        <v>277</v>
      </c>
    </row>
    <row r="965" spans="1:10" x14ac:dyDescent="0.25">
      <c r="A965" t="s">
        <v>75</v>
      </c>
      <c r="B965" t="s">
        <v>90</v>
      </c>
      <c r="C965">
        <v>2985884</v>
      </c>
      <c r="D965" t="s">
        <v>88</v>
      </c>
      <c r="E965" t="s">
        <v>7508</v>
      </c>
      <c r="F965" t="s">
        <v>1473</v>
      </c>
      <c r="G965" t="s">
        <v>1474</v>
      </c>
      <c r="H965" t="s">
        <v>172</v>
      </c>
      <c r="I965" t="s">
        <v>5452</v>
      </c>
      <c r="J965" t="s">
        <v>172</v>
      </c>
    </row>
    <row r="966" spans="1:10" x14ac:dyDescent="0.25">
      <c r="A966" t="s">
        <v>75</v>
      </c>
      <c r="B966" t="s">
        <v>90</v>
      </c>
      <c r="C966">
        <v>2986052</v>
      </c>
      <c r="D966" t="s">
        <v>120</v>
      </c>
      <c r="E966" t="s">
        <v>7509</v>
      </c>
      <c r="F966" t="s">
        <v>1473</v>
      </c>
      <c r="G966" t="s">
        <v>1474</v>
      </c>
      <c r="H966" t="s">
        <v>96</v>
      </c>
      <c r="I966" t="s">
        <v>4073</v>
      </c>
      <c r="J966" t="s">
        <v>253</v>
      </c>
    </row>
    <row r="967" spans="1:10" x14ac:dyDescent="0.25">
      <c r="A967" t="s">
        <v>75</v>
      </c>
      <c r="B967" t="s">
        <v>90</v>
      </c>
      <c r="C967">
        <v>2988355</v>
      </c>
      <c r="D967" t="s">
        <v>135</v>
      </c>
      <c r="E967" t="s">
        <v>212</v>
      </c>
      <c r="F967" t="s">
        <v>4127</v>
      </c>
      <c r="G967" t="s">
        <v>7510</v>
      </c>
      <c r="H967" t="s">
        <v>212</v>
      </c>
      <c r="I967" t="s">
        <v>82</v>
      </c>
    </row>
    <row r="968" spans="1:10" x14ac:dyDescent="0.25">
      <c r="A968" t="s">
        <v>75</v>
      </c>
      <c r="B968" t="s">
        <v>90</v>
      </c>
      <c r="C968">
        <v>2988554</v>
      </c>
      <c r="D968" t="s">
        <v>151</v>
      </c>
      <c r="E968" t="s">
        <v>79</v>
      </c>
      <c r="F968" t="s">
        <v>4127</v>
      </c>
      <c r="G968" t="s">
        <v>4128</v>
      </c>
      <c r="H968" t="s">
        <v>79</v>
      </c>
      <c r="I968" t="s">
        <v>82</v>
      </c>
    </row>
    <row r="969" spans="1:10" x14ac:dyDescent="0.25">
      <c r="A969" t="s">
        <v>75</v>
      </c>
      <c r="B969" t="s">
        <v>90</v>
      </c>
      <c r="C969">
        <v>2988934</v>
      </c>
      <c r="D969" t="s">
        <v>120</v>
      </c>
      <c r="E969" t="s">
        <v>212</v>
      </c>
      <c r="F969" t="s">
        <v>1477</v>
      </c>
      <c r="G969" t="s">
        <v>212</v>
      </c>
      <c r="H969" t="s">
        <v>212</v>
      </c>
      <c r="I969" t="s">
        <v>82</v>
      </c>
    </row>
    <row r="970" spans="1:10" x14ac:dyDescent="0.25">
      <c r="A970" t="s">
        <v>75</v>
      </c>
      <c r="B970" t="s">
        <v>90</v>
      </c>
      <c r="C970">
        <v>2989295</v>
      </c>
      <c r="D970" t="s">
        <v>135</v>
      </c>
      <c r="E970" t="s">
        <v>212</v>
      </c>
      <c r="F970" t="s">
        <v>1477</v>
      </c>
      <c r="G970" t="s">
        <v>212</v>
      </c>
      <c r="H970" t="s">
        <v>212</v>
      </c>
      <c r="I970" t="s">
        <v>82</v>
      </c>
    </row>
    <row r="971" spans="1:10" x14ac:dyDescent="0.25">
      <c r="A971" t="s">
        <v>75</v>
      </c>
      <c r="B971" t="s">
        <v>90</v>
      </c>
      <c r="C971">
        <v>2993211</v>
      </c>
      <c r="D971" t="s">
        <v>135</v>
      </c>
      <c r="E971" t="s">
        <v>7511</v>
      </c>
      <c r="F971" t="s">
        <v>7512</v>
      </c>
      <c r="G971" t="s">
        <v>7513</v>
      </c>
      <c r="H971" t="s">
        <v>245</v>
      </c>
      <c r="I971" t="s">
        <v>555</v>
      </c>
      <c r="J971" t="s">
        <v>96</v>
      </c>
    </row>
    <row r="972" spans="1:10" x14ac:dyDescent="0.25">
      <c r="A972" t="s">
        <v>75</v>
      </c>
      <c r="B972" t="s">
        <v>90</v>
      </c>
      <c r="C972">
        <v>2993699</v>
      </c>
      <c r="D972" t="s">
        <v>135</v>
      </c>
      <c r="E972" t="s">
        <v>79</v>
      </c>
      <c r="F972" t="s">
        <v>7512</v>
      </c>
      <c r="G972" t="s">
        <v>7514</v>
      </c>
      <c r="H972" t="s">
        <v>79</v>
      </c>
      <c r="I972" t="s">
        <v>82</v>
      </c>
    </row>
    <row r="973" spans="1:10" x14ac:dyDescent="0.25">
      <c r="A973" t="s">
        <v>75</v>
      </c>
      <c r="B973" t="s">
        <v>90</v>
      </c>
      <c r="C973">
        <v>2997720</v>
      </c>
      <c r="D973" t="s">
        <v>135</v>
      </c>
      <c r="E973" t="s">
        <v>7515</v>
      </c>
      <c r="F973" t="s">
        <v>4142</v>
      </c>
      <c r="G973" t="s">
        <v>4143</v>
      </c>
      <c r="H973" t="s">
        <v>85</v>
      </c>
      <c r="I973" t="s">
        <v>7516</v>
      </c>
      <c r="J973" t="s">
        <v>277</v>
      </c>
    </row>
    <row r="974" spans="1:10" x14ac:dyDescent="0.25">
      <c r="A974" t="s">
        <v>75</v>
      </c>
      <c r="B974" t="s">
        <v>90</v>
      </c>
      <c r="C974">
        <v>2999827</v>
      </c>
      <c r="D974" t="s">
        <v>135</v>
      </c>
      <c r="E974" t="s">
        <v>7517</v>
      </c>
      <c r="F974" t="s">
        <v>7518</v>
      </c>
      <c r="G974" t="s">
        <v>7519</v>
      </c>
      <c r="H974" t="s">
        <v>85</v>
      </c>
      <c r="I974" t="s">
        <v>723</v>
      </c>
      <c r="J974" t="s">
        <v>105</v>
      </c>
    </row>
    <row r="975" spans="1:10" x14ac:dyDescent="0.25">
      <c r="A975" t="s">
        <v>75</v>
      </c>
      <c r="B975" t="s">
        <v>90</v>
      </c>
      <c r="C975">
        <v>3006302</v>
      </c>
      <c r="D975" t="s">
        <v>92</v>
      </c>
      <c r="E975" t="s">
        <v>1480</v>
      </c>
      <c r="F975" t="s">
        <v>1481</v>
      </c>
      <c r="G975" t="s">
        <v>1482</v>
      </c>
      <c r="H975" t="s">
        <v>174</v>
      </c>
      <c r="I975" t="s">
        <v>1483</v>
      </c>
      <c r="J975" t="s">
        <v>140</v>
      </c>
    </row>
    <row r="976" spans="1:10" x14ac:dyDescent="0.25">
      <c r="A976" t="s">
        <v>75</v>
      </c>
      <c r="B976" t="s">
        <v>90</v>
      </c>
      <c r="C976">
        <v>3008988</v>
      </c>
      <c r="D976" t="s">
        <v>297</v>
      </c>
      <c r="E976" t="s">
        <v>1486</v>
      </c>
      <c r="F976" t="s">
        <v>1487</v>
      </c>
      <c r="G976" t="s">
        <v>1488</v>
      </c>
      <c r="H976" t="s">
        <v>96</v>
      </c>
      <c r="I976" t="s">
        <v>527</v>
      </c>
      <c r="J976" t="s">
        <v>124</v>
      </c>
    </row>
    <row r="977" spans="1:10" x14ac:dyDescent="0.25">
      <c r="A977" t="s">
        <v>75</v>
      </c>
      <c r="B977" t="s">
        <v>90</v>
      </c>
      <c r="C977">
        <v>3009187</v>
      </c>
      <c r="D977" t="s">
        <v>120</v>
      </c>
      <c r="E977" t="s">
        <v>79</v>
      </c>
      <c r="F977" t="s">
        <v>1487</v>
      </c>
      <c r="G977" t="s">
        <v>7520</v>
      </c>
      <c r="H977" t="s">
        <v>79</v>
      </c>
      <c r="I977" t="s">
        <v>82</v>
      </c>
    </row>
    <row r="978" spans="1:10" x14ac:dyDescent="0.25">
      <c r="A978" t="s">
        <v>75</v>
      </c>
      <c r="B978" t="s">
        <v>90</v>
      </c>
      <c r="C978">
        <v>3010214</v>
      </c>
      <c r="D978" t="s">
        <v>135</v>
      </c>
      <c r="E978" t="s">
        <v>7521</v>
      </c>
      <c r="F978" t="s">
        <v>1492</v>
      </c>
      <c r="G978" t="s">
        <v>1493</v>
      </c>
      <c r="H978" t="s">
        <v>124</v>
      </c>
      <c r="I978" t="s">
        <v>1044</v>
      </c>
      <c r="J978" t="s">
        <v>140</v>
      </c>
    </row>
    <row r="979" spans="1:10" x14ac:dyDescent="0.25">
      <c r="A979" t="s">
        <v>75</v>
      </c>
      <c r="B979" t="s">
        <v>90</v>
      </c>
      <c r="C979">
        <v>3010667</v>
      </c>
      <c r="D979" t="s">
        <v>120</v>
      </c>
      <c r="E979" t="s">
        <v>1491</v>
      </c>
      <c r="F979" t="s">
        <v>1492</v>
      </c>
      <c r="G979" t="s">
        <v>1493</v>
      </c>
      <c r="H979" t="s">
        <v>85</v>
      </c>
      <c r="I979" t="s">
        <v>1494</v>
      </c>
      <c r="J979" t="s">
        <v>277</v>
      </c>
    </row>
    <row r="980" spans="1:10" x14ac:dyDescent="0.25">
      <c r="A980" t="s">
        <v>75</v>
      </c>
      <c r="B980" t="s">
        <v>90</v>
      </c>
      <c r="C980">
        <v>3017285</v>
      </c>
      <c r="D980" t="s">
        <v>120</v>
      </c>
      <c r="E980" t="s">
        <v>7522</v>
      </c>
      <c r="F980" t="s">
        <v>4146</v>
      </c>
      <c r="G980" t="s">
        <v>7523</v>
      </c>
      <c r="H980" t="s">
        <v>85</v>
      </c>
      <c r="I980" t="s">
        <v>7524</v>
      </c>
      <c r="J980" t="s">
        <v>277</v>
      </c>
    </row>
    <row r="981" spans="1:10" x14ac:dyDescent="0.25">
      <c r="A981" t="s">
        <v>75</v>
      </c>
      <c r="B981" t="s">
        <v>90</v>
      </c>
      <c r="C981">
        <v>3018544</v>
      </c>
      <c r="D981" t="s">
        <v>120</v>
      </c>
      <c r="E981" t="s">
        <v>7525</v>
      </c>
      <c r="F981" t="s">
        <v>7526</v>
      </c>
      <c r="G981" t="s">
        <v>7527</v>
      </c>
      <c r="H981" t="s">
        <v>204</v>
      </c>
      <c r="I981" t="s">
        <v>2080</v>
      </c>
      <c r="J981" t="s">
        <v>140</v>
      </c>
    </row>
    <row r="982" spans="1:10" x14ac:dyDescent="0.25">
      <c r="A982" t="s">
        <v>75</v>
      </c>
      <c r="B982" t="s">
        <v>90</v>
      </c>
      <c r="C982">
        <v>3022562</v>
      </c>
      <c r="D982" t="s">
        <v>88</v>
      </c>
      <c r="E982" t="s">
        <v>7528</v>
      </c>
      <c r="F982" t="s">
        <v>7529</v>
      </c>
      <c r="G982" t="s">
        <v>7530</v>
      </c>
      <c r="H982" t="s">
        <v>146</v>
      </c>
      <c r="I982" t="s">
        <v>7531</v>
      </c>
      <c r="J982" t="s">
        <v>124</v>
      </c>
    </row>
    <row r="983" spans="1:10" x14ac:dyDescent="0.25">
      <c r="A983" t="s">
        <v>75</v>
      </c>
      <c r="B983" t="s">
        <v>90</v>
      </c>
      <c r="C983">
        <v>3024081</v>
      </c>
      <c r="D983" t="s">
        <v>101</v>
      </c>
      <c r="E983" t="s">
        <v>7532</v>
      </c>
      <c r="F983" t="s">
        <v>7529</v>
      </c>
      <c r="G983" t="s">
        <v>7530</v>
      </c>
      <c r="H983" t="s">
        <v>245</v>
      </c>
      <c r="I983" t="s">
        <v>209</v>
      </c>
      <c r="J983" t="s">
        <v>245</v>
      </c>
    </row>
    <row r="984" spans="1:10" x14ac:dyDescent="0.25">
      <c r="A984" t="s">
        <v>75</v>
      </c>
      <c r="B984" t="s">
        <v>90</v>
      </c>
      <c r="C984">
        <v>3024983</v>
      </c>
      <c r="D984" t="s">
        <v>1885</v>
      </c>
      <c r="E984" t="s">
        <v>7533</v>
      </c>
      <c r="F984" t="s">
        <v>7534</v>
      </c>
      <c r="G984" t="s">
        <v>7535</v>
      </c>
      <c r="H984" t="s">
        <v>146</v>
      </c>
      <c r="I984" t="s">
        <v>2236</v>
      </c>
      <c r="J984" t="s">
        <v>146</v>
      </c>
    </row>
    <row r="985" spans="1:10" x14ac:dyDescent="0.25">
      <c r="A985" t="s">
        <v>75</v>
      </c>
      <c r="B985" t="s">
        <v>90</v>
      </c>
      <c r="C985">
        <v>3030181</v>
      </c>
      <c r="D985" t="s">
        <v>120</v>
      </c>
      <c r="E985" t="s">
        <v>7536</v>
      </c>
      <c r="F985" t="s">
        <v>1504</v>
      </c>
      <c r="G985" t="s">
        <v>1505</v>
      </c>
      <c r="H985" t="s">
        <v>511</v>
      </c>
      <c r="I985" t="s">
        <v>7537</v>
      </c>
      <c r="J985" t="s">
        <v>400</v>
      </c>
    </row>
    <row r="986" spans="1:10" x14ac:dyDescent="0.25">
      <c r="A986" t="s">
        <v>75</v>
      </c>
      <c r="B986" t="s">
        <v>90</v>
      </c>
      <c r="C986">
        <v>3039703</v>
      </c>
      <c r="D986" t="s">
        <v>135</v>
      </c>
      <c r="E986" t="s">
        <v>7538</v>
      </c>
      <c r="F986" t="s">
        <v>1509</v>
      </c>
      <c r="G986" t="s">
        <v>1510</v>
      </c>
      <c r="H986" t="s">
        <v>204</v>
      </c>
      <c r="I986" t="s">
        <v>7539</v>
      </c>
      <c r="J986" t="s">
        <v>140</v>
      </c>
    </row>
    <row r="987" spans="1:10" x14ac:dyDescent="0.25">
      <c r="A987" t="s">
        <v>75</v>
      </c>
      <c r="B987" t="s">
        <v>90</v>
      </c>
      <c r="C987">
        <v>3040479</v>
      </c>
      <c r="D987" t="s">
        <v>297</v>
      </c>
      <c r="E987" t="s">
        <v>1508</v>
      </c>
      <c r="F987" t="s">
        <v>1509</v>
      </c>
      <c r="G987" t="s">
        <v>1510</v>
      </c>
      <c r="H987" t="s">
        <v>98</v>
      </c>
      <c r="I987" t="s">
        <v>1511</v>
      </c>
      <c r="J987" t="s">
        <v>131</v>
      </c>
    </row>
    <row r="988" spans="1:10" x14ac:dyDescent="0.25">
      <c r="A988" t="s">
        <v>75</v>
      </c>
      <c r="B988" t="s">
        <v>90</v>
      </c>
      <c r="C988">
        <v>3041321</v>
      </c>
      <c r="D988" t="s">
        <v>120</v>
      </c>
      <c r="E988" t="s">
        <v>7540</v>
      </c>
      <c r="F988" t="s">
        <v>1509</v>
      </c>
      <c r="G988" t="s">
        <v>1510</v>
      </c>
      <c r="H988" t="s">
        <v>172</v>
      </c>
      <c r="I988" t="s">
        <v>7541</v>
      </c>
      <c r="J988" t="s">
        <v>172</v>
      </c>
    </row>
    <row r="989" spans="1:10" x14ac:dyDescent="0.25">
      <c r="A989" t="s">
        <v>75</v>
      </c>
      <c r="B989" t="s">
        <v>90</v>
      </c>
      <c r="C989">
        <v>3044464</v>
      </c>
      <c r="D989" t="s">
        <v>151</v>
      </c>
      <c r="E989" t="s">
        <v>79</v>
      </c>
      <c r="F989" t="s">
        <v>4161</v>
      </c>
      <c r="G989" t="s">
        <v>7542</v>
      </c>
      <c r="H989" t="s">
        <v>79</v>
      </c>
      <c r="I989" t="s">
        <v>82</v>
      </c>
    </row>
    <row r="990" spans="1:10" x14ac:dyDescent="0.25">
      <c r="A990" t="s">
        <v>75</v>
      </c>
      <c r="B990" t="s">
        <v>90</v>
      </c>
      <c r="C990">
        <v>3048152</v>
      </c>
      <c r="D990" t="s">
        <v>88</v>
      </c>
      <c r="E990" t="s">
        <v>7543</v>
      </c>
      <c r="F990" t="s">
        <v>1515</v>
      </c>
      <c r="G990" t="s">
        <v>1516</v>
      </c>
      <c r="H990" t="s">
        <v>96</v>
      </c>
      <c r="I990" t="s">
        <v>4373</v>
      </c>
      <c r="J990" t="s">
        <v>96</v>
      </c>
    </row>
    <row r="991" spans="1:10" x14ac:dyDescent="0.25">
      <c r="A991" t="s">
        <v>75</v>
      </c>
      <c r="B991" t="s">
        <v>90</v>
      </c>
      <c r="C991">
        <v>3049220</v>
      </c>
      <c r="D991" t="s">
        <v>135</v>
      </c>
      <c r="E991" t="s">
        <v>7544</v>
      </c>
      <c r="F991" t="s">
        <v>7545</v>
      </c>
      <c r="G991" t="s">
        <v>6002</v>
      </c>
      <c r="H991" t="s">
        <v>124</v>
      </c>
      <c r="I991" t="s">
        <v>2013</v>
      </c>
      <c r="J991" t="s">
        <v>124</v>
      </c>
    </row>
    <row r="992" spans="1:10" x14ac:dyDescent="0.25">
      <c r="A992" t="s">
        <v>75</v>
      </c>
      <c r="B992" t="s">
        <v>90</v>
      </c>
      <c r="C992">
        <v>3049740</v>
      </c>
      <c r="D992" t="s">
        <v>135</v>
      </c>
      <c r="E992" t="s">
        <v>7546</v>
      </c>
      <c r="F992" t="s">
        <v>7547</v>
      </c>
      <c r="G992" t="s">
        <v>7548</v>
      </c>
      <c r="H992" t="s">
        <v>96</v>
      </c>
      <c r="I992" t="s">
        <v>765</v>
      </c>
      <c r="J992" t="s">
        <v>96</v>
      </c>
    </row>
    <row r="993" spans="1:10" x14ac:dyDescent="0.25">
      <c r="A993" t="s">
        <v>75</v>
      </c>
      <c r="B993" t="s">
        <v>90</v>
      </c>
      <c r="C993">
        <v>3058769</v>
      </c>
      <c r="D993" t="s">
        <v>88</v>
      </c>
      <c r="E993" t="s">
        <v>7549</v>
      </c>
      <c r="F993" t="s">
        <v>7550</v>
      </c>
      <c r="G993" t="s">
        <v>7551</v>
      </c>
      <c r="H993" t="s">
        <v>172</v>
      </c>
      <c r="I993" t="s">
        <v>599</v>
      </c>
      <c r="J993" t="s">
        <v>172</v>
      </c>
    </row>
    <row r="994" spans="1:10" x14ac:dyDescent="0.25">
      <c r="A994" t="s">
        <v>75</v>
      </c>
      <c r="B994" t="s">
        <v>90</v>
      </c>
      <c r="C994">
        <v>3060605</v>
      </c>
      <c r="D994" t="s">
        <v>225</v>
      </c>
      <c r="E994" t="s">
        <v>79</v>
      </c>
      <c r="F994" t="s">
        <v>7552</v>
      </c>
      <c r="G994" t="s">
        <v>7553</v>
      </c>
      <c r="H994" t="s">
        <v>79</v>
      </c>
      <c r="I994" t="s">
        <v>82</v>
      </c>
    </row>
    <row r="995" spans="1:10" x14ac:dyDescent="0.25">
      <c r="A995" t="s">
        <v>75</v>
      </c>
      <c r="B995" t="s">
        <v>90</v>
      </c>
      <c r="C995">
        <v>3064914</v>
      </c>
      <c r="D995" t="s">
        <v>120</v>
      </c>
      <c r="E995" t="s">
        <v>7554</v>
      </c>
      <c r="F995" t="s">
        <v>7555</v>
      </c>
      <c r="G995" t="s">
        <v>7556</v>
      </c>
      <c r="H995" t="s">
        <v>172</v>
      </c>
      <c r="I995" t="s">
        <v>486</v>
      </c>
      <c r="J995" t="s">
        <v>172</v>
      </c>
    </row>
    <row r="996" spans="1:10" x14ac:dyDescent="0.25">
      <c r="A996" t="s">
        <v>75</v>
      </c>
      <c r="B996" t="s">
        <v>90</v>
      </c>
      <c r="C996">
        <v>3065123</v>
      </c>
      <c r="D996" t="s">
        <v>88</v>
      </c>
      <c r="E996" t="s">
        <v>7557</v>
      </c>
      <c r="F996" t="s">
        <v>7555</v>
      </c>
      <c r="G996" t="s">
        <v>7556</v>
      </c>
      <c r="H996" t="s">
        <v>146</v>
      </c>
      <c r="I996" t="s">
        <v>1696</v>
      </c>
      <c r="J996" t="s">
        <v>140</v>
      </c>
    </row>
    <row r="997" spans="1:10" x14ac:dyDescent="0.25">
      <c r="A997" t="s">
        <v>75</v>
      </c>
      <c r="B997" t="s">
        <v>90</v>
      </c>
      <c r="C997">
        <v>3068690</v>
      </c>
      <c r="D997" t="s">
        <v>135</v>
      </c>
      <c r="E997" t="s">
        <v>7558</v>
      </c>
      <c r="F997" t="s">
        <v>7559</v>
      </c>
      <c r="G997" t="s">
        <v>7560</v>
      </c>
      <c r="H997" t="s">
        <v>245</v>
      </c>
      <c r="I997" t="s">
        <v>3292</v>
      </c>
      <c r="J997" t="s">
        <v>245</v>
      </c>
    </row>
    <row r="998" spans="1:10" x14ac:dyDescent="0.25">
      <c r="A998" t="s">
        <v>75</v>
      </c>
      <c r="B998" t="s">
        <v>90</v>
      </c>
      <c r="C998">
        <v>3074591</v>
      </c>
      <c r="D998" t="s">
        <v>120</v>
      </c>
      <c r="E998" t="s">
        <v>7561</v>
      </c>
      <c r="F998" t="s">
        <v>1520</v>
      </c>
      <c r="G998" t="s">
        <v>7562</v>
      </c>
      <c r="H998" t="s">
        <v>204</v>
      </c>
      <c r="I998" t="s">
        <v>2713</v>
      </c>
      <c r="J998" t="s">
        <v>105</v>
      </c>
    </row>
    <row r="999" spans="1:10" x14ac:dyDescent="0.25">
      <c r="A999" t="s">
        <v>75</v>
      </c>
      <c r="B999" t="s">
        <v>90</v>
      </c>
      <c r="C999">
        <v>3074995</v>
      </c>
      <c r="D999" t="s">
        <v>92</v>
      </c>
      <c r="E999" t="s">
        <v>79</v>
      </c>
      <c r="F999" t="s">
        <v>1520</v>
      </c>
      <c r="G999" t="s">
        <v>1521</v>
      </c>
      <c r="H999" t="s">
        <v>79</v>
      </c>
      <c r="I999" t="s">
        <v>82</v>
      </c>
    </row>
    <row r="1000" spans="1:10" x14ac:dyDescent="0.25">
      <c r="A1000" t="s">
        <v>75</v>
      </c>
      <c r="B1000" t="s">
        <v>90</v>
      </c>
      <c r="C1000">
        <v>3075114</v>
      </c>
      <c r="D1000" t="s">
        <v>135</v>
      </c>
      <c r="E1000" t="s">
        <v>79</v>
      </c>
      <c r="F1000" t="s">
        <v>1520</v>
      </c>
      <c r="G1000" t="s">
        <v>1521</v>
      </c>
      <c r="H1000" t="s">
        <v>79</v>
      </c>
      <c r="I1000" t="s">
        <v>82</v>
      </c>
    </row>
    <row r="1001" spans="1:10" x14ac:dyDescent="0.25">
      <c r="A1001" t="s">
        <v>75</v>
      </c>
      <c r="B1001" t="s">
        <v>90</v>
      </c>
      <c r="C1001">
        <v>3076526</v>
      </c>
      <c r="D1001" t="s">
        <v>135</v>
      </c>
      <c r="E1001" t="s">
        <v>2387</v>
      </c>
      <c r="F1001" t="s">
        <v>7563</v>
      </c>
      <c r="G1001" t="s">
        <v>7564</v>
      </c>
      <c r="H1001" t="s">
        <v>85</v>
      </c>
      <c r="I1001" t="s">
        <v>2390</v>
      </c>
      <c r="J1001" t="s">
        <v>277</v>
      </c>
    </row>
    <row r="1002" spans="1:10" x14ac:dyDescent="0.25">
      <c r="A1002" t="s">
        <v>75</v>
      </c>
      <c r="B1002" t="s">
        <v>90</v>
      </c>
      <c r="C1002">
        <v>3077302</v>
      </c>
      <c r="D1002" t="s">
        <v>135</v>
      </c>
      <c r="E1002" t="s">
        <v>7565</v>
      </c>
      <c r="F1002" t="s">
        <v>2881</v>
      </c>
      <c r="G1002" t="s">
        <v>2882</v>
      </c>
      <c r="H1002" t="s">
        <v>85</v>
      </c>
      <c r="I1002" t="s">
        <v>7566</v>
      </c>
      <c r="J1002" t="s">
        <v>277</v>
      </c>
    </row>
    <row r="1003" spans="1:10" x14ac:dyDescent="0.25">
      <c r="A1003" t="s">
        <v>75</v>
      </c>
      <c r="B1003" t="s">
        <v>90</v>
      </c>
      <c r="C1003">
        <v>3080618</v>
      </c>
      <c r="D1003" t="s">
        <v>92</v>
      </c>
      <c r="E1003" t="s">
        <v>7567</v>
      </c>
      <c r="F1003" t="s">
        <v>2885</v>
      </c>
      <c r="G1003" t="s">
        <v>7568</v>
      </c>
      <c r="H1003" t="s">
        <v>245</v>
      </c>
      <c r="I1003" t="s">
        <v>3780</v>
      </c>
      <c r="J1003" t="s">
        <v>105</v>
      </c>
    </row>
    <row r="1004" spans="1:10" x14ac:dyDescent="0.25">
      <c r="A1004" t="s">
        <v>75</v>
      </c>
      <c r="B1004" t="s">
        <v>90</v>
      </c>
      <c r="C1004">
        <v>3084798</v>
      </c>
      <c r="D1004" t="s">
        <v>135</v>
      </c>
      <c r="E1004" t="s">
        <v>7569</v>
      </c>
      <c r="F1004" t="s">
        <v>7570</v>
      </c>
      <c r="G1004" t="s">
        <v>7571</v>
      </c>
      <c r="H1004" t="s">
        <v>96</v>
      </c>
      <c r="I1004" t="s">
        <v>6014</v>
      </c>
      <c r="J1004" t="s">
        <v>96</v>
      </c>
    </row>
    <row r="1005" spans="1:10" x14ac:dyDescent="0.25">
      <c r="A1005" t="s">
        <v>75</v>
      </c>
      <c r="B1005" t="s">
        <v>90</v>
      </c>
      <c r="C1005">
        <v>3088065</v>
      </c>
      <c r="D1005" t="s">
        <v>135</v>
      </c>
      <c r="E1005" t="s">
        <v>7572</v>
      </c>
      <c r="F1005" t="s">
        <v>7573</v>
      </c>
      <c r="G1005" t="s">
        <v>7574</v>
      </c>
      <c r="H1005" t="s">
        <v>245</v>
      </c>
      <c r="I1005" t="s">
        <v>1175</v>
      </c>
      <c r="J1005" t="s">
        <v>245</v>
      </c>
    </row>
    <row r="1006" spans="1:10" x14ac:dyDescent="0.25">
      <c r="A1006" t="s">
        <v>75</v>
      </c>
      <c r="B1006" t="s">
        <v>90</v>
      </c>
      <c r="C1006">
        <v>3094095</v>
      </c>
      <c r="D1006" t="s">
        <v>88</v>
      </c>
      <c r="E1006" t="s">
        <v>79</v>
      </c>
      <c r="F1006" t="s">
        <v>4173</v>
      </c>
      <c r="G1006" t="s">
        <v>4174</v>
      </c>
      <c r="H1006" t="s">
        <v>79</v>
      </c>
      <c r="I1006" t="s">
        <v>82</v>
      </c>
    </row>
    <row r="1007" spans="1:10" x14ac:dyDescent="0.25">
      <c r="A1007" t="s">
        <v>75</v>
      </c>
      <c r="B1007" t="s">
        <v>90</v>
      </c>
      <c r="C1007">
        <v>3097262</v>
      </c>
      <c r="D1007" t="s">
        <v>88</v>
      </c>
      <c r="E1007" t="s">
        <v>7575</v>
      </c>
      <c r="F1007" t="s">
        <v>7576</v>
      </c>
      <c r="G1007" t="s">
        <v>7577</v>
      </c>
      <c r="H1007" t="s">
        <v>253</v>
      </c>
      <c r="I1007" t="s">
        <v>543</v>
      </c>
      <c r="J1007" t="s">
        <v>253</v>
      </c>
    </row>
    <row r="1008" spans="1:10" x14ac:dyDescent="0.25">
      <c r="A1008" t="s">
        <v>75</v>
      </c>
      <c r="B1008" t="s">
        <v>90</v>
      </c>
      <c r="C1008">
        <v>3098440</v>
      </c>
      <c r="D1008" t="s">
        <v>120</v>
      </c>
      <c r="E1008" t="s">
        <v>7578</v>
      </c>
      <c r="F1008" t="s">
        <v>7579</v>
      </c>
      <c r="G1008" t="s">
        <v>7580</v>
      </c>
      <c r="H1008" t="s">
        <v>105</v>
      </c>
      <c r="I1008" t="s">
        <v>3479</v>
      </c>
      <c r="J1008" t="s">
        <v>160</v>
      </c>
    </row>
    <row r="1009" spans="1:10" x14ac:dyDescent="0.25">
      <c r="A1009" t="s">
        <v>75</v>
      </c>
      <c r="B1009" t="s">
        <v>90</v>
      </c>
      <c r="C1009">
        <v>3106685</v>
      </c>
      <c r="D1009" t="s">
        <v>120</v>
      </c>
      <c r="E1009" t="s">
        <v>7581</v>
      </c>
      <c r="F1009" t="s">
        <v>7582</v>
      </c>
      <c r="G1009" t="s">
        <v>7583</v>
      </c>
      <c r="H1009" t="s">
        <v>140</v>
      </c>
      <c r="I1009" t="s">
        <v>1469</v>
      </c>
      <c r="J1009" t="s">
        <v>277</v>
      </c>
    </row>
    <row r="1010" spans="1:10" x14ac:dyDescent="0.25">
      <c r="A1010" t="s">
        <v>75</v>
      </c>
      <c r="B1010" t="s">
        <v>90</v>
      </c>
      <c r="C1010">
        <v>3107261</v>
      </c>
      <c r="D1010" t="s">
        <v>135</v>
      </c>
      <c r="E1010" t="s">
        <v>1524</v>
      </c>
      <c r="F1010" t="s">
        <v>1525</v>
      </c>
      <c r="G1010" t="s">
        <v>1526</v>
      </c>
      <c r="H1010" t="s">
        <v>85</v>
      </c>
      <c r="I1010" t="s">
        <v>864</v>
      </c>
      <c r="J1010" t="s">
        <v>277</v>
      </c>
    </row>
    <row r="1011" spans="1:10" x14ac:dyDescent="0.25">
      <c r="A1011" t="s">
        <v>75</v>
      </c>
      <c r="B1011" t="s">
        <v>90</v>
      </c>
      <c r="C1011">
        <v>3110213</v>
      </c>
      <c r="D1011" t="s">
        <v>92</v>
      </c>
      <c r="E1011" t="s">
        <v>7584</v>
      </c>
      <c r="F1011" t="s">
        <v>5469</v>
      </c>
      <c r="G1011" t="s">
        <v>7585</v>
      </c>
      <c r="H1011" t="s">
        <v>204</v>
      </c>
      <c r="I1011" t="s">
        <v>7586</v>
      </c>
      <c r="J1011" t="s">
        <v>204</v>
      </c>
    </row>
    <row r="1012" spans="1:10" x14ac:dyDescent="0.25">
      <c r="A1012" t="s">
        <v>75</v>
      </c>
      <c r="B1012" t="s">
        <v>90</v>
      </c>
      <c r="C1012">
        <v>3110751</v>
      </c>
      <c r="D1012" t="s">
        <v>135</v>
      </c>
      <c r="E1012" t="s">
        <v>7587</v>
      </c>
      <c r="F1012" t="s">
        <v>5469</v>
      </c>
      <c r="G1012" t="s">
        <v>7585</v>
      </c>
      <c r="H1012" t="s">
        <v>124</v>
      </c>
      <c r="I1012" t="s">
        <v>7588</v>
      </c>
      <c r="J1012" t="s">
        <v>96</v>
      </c>
    </row>
    <row r="1013" spans="1:10" x14ac:dyDescent="0.25">
      <c r="A1013" t="s">
        <v>75</v>
      </c>
      <c r="B1013" t="s">
        <v>90</v>
      </c>
      <c r="C1013">
        <v>3111434</v>
      </c>
      <c r="D1013" t="s">
        <v>135</v>
      </c>
      <c r="E1013" t="s">
        <v>7589</v>
      </c>
      <c r="F1013" t="s">
        <v>5469</v>
      </c>
      <c r="G1013" t="s">
        <v>7585</v>
      </c>
      <c r="H1013" t="s">
        <v>204</v>
      </c>
      <c r="I1013" t="s">
        <v>6924</v>
      </c>
      <c r="J1013" t="s">
        <v>204</v>
      </c>
    </row>
    <row r="1014" spans="1:10" x14ac:dyDescent="0.25">
      <c r="A1014" t="s">
        <v>75</v>
      </c>
      <c r="B1014" t="s">
        <v>90</v>
      </c>
      <c r="C1014">
        <v>3116446</v>
      </c>
      <c r="D1014" t="s">
        <v>101</v>
      </c>
      <c r="E1014" t="s">
        <v>1529</v>
      </c>
      <c r="F1014" t="s">
        <v>1530</v>
      </c>
      <c r="G1014" t="s">
        <v>1531</v>
      </c>
      <c r="H1014" t="s">
        <v>96</v>
      </c>
      <c r="I1014" t="s">
        <v>1532</v>
      </c>
      <c r="J1014" t="s">
        <v>124</v>
      </c>
    </row>
    <row r="1015" spans="1:10" x14ac:dyDescent="0.25">
      <c r="A1015" t="s">
        <v>75</v>
      </c>
      <c r="B1015" t="s">
        <v>90</v>
      </c>
      <c r="C1015">
        <v>3120216</v>
      </c>
      <c r="D1015" t="s">
        <v>135</v>
      </c>
      <c r="E1015" t="s">
        <v>4781</v>
      </c>
      <c r="F1015" t="s">
        <v>7590</v>
      </c>
      <c r="G1015" t="s">
        <v>7591</v>
      </c>
      <c r="H1015" t="s">
        <v>85</v>
      </c>
      <c r="I1015" t="s">
        <v>4782</v>
      </c>
      <c r="J1015" t="s">
        <v>277</v>
      </c>
    </row>
    <row r="1016" spans="1:10" x14ac:dyDescent="0.25">
      <c r="A1016" t="s">
        <v>75</v>
      </c>
      <c r="B1016" t="s">
        <v>90</v>
      </c>
      <c r="C1016">
        <v>3122356</v>
      </c>
      <c r="D1016" t="s">
        <v>120</v>
      </c>
      <c r="E1016" t="s">
        <v>7592</v>
      </c>
      <c r="F1016" t="s">
        <v>7593</v>
      </c>
      <c r="G1016" t="s">
        <v>7594</v>
      </c>
      <c r="H1016" t="s">
        <v>96</v>
      </c>
      <c r="I1016" t="s">
        <v>2608</v>
      </c>
      <c r="J1016" t="s">
        <v>253</v>
      </c>
    </row>
    <row r="1017" spans="1:10" x14ac:dyDescent="0.25">
      <c r="A1017" t="s">
        <v>75</v>
      </c>
      <c r="B1017" t="s">
        <v>90</v>
      </c>
      <c r="C1017">
        <v>3122778</v>
      </c>
      <c r="D1017" t="s">
        <v>101</v>
      </c>
      <c r="E1017" t="s">
        <v>212</v>
      </c>
      <c r="F1017" t="s">
        <v>7595</v>
      </c>
      <c r="G1017" t="s">
        <v>375</v>
      </c>
      <c r="H1017" t="s">
        <v>212</v>
      </c>
      <c r="I1017" t="s">
        <v>82</v>
      </c>
    </row>
    <row r="1018" spans="1:10" x14ac:dyDescent="0.25">
      <c r="A1018" t="s">
        <v>75</v>
      </c>
      <c r="B1018" t="s">
        <v>90</v>
      </c>
      <c r="C1018">
        <v>3134528</v>
      </c>
      <c r="D1018" t="s">
        <v>135</v>
      </c>
      <c r="E1018" t="s">
        <v>4411</v>
      </c>
      <c r="F1018" t="s">
        <v>7596</v>
      </c>
      <c r="G1018" t="s">
        <v>7597</v>
      </c>
      <c r="H1018" t="s">
        <v>85</v>
      </c>
      <c r="I1018" t="s">
        <v>4414</v>
      </c>
      <c r="J1018" t="s">
        <v>277</v>
      </c>
    </row>
    <row r="1019" spans="1:10" x14ac:dyDescent="0.25">
      <c r="A1019" t="s">
        <v>75</v>
      </c>
      <c r="B1019" t="s">
        <v>90</v>
      </c>
      <c r="C1019">
        <v>3138648</v>
      </c>
      <c r="D1019" t="s">
        <v>92</v>
      </c>
      <c r="E1019" t="s">
        <v>1541</v>
      </c>
      <c r="F1019" t="s">
        <v>1542</v>
      </c>
      <c r="G1019" t="s">
        <v>1543</v>
      </c>
      <c r="H1019" t="s">
        <v>400</v>
      </c>
      <c r="I1019" t="s">
        <v>1544</v>
      </c>
      <c r="J1019" t="s">
        <v>277</v>
      </c>
    </row>
    <row r="1020" spans="1:10" x14ac:dyDescent="0.25">
      <c r="A1020" t="s">
        <v>75</v>
      </c>
      <c r="B1020" t="s">
        <v>90</v>
      </c>
      <c r="C1020">
        <v>3138777</v>
      </c>
      <c r="D1020" t="s">
        <v>135</v>
      </c>
      <c r="E1020" t="s">
        <v>1547</v>
      </c>
      <c r="F1020" t="s">
        <v>1542</v>
      </c>
      <c r="G1020" t="s">
        <v>1543</v>
      </c>
      <c r="H1020" t="s">
        <v>146</v>
      </c>
      <c r="I1020" t="s">
        <v>1110</v>
      </c>
      <c r="J1020" t="s">
        <v>148</v>
      </c>
    </row>
    <row r="1021" spans="1:10" x14ac:dyDescent="0.25">
      <c r="A1021" t="s">
        <v>75</v>
      </c>
      <c r="B1021" t="s">
        <v>90</v>
      </c>
      <c r="C1021">
        <v>3142668</v>
      </c>
      <c r="D1021" t="s">
        <v>120</v>
      </c>
      <c r="E1021" t="s">
        <v>7598</v>
      </c>
      <c r="F1021" t="s">
        <v>7599</v>
      </c>
      <c r="G1021" t="s">
        <v>7600</v>
      </c>
      <c r="H1021" t="s">
        <v>96</v>
      </c>
      <c r="I1021" t="s">
        <v>1889</v>
      </c>
      <c r="J1021" t="s">
        <v>172</v>
      </c>
    </row>
    <row r="1022" spans="1:10" x14ac:dyDescent="0.25">
      <c r="A1022" t="s">
        <v>75</v>
      </c>
      <c r="B1022" t="s">
        <v>90</v>
      </c>
      <c r="C1022">
        <v>3143969</v>
      </c>
      <c r="D1022" t="s">
        <v>120</v>
      </c>
      <c r="E1022" t="s">
        <v>79</v>
      </c>
      <c r="F1022" t="s">
        <v>1550</v>
      </c>
      <c r="G1022" t="s">
        <v>1551</v>
      </c>
      <c r="H1022" t="s">
        <v>79</v>
      </c>
      <c r="I1022" t="s">
        <v>82</v>
      </c>
    </row>
    <row r="1023" spans="1:10" x14ac:dyDescent="0.25">
      <c r="A1023" t="s">
        <v>75</v>
      </c>
      <c r="B1023" t="s">
        <v>90</v>
      </c>
      <c r="C1023">
        <v>3144158</v>
      </c>
      <c r="D1023" t="s">
        <v>135</v>
      </c>
      <c r="E1023" t="s">
        <v>79</v>
      </c>
      <c r="F1023" t="s">
        <v>1550</v>
      </c>
      <c r="G1023" t="s">
        <v>1551</v>
      </c>
      <c r="H1023" t="s">
        <v>79</v>
      </c>
      <c r="I1023" t="s">
        <v>82</v>
      </c>
    </row>
    <row r="1024" spans="1:10" x14ac:dyDescent="0.25">
      <c r="A1024" t="s">
        <v>75</v>
      </c>
      <c r="B1024" t="s">
        <v>90</v>
      </c>
      <c r="C1024">
        <v>3164230</v>
      </c>
      <c r="D1024" t="s">
        <v>135</v>
      </c>
      <c r="E1024" t="s">
        <v>7601</v>
      </c>
      <c r="F1024" t="s">
        <v>7602</v>
      </c>
      <c r="G1024" t="s">
        <v>7603</v>
      </c>
      <c r="H1024" t="s">
        <v>124</v>
      </c>
      <c r="I1024" t="s">
        <v>1104</v>
      </c>
      <c r="J1024" t="s">
        <v>140</v>
      </c>
    </row>
    <row r="1025" spans="1:10" x14ac:dyDescent="0.25">
      <c r="A1025" t="s">
        <v>75</v>
      </c>
      <c r="B1025" t="s">
        <v>90</v>
      </c>
      <c r="C1025">
        <v>3169196</v>
      </c>
      <c r="D1025" t="s">
        <v>92</v>
      </c>
      <c r="E1025" t="s">
        <v>1554</v>
      </c>
      <c r="F1025" t="s">
        <v>1555</v>
      </c>
      <c r="G1025" t="s">
        <v>1556</v>
      </c>
      <c r="H1025" t="s">
        <v>105</v>
      </c>
      <c r="I1025" t="s">
        <v>301</v>
      </c>
      <c r="J1025" t="s">
        <v>245</v>
      </c>
    </row>
    <row r="1026" spans="1:10" x14ac:dyDescent="0.25">
      <c r="A1026" t="s">
        <v>75</v>
      </c>
      <c r="B1026" t="s">
        <v>90</v>
      </c>
      <c r="C1026">
        <v>3172251</v>
      </c>
      <c r="D1026" t="s">
        <v>135</v>
      </c>
      <c r="E1026" t="s">
        <v>1559</v>
      </c>
      <c r="F1026" t="s">
        <v>1560</v>
      </c>
      <c r="G1026" t="s">
        <v>1561</v>
      </c>
      <c r="H1026" t="s">
        <v>124</v>
      </c>
      <c r="I1026" t="s">
        <v>1562</v>
      </c>
      <c r="J1026" t="s">
        <v>140</v>
      </c>
    </row>
    <row r="1027" spans="1:10" x14ac:dyDescent="0.25">
      <c r="A1027" t="s">
        <v>75</v>
      </c>
      <c r="B1027" t="s">
        <v>90</v>
      </c>
      <c r="C1027">
        <v>3173669</v>
      </c>
      <c r="D1027" t="s">
        <v>120</v>
      </c>
      <c r="E1027" t="s">
        <v>7604</v>
      </c>
      <c r="F1027" t="s">
        <v>7605</v>
      </c>
      <c r="G1027" t="s">
        <v>7606</v>
      </c>
      <c r="H1027" t="s">
        <v>204</v>
      </c>
      <c r="I1027" t="s">
        <v>3264</v>
      </c>
      <c r="J1027" t="s">
        <v>204</v>
      </c>
    </row>
    <row r="1028" spans="1:10" x14ac:dyDescent="0.25">
      <c r="A1028" t="s">
        <v>75</v>
      </c>
      <c r="B1028" t="s">
        <v>90</v>
      </c>
      <c r="C1028">
        <v>3176733</v>
      </c>
      <c r="D1028" t="s">
        <v>120</v>
      </c>
      <c r="E1028" t="s">
        <v>79</v>
      </c>
      <c r="F1028" t="s">
        <v>7607</v>
      </c>
      <c r="G1028" t="s">
        <v>7608</v>
      </c>
      <c r="H1028" t="s">
        <v>79</v>
      </c>
      <c r="I1028" t="s">
        <v>82</v>
      </c>
    </row>
    <row r="1029" spans="1:10" x14ac:dyDescent="0.25">
      <c r="A1029" t="s">
        <v>75</v>
      </c>
      <c r="B1029" t="s">
        <v>90</v>
      </c>
      <c r="C1029">
        <v>3176820</v>
      </c>
      <c r="D1029" t="s">
        <v>120</v>
      </c>
      <c r="E1029" t="s">
        <v>79</v>
      </c>
      <c r="F1029" t="s">
        <v>7607</v>
      </c>
      <c r="G1029" t="s">
        <v>7608</v>
      </c>
      <c r="H1029" t="s">
        <v>79</v>
      </c>
      <c r="I1029" t="s">
        <v>82</v>
      </c>
    </row>
    <row r="1030" spans="1:10" x14ac:dyDescent="0.25">
      <c r="A1030" t="s">
        <v>75</v>
      </c>
      <c r="B1030" t="s">
        <v>90</v>
      </c>
      <c r="C1030">
        <v>3182647</v>
      </c>
      <c r="D1030" t="s">
        <v>120</v>
      </c>
      <c r="E1030" t="s">
        <v>212</v>
      </c>
      <c r="F1030" t="s">
        <v>2914</v>
      </c>
      <c r="G1030" t="s">
        <v>2915</v>
      </c>
      <c r="H1030" t="s">
        <v>212</v>
      </c>
      <c r="I1030" t="s">
        <v>82</v>
      </c>
    </row>
    <row r="1031" spans="1:10" x14ac:dyDescent="0.25">
      <c r="A1031" t="s">
        <v>75</v>
      </c>
      <c r="B1031" t="s">
        <v>90</v>
      </c>
      <c r="C1031">
        <v>3184211</v>
      </c>
      <c r="D1031" t="s">
        <v>135</v>
      </c>
      <c r="E1031" t="s">
        <v>7609</v>
      </c>
      <c r="F1031" t="s">
        <v>7610</v>
      </c>
      <c r="G1031" t="s">
        <v>7611</v>
      </c>
      <c r="H1031" t="s">
        <v>140</v>
      </c>
      <c r="I1031" t="s">
        <v>1642</v>
      </c>
      <c r="J1031" t="s">
        <v>277</v>
      </c>
    </row>
    <row r="1032" spans="1:10" x14ac:dyDescent="0.25">
      <c r="A1032" t="s">
        <v>75</v>
      </c>
      <c r="B1032" t="s">
        <v>90</v>
      </c>
      <c r="C1032">
        <v>3199743</v>
      </c>
      <c r="D1032" t="s">
        <v>135</v>
      </c>
      <c r="E1032" t="s">
        <v>79</v>
      </c>
      <c r="F1032" t="s">
        <v>7612</v>
      </c>
      <c r="G1032" t="s">
        <v>7613</v>
      </c>
      <c r="H1032" t="s">
        <v>79</v>
      </c>
      <c r="I1032" t="s">
        <v>82</v>
      </c>
    </row>
    <row r="1033" spans="1:10" x14ac:dyDescent="0.25">
      <c r="A1033" t="s">
        <v>75</v>
      </c>
      <c r="B1033" t="s">
        <v>90</v>
      </c>
      <c r="C1033">
        <v>3201209</v>
      </c>
      <c r="D1033" t="s">
        <v>135</v>
      </c>
      <c r="E1033" t="s">
        <v>7614</v>
      </c>
      <c r="F1033" t="s">
        <v>7615</v>
      </c>
      <c r="G1033" t="s">
        <v>7616</v>
      </c>
      <c r="H1033" t="s">
        <v>253</v>
      </c>
      <c r="I1033" t="s">
        <v>5809</v>
      </c>
      <c r="J1033" t="s">
        <v>96</v>
      </c>
    </row>
    <row r="1034" spans="1:10" x14ac:dyDescent="0.25">
      <c r="A1034" t="s">
        <v>75</v>
      </c>
      <c r="B1034" t="s">
        <v>90</v>
      </c>
      <c r="C1034">
        <v>3217289</v>
      </c>
      <c r="D1034" t="s">
        <v>225</v>
      </c>
      <c r="E1034" t="s">
        <v>7617</v>
      </c>
      <c r="F1034" t="s">
        <v>7618</v>
      </c>
      <c r="G1034" t="s">
        <v>7619</v>
      </c>
      <c r="H1034" t="s">
        <v>511</v>
      </c>
      <c r="I1034" t="s">
        <v>1483</v>
      </c>
      <c r="J1034" t="s">
        <v>96</v>
      </c>
    </row>
    <row r="1035" spans="1:10" x14ac:dyDescent="0.25">
      <c r="A1035" t="s">
        <v>75</v>
      </c>
      <c r="B1035" t="s">
        <v>90</v>
      </c>
      <c r="C1035">
        <v>3224927</v>
      </c>
      <c r="D1035" t="s">
        <v>135</v>
      </c>
      <c r="E1035" t="s">
        <v>79</v>
      </c>
      <c r="F1035" t="s">
        <v>4215</v>
      </c>
      <c r="G1035" t="s">
        <v>7620</v>
      </c>
      <c r="H1035" t="s">
        <v>79</v>
      </c>
      <c r="I1035" t="s">
        <v>82</v>
      </c>
    </row>
    <row r="1036" spans="1:10" x14ac:dyDescent="0.25">
      <c r="A1036" t="s">
        <v>75</v>
      </c>
      <c r="B1036" t="s">
        <v>90</v>
      </c>
      <c r="C1036">
        <v>3230857</v>
      </c>
      <c r="D1036" t="s">
        <v>1885</v>
      </c>
      <c r="E1036" t="s">
        <v>7621</v>
      </c>
      <c r="F1036" t="s">
        <v>7622</v>
      </c>
      <c r="G1036" t="s">
        <v>7623</v>
      </c>
      <c r="H1036" t="s">
        <v>204</v>
      </c>
      <c r="I1036" t="s">
        <v>239</v>
      </c>
      <c r="J1036" t="s">
        <v>146</v>
      </c>
    </row>
    <row r="1037" spans="1:10" x14ac:dyDescent="0.25">
      <c r="A1037" t="s">
        <v>75</v>
      </c>
      <c r="B1037" t="s">
        <v>90</v>
      </c>
      <c r="C1037">
        <v>3231349</v>
      </c>
      <c r="D1037" t="s">
        <v>101</v>
      </c>
      <c r="E1037" t="s">
        <v>7624</v>
      </c>
      <c r="F1037" t="s">
        <v>7622</v>
      </c>
      <c r="G1037" t="s">
        <v>7623</v>
      </c>
      <c r="H1037" t="s">
        <v>98</v>
      </c>
      <c r="I1037" t="s">
        <v>7077</v>
      </c>
      <c r="J1037" t="s">
        <v>131</v>
      </c>
    </row>
    <row r="1038" spans="1:10" x14ac:dyDescent="0.25">
      <c r="A1038" t="s">
        <v>75</v>
      </c>
      <c r="B1038" t="s">
        <v>90</v>
      </c>
      <c r="C1038">
        <v>3238283</v>
      </c>
      <c r="D1038" t="s">
        <v>135</v>
      </c>
      <c r="E1038" t="s">
        <v>79</v>
      </c>
      <c r="F1038" t="s">
        <v>7625</v>
      </c>
      <c r="G1038" t="s">
        <v>7626</v>
      </c>
      <c r="H1038" t="s">
        <v>79</v>
      </c>
      <c r="I1038" t="s">
        <v>82</v>
      </c>
    </row>
    <row r="1039" spans="1:10" x14ac:dyDescent="0.25">
      <c r="A1039" t="s">
        <v>75</v>
      </c>
      <c r="B1039" t="s">
        <v>90</v>
      </c>
      <c r="C1039">
        <v>3240709</v>
      </c>
      <c r="D1039" t="s">
        <v>135</v>
      </c>
      <c r="E1039" t="s">
        <v>1565</v>
      </c>
      <c r="F1039" t="s">
        <v>1566</v>
      </c>
      <c r="G1039" t="s">
        <v>1567</v>
      </c>
      <c r="H1039" t="s">
        <v>253</v>
      </c>
      <c r="I1039" t="s">
        <v>1568</v>
      </c>
      <c r="J1039" t="s">
        <v>96</v>
      </c>
    </row>
    <row r="1040" spans="1:10" x14ac:dyDescent="0.25">
      <c r="A1040" t="s">
        <v>75</v>
      </c>
      <c r="B1040" t="s">
        <v>90</v>
      </c>
      <c r="C1040">
        <v>3243768</v>
      </c>
      <c r="D1040" t="s">
        <v>88</v>
      </c>
      <c r="E1040" t="s">
        <v>79</v>
      </c>
      <c r="F1040" t="s">
        <v>2925</v>
      </c>
      <c r="G1040" t="s">
        <v>4222</v>
      </c>
      <c r="H1040" t="s">
        <v>79</v>
      </c>
      <c r="I1040" t="s">
        <v>82</v>
      </c>
    </row>
    <row r="1041" spans="1:10" x14ac:dyDescent="0.25">
      <c r="A1041" t="s">
        <v>75</v>
      </c>
      <c r="B1041" t="s">
        <v>90</v>
      </c>
      <c r="C1041">
        <v>3245848</v>
      </c>
      <c r="D1041" t="s">
        <v>120</v>
      </c>
      <c r="E1041" t="s">
        <v>7627</v>
      </c>
      <c r="F1041" t="s">
        <v>7628</v>
      </c>
      <c r="G1041" t="s">
        <v>7629</v>
      </c>
      <c r="H1041" t="s">
        <v>96</v>
      </c>
      <c r="I1041" t="s">
        <v>627</v>
      </c>
      <c r="J1041" t="s">
        <v>96</v>
      </c>
    </row>
    <row r="1042" spans="1:10" x14ac:dyDescent="0.25">
      <c r="A1042" t="s">
        <v>75</v>
      </c>
      <c r="B1042" t="s">
        <v>90</v>
      </c>
      <c r="C1042">
        <v>3252258</v>
      </c>
      <c r="D1042" t="s">
        <v>135</v>
      </c>
      <c r="E1042" t="s">
        <v>5083</v>
      </c>
      <c r="F1042" t="s">
        <v>7630</v>
      </c>
      <c r="G1042" t="s">
        <v>7631</v>
      </c>
      <c r="H1042" t="s">
        <v>85</v>
      </c>
      <c r="I1042" t="s">
        <v>3642</v>
      </c>
      <c r="J1042" t="s">
        <v>277</v>
      </c>
    </row>
    <row r="1043" spans="1:10" x14ac:dyDescent="0.25">
      <c r="A1043" t="s">
        <v>75</v>
      </c>
      <c r="B1043" t="s">
        <v>90</v>
      </c>
      <c r="C1043">
        <v>3254752</v>
      </c>
      <c r="D1043" t="s">
        <v>135</v>
      </c>
      <c r="E1043" t="s">
        <v>7632</v>
      </c>
      <c r="F1043" t="s">
        <v>7633</v>
      </c>
      <c r="G1043" t="s">
        <v>7634</v>
      </c>
      <c r="H1043" t="s">
        <v>245</v>
      </c>
      <c r="I1043" t="s">
        <v>6845</v>
      </c>
      <c r="J1043" t="s">
        <v>245</v>
      </c>
    </row>
    <row r="1044" spans="1:10" x14ac:dyDescent="0.25">
      <c r="A1044" t="s">
        <v>75</v>
      </c>
      <c r="B1044" t="s">
        <v>90</v>
      </c>
      <c r="C1044">
        <v>3258871</v>
      </c>
      <c r="D1044" t="s">
        <v>120</v>
      </c>
      <c r="E1044" t="s">
        <v>7635</v>
      </c>
      <c r="F1044" t="s">
        <v>5490</v>
      </c>
      <c r="G1044" t="s">
        <v>7636</v>
      </c>
      <c r="H1044" t="s">
        <v>96</v>
      </c>
      <c r="I1044" t="s">
        <v>521</v>
      </c>
      <c r="J1044" t="s">
        <v>172</v>
      </c>
    </row>
    <row r="1045" spans="1:10" x14ac:dyDescent="0.25">
      <c r="A1045" t="s">
        <v>75</v>
      </c>
      <c r="B1045" t="s">
        <v>90</v>
      </c>
      <c r="C1045">
        <v>3261001</v>
      </c>
      <c r="D1045" t="s">
        <v>151</v>
      </c>
      <c r="E1045" t="s">
        <v>79</v>
      </c>
      <c r="F1045" t="s">
        <v>2928</v>
      </c>
      <c r="G1045" t="s">
        <v>2929</v>
      </c>
      <c r="H1045" t="s">
        <v>79</v>
      </c>
      <c r="I1045" t="s">
        <v>82</v>
      </c>
    </row>
    <row r="1046" spans="1:10" x14ac:dyDescent="0.25">
      <c r="A1046" t="s">
        <v>75</v>
      </c>
      <c r="B1046" t="s">
        <v>90</v>
      </c>
      <c r="C1046">
        <v>3262945</v>
      </c>
      <c r="D1046" t="s">
        <v>92</v>
      </c>
      <c r="E1046" t="s">
        <v>7637</v>
      </c>
      <c r="F1046" t="s">
        <v>7638</v>
      </c>
      <c r="G1046" t="s">
        <v>7639</v>
      </c>
      <c r="H1046" t="s">
        <v>96</v>
      </c>
      <c r="I1046" t="s">
        <v>7640</v>
      </c>
      <c r="J1046" t="s">
        <v>511</v>
      </c>
    </row>
    <row r="1047" spans="1:10" x14ac:dyDescent="0.25">
      <c r="A1047" t="s">
        <v>75</v>
      </c>
      <c r="B1047" t="s">
        <v>90</v>
      </c>
      <c r="C1047">
        <v>3263409</v>
      </c>
      <c r="D1047" t="s">
        <v>88</v>
      </c>
      <c r="E1047" t="s">
        <v>79</v>
      </c>
      <c r="F1047" t="s">
        <v>7638</v>
      </c>
      <c r="G1047" t="s">
        <v>7641</v>
      </c>
      <c r="H1047" t="s">
        <v>79</v>
      </c>
      <c r="I1047" t="s">
        <v>82</v>
      </c>
    </row>
    <row r="1048" spans="1:10" x14ac:dyDescent="0.25">
      <c r="A1048" t="s">
        <v>75</v>
      </c>
      <c r="B1048" t="s">
        <v>90</v>
      </c>
      <c r="C1048">
        <v>3266646</v>
      </c>
      <c r="D1048" t="s">
        <v>135</v>
      </c>
      <c r="E1048" t="s">
        <v>3714</v>
      </c>
      <c r="F1048" t="s">
        <v>7642</v>
      </c>
      <c r="G1048" t="s">
        <v>7643</v>
      </c>
      <c r="H1048" t="s">
        <v>146</v>
      </c>
      <c r="I1048" t="s">
        <v>3716</v>
      </c>
      <c r="J1048" t="s">
        <v>148</v>
      </c>
    </row>
    <row r="1049" spans="1:10" x14ac:dyDescent="0.25">
      <c r="A1049" t="s">
        <v>75</v>
      </c>
      <c r="B1049" t="s">
        <v>90</v>
      </c>
      <c r="C1049">
        <v>3268357</v>
      </c>
      <c r="D1049" t="s">
        <v>135</v>
      </c>
      <c r="E1049" t="s">
        <v>79</v>
      </c>
      <c r="F1049" t="s">
        <v>7644</v>
      </c>
      <c r="G1049" t="s">
        <v>7645</v>
      </c>
      <c r="H1049" t="s">
        <v>79</v>
      </c>
      <c r="I1049" t="s">
        <v>82</v>
      </c>
    </row>
    <row r="1050" spans="1:10" x14ac:dyDescent="0.25">
      <c r="A1050" t="s">
        <v>75</v>
      </c>
      <c r="B1050" t="s">
        <v>90</v>
      </c>
      <c r="C1050">
        <v>3271128</v>
      </c>
      <c r="D1050" t="s">
        <v>101</v>
      </c>
      <c r="E1050" t="s">
        <v>7646</v>
      </c>
      <c r="F1050" t="s">
        <v>7647</v>
      </c>
      <c r="G1050" t="s">
        <v>7648</v>
      </c>
      <c r="H1050" t="s">
        <v>174</v>
      </c>
      <c r="I1050" t="s">
        <v>5601</v>
      </c>
      <c r="J1050" t="s">
        <v>131</v>
      </c>
    </row>
    <row r="1051" spans="1:10" x14ac:dyDescent="0.25">
      <c r="A1051" t="s">
        <v>75</v>
      </c>
      <c r="B1051" t="s">
        <v>90</v>
      </c>
      <c r="C1051">
        <v>3275210</v>
      </c>
      <c r="D1051" t="s">
        <v>78</v>
      </c>
      <c r="E1051" t="s">
        <v>79</v>
      </c>
      <c r="F1051" t="s">
        <v>1577</v>
      </c>
      <c r="G1051" t="s">
        <v>1578</v>
      </c>
      <c r="H1051" t="s">
        <v>79</v>
      </c>
      <c r="I1051" t="s">
        <v>82</v>
      </c>
    </row>
    <row r="1052" spans="1:10" x14ac:dyDescent="0.25">
      <c r="A1052" t="s">
        <v>75</v>
      </c>
      <c r="B1052" t="s">
        <v>90</v>
      </c>
      <c r="C1052">
        <v>3290970</v>
      </c>
      <c r="D1052" t="s">
        <v>225</v>
      </c>
      <c r="E1052" t="s">
        <v>7649</v>
      </c>
      <c r="F1052" t="s">
        <v>7650</v>
      </c>
      <c r="G1052" t="s">
        <v>7651</v>
      </c>
      <c r="H1052" t="s">
        <v>124</v>
      </c>
      <c r="I1052" t="s">
        <v>198</v>
      </c>
      <c r="J1052" t="s">
        <v>124</v>
      </c>
    </row>
    <row r="1053" spans="1:10" x14ac:dyDescent="0.25">
      <c r="A1053" t="s">
        <v>75</v>
      </c>
      <c r="B1053" t="s">
        <v>90</v>
      </c>
      <c r="C1053">
        <v>3295911</v>
      </c>
      <c r="D1053" t="s">
        <v>135</v>
      </c>
      <c r="E1053" t="s">
        <v>7652</v>
      </c>
      <c r="F1053" t="s">
        <v>7653</v>
      </c>
      <c r="G1053" t="s">
        <v>7654</v>
      </c>
      <c r="H1053" t="s">
        <v>98</v>
      </c>
      <c r="I1053" t="s">
        <v>874</v>
      </c>
      <c r="J1053" t="s">
        <v>428</v>
      </c>
    </row>
    <row r="1054" spans="1:10" x14ac:dyDescent="0.25">
      <c r="A1054" t="s">
        <v>75</v>
      </c>
      <c r="B1054" t="s">
        <v>90</v>
      </c>
      <c r="C1054">
        <v>3296612</v>
      </c>
      <c r="D1054" t="s">
        <v>120</v>
      </c>
      <c r="E1054" t="s">
        <v>7655</v>
      </c>
      <c r="F1054" t="s">
        <v>7653</v>
      </c>
      <c r="G1054" t="s">
        <v>7654</v>
      </c>
      <c r="H1054" t="s">
        <v>204</v>
      </c>
      <c r="I1054" t="s">
        <v>307</v>
      </c>
      <c r="J1054" t="s">
        <v>204</v>
      </c>
    </row>
    <row r="1055" spans="1:10" x14ac:dyDescent="0.25">
      <c r="A1055" t="s">
        <v>75</v>
      </c>
      <c r="B1055" t="s">
        <v>90</v>
      </c>
      <c r="C1055">
        <v>3299240</v>
      </c>
      <c r="D1055" t="s">
        <v>101</v>
      </c>
      <c r="E1055" t="s">
        <v>79</v>
      </c>
      <c r="F1055" t="s">
        <v>7656</v>
      </c>
      <c r="G1055" t="s">
        <v>7657</v>
      </c>
      <c r="H1055" t="s">
        <v>79</v>
      </c>
      <c r="I1055" t="s">
        <v>82</v>
      </c>
    </row>
    <row r="1056" spans="1:10" x14ac:dyDescent="0.25">
      <c r="A1056" t="s">
        <v>75</v>
      </c>
      <c r="B1056" t="s">
        <v>90</v>
      </c>
      <c r="C1056">
        <v>3302027</v>
      </c>
      <c r="D1056" t="s">
        <v>120</v>
      </c>
      <c r="E1056" t="s">
        <v>7658</v>
      </c>
      <c r="F1056" t="s">
        <v>7659</v>
      </c>
      <c r="G1056" t="s">
        <v>7660</v>
      </c>
      <c r="H1056" t="s">
        <v>140</v>
      </c>
      <c r="I1056" t="s">
        <v>2236</v>
      </c>
      <c r="J1056" t="s">
        <v>160</v>
      </c>
    </row>
    <row r="1057" spans="1:10" x14ac:dyDescent="0.25">
      <c r="A1057" t="s">
        <v>75</v>
      </c>
      <c r="B1057" t="s">
        <v>90</v>
      </c>
      <c r="C1057">
        <v>3307024</v>
      </c>
      <c r="D1057" t="s">
        <v>135</v>
      </c>
      <c r="E1057" t="s">
        <v>1581</v>
      </c>
      <c r="F1057" t="s">
        <v>1582</v>
      </c>
      <c r="G1057" t="s">
        <v>1583</v>
      </c>
      <c r="H1057" t="s">
        <v>146</v>
      </c>
      <c r="I1057" t="s">
        <v>1584</v>
      </c>
      <c r="J1057" t="s">
        <v>148</v>
      </c>
    </row>
    <row r="1058" spans="1:10" x14ac:dyDescent="0.25">
      <c r="A1058" t="s">
        <v>75</v>
      </c>
      <c r="B1058" t="s">
        <v>90</v>
      </c>
      <c r="C1058">
        <v>3312055</v>
      </c>
      <c r="D1058" t="s">
        <v>135</v>
      </c>
      <c r="E1058" t="s">
        <v>7661</v>
      </c>
      <c r="F1058" t="s">
        <v>7662</v>
      </c>
      <c r="G1058" t="s">
        <v>7663</v>
      </c>
      <c r="H1058" t="s">
        <v>146</v>
      </c>
      <c r="I1058" t="s">
        <v>3614</v>
      </c>
      <c r="J1058" t="s">
        <v>146</v>
      </c>
    </row>
    <row r="1059" spans="1:10" x14ac:dyDescent="0.25">
      <c r="A1059" t="s">
        <v>75</v>
      </c>
      <c r="B1059" t="s">
        <v>90</v>
      </c>
      <c r="C1059">
        <v>3314870</v>
      </c>
      <c r="D1059" t="s">
        <v>135</v>
      </c>
      <c r="E1059" t="s">
        <v>7664</v>
      </c>
      <c r="F1059" t="s">
        <v>7665</v>
      </c>
      <c r="G1059" t="s">
        <v>7666</v>
      </c>
      <c r="H1059" t="s">
        <v>204</v>
      </c>
      <c r="I1059" t="s">
        <v>2911</v>
      </c>
      <c r="J1059" t="s">
        <v>140</v>
      </c>
    </row>
    <row r="1060" spans="1:10" x14ac:dyDescent="0.25">
      <c r="A1060" t="s">
        <v>75</v>
      </c>
      <c r="B1060" t="s">
        <v>90</v>
      </c>
      <c r="C1060">
        <v>3318513</v>
      </c>
      <c r="D1060" t="s">
        <v>92</v>
      </c>
      <c r="E1060" t="s">
        <v>7667</v>
      </c>
      <c r="F1060" t="s">
        <v>7668</v>
      </c>
      <c r="G1060" t="s">
        <v>7669</v>
      </c>
      <c r="H1060" t="s">
        <v>204</v>
      </c>
      <c r="I1060" t="s">
        <v>7670</v>
      </c>
      <c r="J1060" t="s">
        <v>204</v>
      </c>
    </row>
    <row r="1061" spans="1:10" x14ac:dyDescent="0.25">
      <c r="A1061" t="s">
        <v>75</v>
      </c>
      <c r="B1061" t="s">
        <v>90</v>
      </c>
      <c r="C1061">
        <v>3322402</v>
      </c>
      <c r="D1061" t="s">
        <v>92</v>
      </c>
      <c r="E1061" t="s">
        <v>7671</v>
      </c>
      <c r="F1061" t="s">
        <v>7672</v>
      </c>
      <c r="G1061" t="s">
        <v>7673</v>
      </c>
      <c r="H1061" t="s">
        <v>172</v>
      </c>
      <c r="I1061" t="s">
        <v>1128</v>
      </c>
      <c r="J1061" t="s">
        <v>172</v>
      </c>
    </row>
    <row r="1062" spans="1:10" x14ac:dyDescent="0.25">
      <c r="A1062" t="s">
        <v>75</v>
      </c>
      <c r="B1062" t="s">
        <v>90</v>
      </c>
      <c r="C1062">
        <v>3332963</v>
      </c>
      <c r="D1062" t="s">
        <v>135</v>
      </c>
      <c r="E1062" t="s">
        <v>7674</v>
      </c>
      <c r="F1062" t="s">
        <v>7675</v>
      </c>
      <c r="G1062" t="s">
        <v>7676</v>
      </c>
      <c r="H1062" t="s">
        <v>204</v>
      </c>
      <c r="I1062" t="s">
        <v>389</v>
      </c>
      <c r="J1062" t="s">
        <v>204</v>
      </c>
    </row>
    <row r="1063" spans="1:10" x14ac:dyDescent="0.25">
      <c r="A1063" t="s">
        <v>75</v>
      </c>
      <c r="B1063" t="s">
        <v>90</v>
      </c>
      <c r="C1063">
        <v>3334464</v>
      </c>
      <c r="D1063" t="s">
        <v>135</v>
      </c>
      <c r="E1063" t="s">
        <v>7677</v>
      </c>
      <c r="F1063" t="s">
        <v>7678</v>
      </c>
      <c r="G1063" t="s">
        <v>7679</v>
      </c>
      <c r="H1063" t="s">
        <v>140</v>
      </c>
      <c r="I1063" t="s">
        <v>1538</v>
      </c>
      <c r="J1063" t="s">
        <v>124</v>
      </c>
    </row>
    <row r="1064" spans="1:10" x14ac:dyDescent="0.25">
      <c r="A1064" t="s">
        <v>75</v>
      </c>
      <c r="B1064" t="s">
        <v>90</v>
      </c>
      <c r="C1064">
        <v>3334687</v>
      </c>
      <c r="D1064" t="s">
        <v>120</v>
      </c>
      <c r="E1064" t="s">
        <v>7680</v>
      </c>
      <c r="F1064" t="s">
        <v>7681</v>
      </c>
      <c r="G1064" t="s">
        <v>7682</v>
      </c>
      <c r="H1064" t="s">
        <v>204</v>
      </c>
      <c r="I1064" t="s">
        <v>3164</v>
      </c>
      <c r="J1064" t="s">
        <v>204</v>
      </c>
    </row>
    <row r="1065" spans="1:10" x14ac:dyDescent="0.25">
      <c r="A1065" t="s">
        <v>75</v>
      </c>
      <c r="B1065" t="s">
        <v>90</v>
      </c>
      <c r="C1065">
        <v>3340038</v>
      </c>
      <c r="D1065" t="s">
        <v>135</v>
      </c>
      <c r="E1065" t="s">
        <v>7683</v>
      </c>
      <c r="F1065" t="s">
        <v>7684</v>
      </c>
      <c r="G1065" t="s">
        <v>7685</v>
      </c>
      <c r="H1065" t="s">
        <v>172</v>
      </c>
      <c r="I1065" t="s">
        <v>925</v>
      </c>
      <c r="J1065" t="s">
        <v>172</v>
      </c>
    </row>
    <row r="1066" spans="1:10" x14ac:dyDescent="0.25">
      <c r="A1066" t="s">
        <v>75</v>
      </c>
      <c r="B1066" t="s">
        <v>90</v>
      </c>
      <c r="C1066">
        <v>3340131</v>
      </c>
      <c r="D1066" t="s">
        <v>135</v>
      </c>
      <c r="E1066" t="s">
        <v>6025</v>
      </c>
      <c r="F1066" t="s">
        <v>7684</v>
      </c>
      <c r="G1066" t="s">
        <v>7685</v>
      </c>
      <c r="H1066" t="s">
        <v>172</v>
      </c>
      <c r="I1066" t="s">
        <v>1070</v>
      </c>
      <c r="J1066" t="s">
        <v>172</v>
      </c>
    </row>
    <row r="1067" spans="1:10" x14ac:dyDescent="0.25">
      <c r="A1067" t="s">
        <v>75</v>
      </c>
      <c r="B1067" t="s">
        <v>90</v>
      </c>
      <c r="C1067">
        <v>3343866</v>
      </c>
      <c r="D1067" t="s">
        <v>78</v>
      </c>
      <c r="E1067" t="s">
        <v>79</v>
      </c>
      <c r="F1067" t="s">
        <v>1602</v>
      </c>
      <c r="G1067" t="s">
        <v>1603</v>
      </c>
      <c r="H1067" t="s">
        <v>79</v>
      </c>
      <c r="I1067" t="s">
        <v>82</v>
      </c>
    </row>
    <row r="1068" spans="1:10" x14ac:dyDescent="0.25">
      <c r="A1068" t="s">
        <v>75</v>
      </c>
      <c r="B1068" t="s">
        <v>90</v>
      </c>
      <c r="C1068">
        <v>3343975</v>
      </c>
      <c r="D1068" t="s">
        <v>135</v>
      </c>
      <c r="E1068" t="s">
        <v>189</v>
      </c>
      <c r="F1068" t="s">
        <v>7686</v>
      </c>
      <c r="G1068" t="s">
        <v>7687</v>
      </c>
      <c r="H1068" t="s">
        <v>189</v>
      </c>
      <c r="I1068" t="s">
        <v>82</v>
      </c>
    </row>
    <row r="1069" spans="1:10" x14ac:dyDescent="0.25">
      <c r="A1069" t="s">
        <v>75</v>
      </c>
      <c r="B1069" t="s">
        <v>90</v>
      </c>
      <c r="C1069">
        <v>3347778</v>
      </c>
      <c r="D1069" t="s">
        <v>151</v>
      </c>
      <c r="E1069" t="s">
        <v>79</v>
      </c>
      <c r="F1069" t="s">
        <v>4258</v>
      </c>
      <c r="G1069" t="s">
        <v>4259</v>
      </c>
      <c r="H1069" t="s">
        <v>79</v>
      </c>
      <c r="I1069" t="s">
        <v>82</v>
      </c>
    </row>
    <row r="1070" spans="1:10" x14ac:dyDescent="0.25">
      <c r="A1070" t="s">
        <v>75</v>
      </c>
      <c r="B1070" t="s">
        <v>90</v>
      </c>
      <c r="C1070">
        <v>3350663</v>
      </c>
      <c r="D1070" t="s">
        <v>135</v>
      </c>
      <c r="E1070" t="s">
        <v>7688</v>
      </c>
      <c r="F1070" t="s">
        <v>7689</v>
      </c>
      <c r="G1070" t="s">
        <v>7690</v>
      </c>
      <c r="H1070" t="s">
        <v>174</v>
      </c>
      <c r="I1070" t="s">
        <v>7691</v>
      </c>
      <c r="J1070" t="s">
        <v>174</v>
      </c>
    </row>
    <row r="1071" spans="1:10" x14ac:dyDescent="0.25">
      <c r="A1071" t="s">
        <v>75</v>
      </c>
      <c r="B1071" t="s">
        <v>90</v>
      </c>
      <c r="C1071">
        <v>3351650</v>
      </c>
      <c r="D1071" t="s">
        <v>120</v>
      </c>
      <c r="E1071" t="s">
        <v>7692</v>
      </c>
      <c r="F1071" t="s">
        <v>7689</v>
      </c>
      <c r="G1071" t="s">
        <v>7690</v>
      </c>
      <c r="H1071" t="s">
        <v>105</v>
      </c>
      <c r="I1071" t="s">
        <v>7693</v>
      </c>
      <c r="J1071" t="s">
        <v>85</v>
      </c>
    </row>
    <row r="1072" spans="1:10" x14ac:dyDescent="0.25">
      <c r="A1072" t="s">
        <v>75</v>
      </c>
      <c r="B1072" t="s">
        <v>90</v>
      </c>
      <c r="C1072">
        <v>3354405</v>
      </c>
      <c r="D1072" t="s">
        <v>88</v>
      </c>
      <c r="E1072" t="s">
        <v>79</v>
      </c>
      <c r="F1072" t="s">
        <v>7694</v>
      </c>
      <c r="G1072" t="s">
        <v>7695</v>
      </c>
      <c r="H1072" t="s">
        <v>79</v>
      </c>
      <c r="I1072" t="s">
        <v>82</v>
      </c>
    </row>
    <row r="1073" spans="1:10" x14ac:dyDescent="0.25">
      <c r="A1073" t="s">
        <v>75</v>
      </c>
      <c r="B1073" t="s">
        <v>90</v>
      </c>
      <c r="C1073">
        <v>3365607</v>
      </c>
      <c r="D1073" t="s">
        <v>120</v>
      </c>
      <c r="E1073" t="s">
        <v>7696</v>
      </c>
      <c r="F1073" t="s">
        <v>7697</v>
      </c>
      <c r="G1073" t="s">
        <v>7698</v>
      </c>
      <c r="H1073" t="s">
        <v>172</v>
      </c>
      <c r="I1073" t="s">
        <v>2625</v>
      </c>
      <c r="J1073" t="s">
        <v>172</v>
      </c>
    </row>
    <row r="1074" spans="1:10" x14ac:dyDescent="0.25">
      <c r="A1074" t="s">
        <v>75</v>
      </c>
      <c r="B1074" t="s">
        <v>90</v>
      </c>
      <c r="C1074">
        <v>3373457</v>
      </c>
      <c r="D1074" t="s">
        <v>135</v>
      </c>
      <c r="E1074" t="s">
        <v>79</v>
      </c>
      <c r="F1074" t="s">
        <v>7699</v>
      </c>
      <c r="G1074" t="s">
        <v>7700</v>
      </c>
      <c r="H1074" t="s">
        <v>79</v>
      </c>
      <c r="I1074" t="s">
        <v>82</v>
      </c>
    </row>
    <row r="1075" spans="1:10" x14ac:dyDescent="0.25">
      <c r="A1075" t="s">
        <v>75</v>
      </c>
      <c r="B1075" t="s">
        <v>90</v>
      </c>
      <c r="C1075">
        <v>3373985</v>
      </c>
      <c r="D1075" t="s">
        <v>135</v>
      </c>
      <c r="E1075" t="s">
        <v>79</v>
      </c>
      <c r="F1075" t="s">
        <v>7701</v>
      </c>
      <c r="G1075" t="s">
        <v>7702</v>
      </c>
      <c r="H1075" t="s">
        <v>79</v>
      </c>
      <c r="I1075" t="s">
        <v>82</v>
      </c>
    </row>
    <row r="1076" spans="1:10" x14ac:dyDescent="0.25">
      <c r="A1076" t="s">
        <v>75</v>
      </c>
      <c r="B1076" t="s">
        <v>90</v>
      </c>
      <c r="C1076">
        <v>3375260</v>
      </c>
      <c r="D1076" t="s">
        <v>120</v>
      </c>
      <c r="E1076" t="s">
        <v>7703</v>
      </c>
      <c r="F1076" t="s">
        <v>7704</v>
      </c>
      <c r="G1076" t="s">
        <v>7705</v>
      </c>
      <c r="H1076" t="s">
        <v>85</v>
      </c>
      <c r="I1076" t="s">
        <v>2901</v>
      </c>
      <c r="J1076" t="s">
        <v>277</v>
      </c>
    </row>
    <row r="1077" spans="1:10" x14ac:dyDescent="0.25">
      <c r="A1077" t="s">
        <v>75</v>
      </c>
      <c r="B1077" t="s">
        <v>90</v>
      </c>
      <c r="C1077">
        <v>3378858</v>
      </c>
      <c r="D1077" t="s">
        <v>78</v>
      </c>
      <c r="E1077" t="s">
        <v>79</v>
      </c>
      <c r="F1077" t="s">
        <v>2950</v>
      </c>
      <c r="G1077" t="s">
        <v>2951</v>
      </c>
      <c r="H1077" t="s">
        <v>79</v>
      </c>
      <c r="I1077" t="s">
        <v>82</v>
      </c>
    </row>
    <row r="1078" spans="1:10" x14ac:dyDescent="0.25">
      <c r="A1078" t="s">
        <v>75</v>
      </c>
      <c r="B1078" t="s">
        <v>90</v>
      </c>
      <c r="C1078">
        <v>3381943</v>
      </c>
      <c r="D1078" t="s">
        <v>135</v>
      </c>
      <c r="E1078" t="s">
        <v>7706</v>
      </c>
      <c r="F1078" t="s">
        <v>7707</v>
      </c>
      <c r="G1078" t="s">
        <v>7708</v>
      </c>
      <c r="H1078" t="s">
        <v>174</v>
      </c>
      <c r="I1078" t="s">
        <v>3302</v>
      </c>
      <c r="J1078" t="s">
        <v>174</v>
      </c>
    </row>
    <row r="1079" spans="1:10" x14ac:dyDescent="0.25">
      <c r="A1079" t="s">
        <v>75</v>
      </c>
      <c r="B1079" t="s">
        <v>90</v>
      </c>
      <c r="C1079">
        <v>3396082</v>
      </c>
      <c r="D1079" t="s">
        <v>120</v>
      </c>
      <c r="E1079" t="s">
        <v>7709</v>
      </c>
      <c r="F1079" t="s">
        <v>7710</v>
      </c>
      <c r="G1079" t="s">
        <v>7711</v>
      </c>
      <c r="H1079" t="s">
        <v>124</v>
      </c>
      <c r="I1079" t="s">
        <v>2458</v>
      </c>
      <c r="J1079" t="s">
        <v>140</v>
      </c>
    </row>
    <row r="1080" spans="1:10" x14ac:dyDescent="0.25">
      <c r="A1080" t="s">
        <v>75</v>
      </c>
      <c r="B1080" t="s">
        <v>90</v>
      </c>
      <c r="C1080">
        <v>3397161</v>
      </c>
      <c r="D1080" t="s">
        <v>120</v>
      </c>
      <c r="E1080" t="s">
        <v>2869</v>
      </c>
      <c r="F1080" t="s">
        <v>7712</v>
      </c>
      <c r="G1080" t="s">
        <v>7713</v>
      </c>
      <c r="H1080" t="s">
        <v>85</v>
      </c>
      <c r="I1080" t="s">
        <v>1755</v>
      </c>
      <c r="J1080" t="s">
        <v>277</v>
      </c>
    </row>
    <row r="1081" spans="1:10" x14ac:dyDescent="0.25">
      <c r="A1081" t="s">
        <v>75</v>
      </c>
      <c r="B1081" t="s">
        <v>90</v>
      </c>
      <c r="C1081">
        <v>3403534</v>
      </c>
      <c r="D1081" t="s">
        <v>88</v>
      </c>
      <c r="E1081" t="s">
        <v>79</v>
      </c>
      <c r="F1081" t="s">
        <v>7714</v>
      </c>
      <c r="G1081" t="s">
        <v>7715</v>
      </c>
      <c r="H1081" t="s">
        <v>79</v>
      </c>
      <c r="I1081" t="s">
        <v>82</v>
      </c>
    </row>
    <row r="1082" spans="1:10" x14ac:dyDescent="0.25">
      <c r="A1082" t="s">
        <v>75</v>
      </c>
      <c r="B1082" t="s">
        <v>90</v>
      </c>
      <c r="C1082">
        <v>3404059</v>
      </c>
      <c r="D1082" t="s">
        <v>135</v>
      </c>
      <c r="E1082" t="s">
        <v>7716</v>
      </c>
      <c r="F1082" t="s">
        <v>7717</v>
      </c>
      <c r="G1082" t="s">
        <v>7718</v>
      </c>
      <c r="H1082" t="s">
        <v>124</v>
      </c>
      <c r="I1082" t="s">
        <v>329</v>
      </c>
      <c r="J1082" t="s">
        <v>140</v>
      </c>
    </row>
    <row r="1083" spans="1:10" x14ac:dyDescent="0.25">
      <c r="A1083" t="s">
        <v>75</v>
      </c>
      <c r="B1083" t="s">
        <v>90</v>
      </c>
      <c r="C1083">
        <v>3407007</v>
      </c>
      <c r="D1083" t="s">
        <v>151</v>
      </c>
      <c r="E1083" t="s">
        <v>79</v>
      </c>
      <c r="F1083" t="s">
        <v>7719</v>
      </c>
      <c r="G1083" t="s">
        <v>7720</v>
      </c>
      <c r="H1083" t="s">
        <v>79</v>
      </c>
      <c r="I1083" t="s">
        <v>82</v>
      </c>
    </row>
    <row r="1084" spans="1:10" x14ac:dyDescent="0.25">
      <c r="A1084" t="s">
        <v>75</v>
      </c>
      <c r="B1084" t="s">
        <v>90</v>
      </c>
      <c r="C1084">
        <v>3407969</v>
      </c>
      <c r="D1084" t="s">
        <v>135</v>
      </c>
      <c r="E1084" t="s">
        <v>7721</v>
      </c>
      <c r="F1084" t="s">
        <v>7722</v>
      </c>
      <c r="G1084" t="s">
        <v>7723</v>
      </c>
      <c r="H1084" t="s">
        <v>400</v>
      </c>
      <c r="I1084" t="s">
        <v>1343</v>
      </c>
      <c r="J1084" t="s">
        <v>428</v>
      </c>
    </row>
    <row r="1085" spans="1:10" x14ac:dyDescent="0.25">
      <c r="A1085" t="s">
        <v>75</v>
      </c>
      <c r="B1085" t="s">
        <v>90</v>
      </c>
      <c r="C1085">
        <v>3409856</v>
      </c>
      <c r="D1085" t="s">
        <v>101</v>
      </c>
      <c r="E1085" t="s">
        <v>7724</v>
      </c>
      <c r="F1085" t="s">
        <v>7725</v>
      </c>
      <c r="G1085" t="s">
        <v>6264</v>
      </c>
      <c r="H1085" t="s">
        <v>174</v>
      </c>
      <c r="I1085" t="s">
        <v>7726</v>
      </c>
      <c r="J1085" t="s">
        <v>131</v>
      </c>
    </row>
    <row r="1086" spans="1:10" x14ac:dyDescent="0.25">
      <c r="A1086" t="s">
        <v>75</v>
      </c>
      <c r="B1086" t="s">
        <v>90</v>
      </c>
      <c r="C1086">
        <v>3411250</v>
      </c>
      <c r="D1086" t="s">
        <v>120</v>
      </c>
      <c r="E1086" t="s">
        <v>7727</v>
      </c>
      <c r="F1086" t="s">
        <v>7725</v>
      </c>
      <c r="G1086" t="s">
        <v>6264</v>
      </c>
      <c r="H1086" t="s">
        <v>105</v>
      </c>
      <c r="I1086" t="s">
        <v>7728</v>
      </c>
      <c r="J1086" t="s">
        <v>85</v>
      </c>
    </row>
    <row r="1087" spans="1:10" x14ac:dyDescent="0.25">
      <c r="A1087" t="s">
        <v>75</v>
      </c>
      <c r="B1087" t="s">
        <v>90</v>
      </c>
      <c r="C1087">
        <v>3415702</v>
      </c>
      <c r="D1087" t="s">
        <v>92</v>
      </c>
      <c r="E1087" t="s">
        <v>1606</v>
      </c>
      <c r="F1087" t="s">
        <v>1607</v>
      </c>
      <c r="G1087" t="s">
        <v>1608</v>
      </c>
      <c r="H1087" t="s">
        <v>96</v>
      </c>
      <c r="I1087" t="s">
        <v>1609</v>
      </c>
      <c r="J1087" t="s">
        <v>98</v>
      </c>
    </row>
    <row r="1088" spans="1:10" x14ac:dyDescent="0.25">
      <c r="A1088" t="s">
        <v>75</v>
      </c>
      <c r="B1088" t="s">
        <v>90</v>
      </c>
      <c r="C1088">
        <v>3422726</v>
      </c>
      <c r="D1088" t="s">
        <v>120</v>
      </c>
      <c r="E1088" t="s">
        <v>7729</v>
      </c>
      <c r="F1088" t="s">
        <v>7730</v>
      </c>
      <c r="G1088" t="s">
        <v>7731</v>
      </c>
      <c r="H1088" t="s">
        <v>245</v>
      </c>
      <c r="I1088" t="s">
        <v>3132</v>
      </c>
      <c r="J1088" t="s">
        <v>245</v>
      </c>
    </row>
    <row r="1089" spans="1:10" x14ac:dyDescent="0.25">
      <c r="A1089" t="s">
        <v>75</v>
      </c>
      <c r="B1089" t="s">
        <v>90</v>
      </c>
      <c r="C1089">
        <v>3424363</v>
      </c>
      <c r="D1089" t="s">
        <v>92</v>
      </c>
      <c r="E1089" t="s">
        <v>7732</v>
      </c>
      <c r="F1089" t="s">
        <v>7733</v>
      </c>
      <c r="G1089" t="s">
        <v>7734</v>
      </c>
      <c r="H1089" t="s">
        <v>174</v>
      </c>
      <c r="I1089" t="s">
        <v>1007</v>
      </c>
      <c r="J1089" t="s">
        <v>140</v>
      </c>
    </row>
    <row r="1090" spans="1:10" x14ac:dyDescent="0.25">
      <c r="A1090" t="s">
        <v>75</v>
      </c>
      <c r="B1090" t="s">
        <v>90</v>
      </c>
      <c r="C1090">
        <v>3433098</v>
      </c>
      <c r="D1090" t="s">
        <v>120</v>
      </c>
      <c r="E1090" t="s">
        <v>1612</v>
      </c>
      <c r="F1090" t="s">
        <v>1613</v>
      </c>
      <c r="G1090" t="s">
        <v>1614</v>
      </c>
      <c r="H1090" t="s">
        <v>253</v>
      </c>
      <c r="I1090" t="s">
        <v>1615</v>
      </c>
      <c r="J1090" t="s">
        <v>96</v>
      </c>
    </row>
    <row r="1091" spans="1:10" x14ac:dyDescent="0.25">
      <c r="A1091" t="s">
        <v>75</v>
      </c>
      <c r="B1091" t="s">
        <v>90</v>
      </c>
      <c r="C1091">
        <v>3440151</v>
      </c>
      <c r="D1091" t="s">
        <v>120</v>
      </c>
      <c r="E1091" t="s">
        <v>7735</v>
      </c>
      <c r="F1091" t="s">
        <v>7736</v>
      </c>
      <c r="G1091" t="s">
        <v>7737</v>
      </c>
      <c r="H1091" t="s">
        <v>172</v>
      </c>
      <c r="I1091" t="s">
        <v>1416</v>
      </c>
      <c r="J1091" t="s">
        <v>172</v>
      </c>
    </row>
    <row r="1092" spans="1:10" x14ac:dyDescent="0.25">
      <c r="A1092" t="s">
        <v>75</v>
      </c>
      <c r="B1092" t="s">
        <v>90</v>
      </c>
      <c r="C1092">
        <v>3440444</v>
      </c>
      <c r="D1092" t="s">
        <v>120</v>
      </c>
      <c r="E1092" t="s">
        <v>7738</v>
      </c>
      <c r="F1092" t="s">
        <v>7739</v>
      </c>
      <c r="G1092" t="s">
        <v>7740</v>
      </c>
      <c r="H1092" t="s">
        <v>140</v>
      </c>
      <c r="I1092" t="s">
        <v>777</v>
      </c>
      <c r="J1092" t="s">
        <v>140</v>
      </c>
    </row>
    <row r="1093" spans="1:10" x14ac:dyDescent="0.25">
      <c r="A1093" t="s">
        <v>75</v>
      </c>
      <c r="B1093" t="s">
        <v>90</v>
      </c>
      <c r="C1093">
        <v>3440832</v>
      </c>
      <c r="D1093" t="s">
        <v>115</v>
      </c>
      <c r="E1093" t="s">
        <v>7741</v>
      </c>
      <c r="F1093" t="s">
        <v>7742</v>
      </c>
      <c r="G1093" t="s">
        <v>7743</v>
      </c>
      <c r="H1093" t="s">
        <v>400</v>
      </c>
      <c r="I1093" t="s">
        <v>1840</v>
      </c>
      <c r="J1093" t="s">
        <v>85</v>
      </c>
    </row>
    <row r="1094" spans="1:10" x14ac:dyDescent="0.25">
      <c r="A1094" t="s">
        <v>75</v>
      </c>
      <c r="B1094" t="s">
        <v>90</v>
      </c>
      <c r="C1094">
        <v>3445410</v>
      </c>
      <c r="D1094" t="s">
        <v>135</v>
      </c>
      <c r="E1094" t="s">
        <v>7744</v>
      </c>
      <c r="F1094" t="s">
        <v>7745</v>
      </c>
      <c r="G1094" t="s">
        <v>7746</v>
      </c>
      <c r="H1094" t="s">
        <v>124</v>
      </c>
      <c r="I1094" t="s">
        <v>3224</v>
      </c>
      <c r="J1094" t="s">
        <v>96</v>
      </c>
    </row>
    <row r="1095" spans="1:10" x14ac:dyDescent="0.25">
      <c r="A1095" t="s">
        <v>75</v>
      </c>
      <c r="B1095" t="s">
        <v>90</v>
      </c>
      <c r="C1095">
        <v>3448742</v>
      </c>
      <c r="D1095" t="s">
        <v>135</v>
      </c>
      <c r="E1095" t="s">
        <v>5088</v>
      </c>
      <c r="F1095" t="s">
        <v>2966</v>
      </c>
      <c r="G1095" t="s">
        <v>2967</v>
      </c>
      <c r="H1095" t="s">
        <v>105</v>
      </c>
      <c r="I1095" t="s">
        <v>3340</v>
      </c>
      <c r="J1095" t="s">
        <v>160</v>
      </c>
    </row>
    <row r="1096" spans="1:10" x14ac:dyDescent="0.25">
      <c r="A1096" t="s">
        <v>75</v>
      </c>
      <c r="B1096" t="s">
        <v>90</v>
      </c>
      <c r="C1096">
        <v>3454786</v>
      </c>
      <c r="D1096" t="s">
        <v>135</v>
      </c>
      <c r="E1096" t="s">
        <v>7747</v>
      </c>
      <c r="F1096" t="s">
        <v>7748</v>
      </c>
      <c r="G1096" t="s">
        <v>7749</v>
      </c>
      <c r="H1096" t="s">
        <v>172</v>
      </c>
      <c r="I1096" t="s">
        <v>2713</v>
      </c>
      <c r="J1096" t="s">
        <v>172</v>
      </c>
    </row>
    <row r="1097" spans="1:10" x14ac:dyDescent="0.25">
      <c r="A1097" t="s">
        <v>75</v>
      </c>
      <c r="B1097" t="s">
        <v>90</v>
      </c>
      <c r="C1097">
        <v>3454793</v>
      </c>
      <c r="D1097" t="s">
        <v>92</v>
      </c>
      <c r="E1097" t="s">
        <v>7750</v>
      </c>
      <c r="F1097" t="s">
        <v>7748</v>
      </c>
      <c r="G1097" t="s">
        <v>7749</v>
      </c>
      <c r="H1097" t="s">
        <v>565</v>
      </c>
      <c r="I1097" t="s">
        <v>1007</v>
      </c>
      <c r="J1097" t="s">
        <v>124</v>
      </c>
    </row>
    <row r="1098" spans="1:10" x14ac:dyDescent="0.25">
      <c r="A1098" t="s">
        <v>75</v>
      </c>
      <c r="B1098" t="s">
        <v>90</v>
      </c>
      <c r="C1098">
        <v>3455867</v>
      </c>
      <c r="D1098" t="s">
        <v>135</v>
      </c>
      <c r="E1098" t="s">
        <v>7751</v>
      </c>
      <c r="F1098" t="s">
        <v>7752</v>
      </c>
      <c r="G1098" t="s">
        <v>7753</v>
      </c>
      <c r="H1098" t="s">
        <v>172</v>
      </c>
      <c r="I1098" t="s">
        <v>1889</v>
      </c>
      <c r="J1098" t="s">
        <v>172</v>
      </c>
    </row>
    <row r="1099" spans="1:10" x14ac:dyDescent="0.25">
      <c r="A1099" t="s">
        <v>75</v>
      </c>
      <c r="B1099" t="s">
        <v>90</v>
      </c>
      <c r="C1099">
        <v>3455930</v>
      </c>
      <c r="D1099" t="s">
        <v>135</v>
      </c>
      <c r="E1099" t="s">
        <v>7754</v>
      </c>
      <c r="F1099" t="s">
        <v>7752</v>
      </c>
      <c r="G1099" t="s">
        <v>7753</v>
      </c>
      <c r="H1099" t="s">
        <v>172</v>
      </c>
      <c r="I1099" t="s">
        <v>3698</v>
      </c>
      <c r="J1099" t="s">
        <v>172</v>
      </c>
    </row>
    <row r="1100" spans="1:10" x14ac:dyDescent="0.25">
      <c r="A1100" t="s">
        <v>75</v>
      </c>
      <c r="B1100" t="s">
        <v>90</v>
      </c>
      <c r="C1100">
        <v>3465938</v>
      </c>
      <c r="D1100" t="s">
        <v>225</v>
      </c>
      <c r="E1100" t="s">
        <v>1618</v>
      </c>
      <c r="F1100" t="s">
        <v>1619</v>
      </c>
      <c r="G1100" t="s">
        <v>1620</v>
      </c>
      <c r="H1100" t="s">
        <v>140</v>
      </c>
      <c r="I1100" t="s">
        <v>1621</v>
      </c>
      <c r="J1100" t="s">
        <v>124</v>
      </c>
    </row>
    <row r="1101" spans="1:10" x14ac:dyDescent="0.25">
      <c r="A1101" t="s">
        <v>75</v>
      </c>
      <c r="B1101" t="s">
        <v>90</v>
      </c>
      <c r="C1101">
        <v>3470272</v>
      </c>
      <c r="D1101" t="s">
        <v>135</v>
      </c>
      <c r="E1101" t="s">
        <v>6192</v>
      </c>
      <c r="F1101" t="s">
        <v>7755</v>
      </c>
      <c r="G1101" t="s">
        <v>5828</v>
      </c>
      <c r="H1101" t="s">
        <v>245</v>
      </c>
      <c r="I1101" t="s">
        <v>1404</v>
      </c>
      <c r="J1101" t="s">
        <v>245</v>
      </c>
    </row>
    <row r="1102" spans="1:10" x14ac:dyDescent="0.25">
      <c r="A1102" t="s">
        <v>75</v>
      </c>
      <c r="B1102" t="s">
        <v>90</v>
      </c>
      <c r="C1102">
        <v>3471705</v>
      </c>
      <c r="D1102" t="s">
        <v>88</v>
      </c>
      <c r="E1102" t="s">
        <v>7756</v>
      </c>
      <c r="F1102" t="s">
        <v>5532</v>
      </c>
      <c r="G1102" t="s">
        <v>5533</v>
      </c>
      <c r="H1102" t="s">
        <v>146</v>
      </c>
      <c r="I1102" t="s">
        <v>1469</v>
      </c>
      <c r="J1102" t="s">
        <v>85</v>
      </c>
    </row>
    <row r="1103" spans="1:10" x14ac:dyDescent="0.25">
      <c r="A1103" t="s">
        <v>75</v>
      </c>
      <c r="B1103" t="s">
        <v>90</v>
      </c>
      <c r="C1103">
        <v>3473139</v>
      </c>
      <c r="D1103" t="s">
        <v>120</v>
      </c>
      <c r="E1103" t="s">
        <v>7757</v>
      </c>
      <c r="F1103" t="s">
        <v>7758</v>
      </c>
      <c r="G1103" t="s">
        <v>7759</v>
      </c>
      <c r="H1103" t="s">
        <v>172</v>
      </c>
      <c r="I1103" t="s">
        <v>3392</v>
      </c>
      <c r="J1103" t="s">
        <v>172</v>
      </c>
    </row>
    <row r="1104" spans="1:10" x14ac:dyDescent="0.25">
      <c r="A1104" t="s">
        <v>75</v>
      </c>
      <c r="B1104" t="s">
        <v>90</v>
      </c>
      <c r="C1104">
        <v>3475255</v>
      </c>
      <c r="D1104" t="s">
        <v>135</v>
      </c>
      <c r="E1104" t="s">
        <v>7760</v>
      </c>
      <c r="F1104" t="s">
        <v>7761</v>
      </c>
      <c r="G1104" t="s">
        <v>4532</v>
      </c>
      <c r="H1104" t="s">
        <v>140</v>
      </c>
      <c r="I1104" t="s">
        <v>599</v>
      </c>
      <c r="J1104" t="s">
        <v>277</v>
      </c>
    </row>
    <row r="1105" spans="1:10" x14ac:dyDescent="0.25">
      <c r="A1105" t="s">
        <v>75</v>
      </c>
      <c r="B1105" t="s">
        <v>90</v>
      </c>
      <c r="C1105">
        <v>3475763</v>
      </c>
      <c r="D1105" t="s">
        <v>120</v>
      </c>
      <c r="E1105" t="s">
        <v>7762</v>
      </c>
      <c r="F1105" t="s">
        <v>7761</v>
      </c>
      <c r="G1105" t="s">
        <v>4532</v>
      </c>
      <c r="H1105" t="s">
        <v>204</v>
      </c>
      <c r="I1105" t="s">
        <v>7763</v>
      </c>
      <c r="J1105" t="s">
        <v>204</v>
      </c>
    </row>
    <row r="1106" spans="1:10" x14ac:dyDescent="0.25">
      <c r="A1106" t="s">
        <v>75</v>
      </c>
      <c r="B1106" t="s">
        <v>90</v>
      </c>
      <c r="C1106">
        <v>3479769</v>
      </c>
      <c r="D1106" t="s">
        <v>225</v>
      </c>
      <c r="E1106" t="s">
        <v>7764</v>
      </c>
      <c r="F1106" t="s">
        <v>7765</v>
      </c>
      <c r="G1106" t="s">
        <v>7766</v>
      </c>
      <c r="H1106" t="s">
        <v>105</v>
      </c>
      <c r="I1106" t="s">
        <v>2741</v>
      </c>
      <c r="J1106" t="s">
        <v>85</v>
      </c>
    </row>
    <row r="1107" spans="1:10" x14ac:dyDescent="0.25">
      <c r="A1107" t="s">
        <v>75</v>
      </c>
      <c r="B1107" t="s">
        <v>90</v>
      </c>
      <c r="C1107">
        <v>3485290</v>
      </c>
      <c r="D1107" t="s">
        <v>135</v>
      </c>
      <c r="E1107" t="s">
        <v>7767</v>
      </c>
      <c r="F1107" t="s">
        <v>7768</v>
      </c>
      <c r="G1107" t="s">
        <v>7769</v>
      </c>
      <c r="H1107" t="s">
        <v>204</v>
      </c>
      <c r="I1107" t="s">
        <v>1876</v>
      </c>
      <c r="J1107" t="s">
        <v>140</v>
      </c>
    </row>
    <row r="1108" spans="1:10" x14ac:dyDescent="0.25">
      <c r="A1108" t="s">
        <v>75</v>
      </c>
      <c r="B1108" t="s">
        <v>90</v>
      </c>
      <c r="C1108">
        <v>3487342</v>
      </c>
      <c r="D1108" t="s">
        <v>88</v>
      </c>
      <c r="E1108" t="s">
        <v>79</v>
      </c>
      <c r="F1108" t="s">
        <v>7770</v>
      </c>
      <c r="G1108" t="s">
        <v>7771</v>
      </c>
      <c r="H1108" t="s">
        <v>79</v>
      </c>
      <c r="I1108" t="s">
        <v>82</v>
      </c>
    </row>
    <row r="1109" spans="1:10" x14ac:dyDescent="0.25">
      <c r="A1109" t="s">
        <v>75</v>
      </c>
      <c r="B1109" t="s">
        <v>90</v>
      </c>
      <c r="C1109">
        <v>3488966</v>
      </c>
      <c r="D1109" t="s">
        <v>1798</v>
      </c>
      <c r="E1109" t="s">
        <v>7772</v>
      </c>
      <c r="F1109" t="s">
        <v>7773</v>
      </c>
      <c r="G1109" t="s">
        <v>7774</v>
      </c>
      <c r="H1109" t="s">
        <v>204</v>
      </c>
      <c r="I1109" t="s">
        <v>7775</v>
      </c>
      <c r="J1109" t="s">
        <v>131</v>
      </c>
    </row>
    <row r="1110" spans="1:10" x14ac:dyDescent="0.25">
      <c r="A1110" t="s">
        <v>75</v>
      </c>
      <c r="B1110" t="s">
        <v>90</v>
      </c>
      <c r="C1110">
        <v>3489397</v>
      </c>
      <c r="D1110" t="s">
        <v>135</v>
      </c>
      <c r="E1110" t="s">
        <v>7776</v>
      </c>
      <c r="F1110" t="s">
        <v>7773</v>
      </c>
      <c r="G1110" t="s">
        <v>7774</v>
      </c>
      <c r="H1110" t="s">
        <v>253</v>
      </c>
      <c r="I1110" t="s">
        <v>7777</v>
      </c>
      <c r="J1110" t="s">
        <v>96</v>
      </c>
    </row>
    <row r="1111" spans="1:10" x14ac:dyDescent="0.25">
      <c r="A1111" t="s">
        <v>75</v>
      </c>
      <c r="B1111" t="s">
        <v>90</v>
      </c>
      <c r="C1111">
        <v>3493210</v>
      </c>
      <c r="D1111" t="s">
        <v>88</v>
      </c>
      <c r="E1111" t="s">
        <v>79</v>
      </c>
      <c r="F1111" t="s">
        <v>1624</v>
      </c>
      <c r="G1111" t="s">
        <v>1625</v>
      </c>
      <c r="H1111" t="s">
        <v>79</v>
      </c>
      <c r="I1111" t="s">
        <v>82</v>
      </c>
    </row>
    <row r="1112" spans="1:10" x14ac:dyDescent="0.25">
      <c r="A1112" t="s">
        <v>75</v>
      </c>
      <c r="B1112" t="s">
        <v>90</v>
      </c>
      <c r="C1112">
        <v>3501571</v>
      </c>
      <c r="D1112" t="s">
        <v>135</v>
      </c>
      <c r="E1112" t="s">
        <v>7778</v>
      </c>
      <c r="F1112" t="s">
        <v>7779</v>
      </c>
      <c r="G1112" t="s">
        <v>7780</v>
      </c>
      <c r="H1112" t="s">
        <v>146</v>
      </c>
      <c r="I1112" t="s">
        <v>1517</v>
      </c>
      <c r="J1112" t="s">
        <v>148</v>
      </c>
    </row>
    <row r="1113" spans="1:10" x14ac:dyDescent="0.25">
      <c r="A1113" t="s">
        <v>75</v>
      </c>
      <c r="B1113" t="s">
        <v>90</v>
      </c>
      <c r="C1113">
        <v>3504143</v>
      </c>
      <c r="D1113" t="s">
        <v>120</v>
      </c>
      <c r="E1113" t="s">
        <v>1067</v>
      </c>
      <c r="F1113" t="s">
        <v>7781</v>
      </c>
      <c r="G1113" t="s">
        <v>7782</v>
      </c>
      <c r="H1113" t="s">
        <v>124</v>
      </c>
      <c r="I1113" t="s">
        <v>1070</v>
      </c>
      <c r="J1113" t="s">
        <v>140</v>
      </c>
    </row>
    <row r="1114" spans="1:10" x14ac:dyDescent="0.25">
      <c r="A1114" t="s">
        <v>75</v>
      </c>
      <c r="B1114" t="s">
        <v>90</v>
      </c>
      <c r="C1114">
        <v>3507749</v>
      </c>
      <c r="D1114" t="s">
        <v>120</v>
      </c>
      <c r="E1114" t="s">
        <v>7783</v>
      </c>
      <c r="F1114" t="s">
        <v>7784</v>
      </c>
      <c r="G1114" t="s">
        <v>7785</v>
      </c>
      <c r="H1114" t="s">
        <v>511</v>
      </c>
      <c r="I1114" t="s">
        <v>7786</v>
      </c>
      <c r="J1114" t="s">
        <v>400</v>
      </c>
    </row>
    <row r="1115" spans="1:10" x14ac:dyDescent="0.25">
      <c r="A1115" t="s">
        <v>75</v>
      </c>
      <c r="B1115" t="s">
        <v>90</v>
      </c>
      <c r="C1115">
        <v>3509102</v>
      </c>
      <c r="D1115" t="s">
        <v>120</v>
      </c>
      <c r="E1115" t="s">
        <v>7787</v>
      </c>
      <c r="F1115" t="s">
        <v>7788</v>
      </c>
      <c r="G1115" t="s">
        <v>7789</v>
      </c>
      <c r="H1115" t="s">
        <v>140</v>
      </c>
      <c r="I1115" t="s">
        <v>301</v>
      </c>
      <c r="J1115" t="s">
        <v>124</v>
      </c>
    </row>
    <row r="1116" spans="1:10" x14ac:dyDescent="0.25">
      <c r="A1116" t="s">
        <v>75</v>
      </c>
      <c r="B1116" t="s">
        <v>90</v>
      </c>
      <c r="C1116">
        <v>3513424</v>
      </c>
      <c r="D1116" t="s">
        <v>225</v>
      </c>
      <c r="E1116" t="s">
        <v>7790</v>
      </c>
      <c r="F1116" t="s">
        <v>7791</v>
      </c>
      <c r="G1116" t="s">
        <v>7792</v>
      </c>
      <c r="H1116" t="s">
        <v>245</v>
      </c>
      <c r="I1116" t="s">
        <v>5102</v>
      </c>
      <c r="J1116" t="s">
        <v>245</v>
      </c>
    </row>
    <row r="1117" spans="1:10" x14ac:dyDescent="0.25">
      <c r="A1117" t="s">
        <v>75</v>
      </c>
      <c r="B1117" t="s">
        <v>90</v>
      </c>
      <c r="C1117">
        <v>3518052</v>
      </c>
      <c r="D1117" t="s">
        <v>135</v>
      </c>
      <c r="E1117" t="s">
        <v>1628</v>
      </c>
      <c r="F1117" t="s">
        <v>1629</v>
      </c>
      <c r="G1117" t="s">
        <v>1630</v>
      </c>
      <c r="H1117" t="s">
        <v>131</v>
      </c>
      <c r="I1117" t="s">
        <v>1631</v>
      </c>
      <c r="J1117" t="s">
        <v>98</v>
      </c>
    </row>
    <row r="1118" spans="1:10" x14ac:dyDescent="0.25">
      <c r="A1118" t="s">
        <v>75</v>
      </c>
      <c r="B1118" t="s">
        <v>90</v>
      </c>
      <c r="C1118">
        <v>3519188</v>
      </c>
      <c r="D1118" t="s">
        <v>135</v>
      </c>
      <c r="E1118" t="s">
        <v>7793</v>
      </c>
      <c r="F1118" t="s">
        <v>2971</v>
      </c>
      <c r="G1118" t="s">
        <v>7794</v>
      </c>
      <c r="H1118" t="s">
        <v>96</v>
      </c>
      <c r="I1118" t="s">
        <v>1755</v>
      </c>
      <c r="J1118" t="s">
        <v>96</v>
      </c>
    </row>
    <row r="1119" spans="1:10" x14ac:dyDescent="0.25">
      <c r="A1119" t="s">
        <v>75</v>
      </c>
      <c r="B1119" t="s">
        <v>90</v>
      </c>
      <c r="C1119">
        <v>3519657</v>
      </c>
      <c r="D1119" t="s">
        <v>120</v>
      </c>
      <c r="E1119" t="s">
        <v>79</v>
      </c>
      <c r="F1119" t="s">
        <v>2971</v>
      </c>
      <c r="G1119" t="s">
        <v>2972</v>
      </c>
      <c r="H1119" t="s">
        <v>79</v>
      </c>
      <c r="I1119" t="s">
        <v>82</v>
      </c>
    </row>
    <row r="1120" spans="1:10" x14ac:dyDescent="0.25">
      <c r="A1120" t="s">
        <v>75</v>
      </c>
      <c r="B1120" t="s">
        <v>90</v>
      </c>
      <c r="C1120">
        <v>3527856</v>
      </c>
      <c r="D1120" t="s">
        <v>225</v>
      </c>
      <c r="E1120" t="s">
        <v>79</v>
      </c>
      <c r="F1120" t="s">
        <v>5544</v>
      </c>
      <c r="G1120" t="s">
        <v>7795</v>
      </c>
      <c r="H1120" t="s">
        <v>79</v>
      </c>
      <c r="I1120" t="s">
        <v>82</v>
      </c>
    </row>
    <row r="1121" spans="1:10" x14ac:dyDescent="0.25">
      <c r="A1121" t="s">
        <v>75</v>
      </c>
      <c r="B1121" t="s">
        <v>90</v>
      </c>
      <c r="C1121">
        <v>3528406</v>
      </c>
      <c r="D1121" t="s">
        <v>120</v>
      </c>
      <c r="E1121" t="s">
        <v>7796</v>
      </c>
      <c r="F1121" t="s">
        <v>7797</v>
      </c>
      <c r="G1121" t="s">
        <v>7798</v>
      </c>
      <c r="H1121" t="s">
        <v>172</v>
      </c>
      <c r="I1121" t="s">
        <v>6645</v>
      </c>
      <c r="J1121" t="s">
        <v>172</v>
      </c>
    </row>
    <row r="1122" spans="1:10" x14ac:dyDescent="0.25">
      <c r="A1122" t="s">
        <v>75</v>
      </c>
      <c r="B1122" t="s">
        <v>90</v>
      </c>
      <c r="C1122">
        <v>3535370</v>
      </c>
      <c r="D1122" t="s">
        <v>135</v>
      </c>
      <c r="E1122" t="s">
        <v>7799</v>
      </c>
      <c r="F1122" t="s">
        <v>7800</v>
      </c>
      <c r="G1122" t="s">
        <v>7801</v>
      </c>
      <c r="H1122" t="s">
        <v>140</v>
      </c>
      <c r="I1122" t="s">
        <v>3817</v>
      </c>
      <c r="J1122" t="s">
        <v>124</v>
      </c>
    </row>
    <row r="1123" spans="1:10" x14ac:dyDescent="0.25">
      <c r="A1123" t="s">
        <v>75</v>
      </c>
      <c r="B1123" t="s">
        <v>90</v>
      </c>
      <c r="C1123">
        <v>3538583</v>
      </c>
      <c r="D1123" t="s">
        <v>135</v>
      </c>
      <c r="E1123" t="s">
        <v>1634</v>
      </c>
      <c r="F1123" t="s">
        <v>1635</v>
      </c>
      <c r="G1123" t="s">
        <v>1636</v>
      </c>
      <c r="H1123" t="s">
        <v>124</v>
      </c>
      <c r="I1123" t="s">
        <v>771</v>
      </c>
      <c r="J1123" t="s">
        <v>140</v>
      </c>
    </row>
    <row r="1124" spans="1:10" x14ac:dyDescent="0.25">
      <c r="A1124" t="s">
        <v>75</v>
      </c>
      <c r="B1124" t="s">
        <v>90</v>
      </c>
      <c r="C1124">
        <v>3543959</v>
      </c>
      <c r="D1124" t="s">
        <v>120</v>
      </c>
      <c r="E1124" t="s">
        <v>7802</v>
      </c>
      <c r="F1124" t="s">
        <v>7803</v>
      </c>
      <c r="G1124" t="s">
        <v>7804</v>
      </c>
      <c r="H1124" t="s">
        <v>204</v>
      </c>
      <c r="I1124" t="s">
        <v>7805</v>
      </c>
      <c r="J1124" t="s">
        <v>105</v>
      </c>
    </row>
    <row r="1125" spans="1:10" x14ac:dyDescent="0.25">
      <c r="A1125" t="s">
        <v>75</v>
      </c>
      <c r="B1125" t="s">
        <v>90</v>
      </c>
      <c r="C1125">
        <v>3545077</v>
      </c>
      <c r="D1125" t="s">
        <v>135</v>
      </c>
      <c r="E1125" t="s">
        <v>7806</v>
      </c>
      <c r="F1125" t="s">
        <v>7803</v>
      </c>
      <c r="G1125" t="s">
        <v>7804</v>
      </c>
      <c r="H1125" t="s">
        <v>96</v>
      </c>
      <c r="I1125" t="s">
        <v>276</v>
      </c>
      <c r="J1125" t="s">
        <v>96</v>
      </c>
    </row>
    <row r="1126" spans="1:10" x14ac:dyDescent="0.25">
      <c r="A1126" t="s">
        <v>75</v>
      </c>
      <c r="B1126" t="s">
        <v>90</v>
      </c>
      <c r="C1126">
        <v>3561574</v>
      </c>
      <c r="D1126" t="s">
        <v>135</v>
      </c>
      <c r="E1126" t="s">
        <v>7807</v>
      </c>
      <c r="F1126" t="s">
        <v>7808</v>
      </c>
      <c r="G1126" t="s">
        <v>7809</v>
      </c>
      <c r="H1126" t="s">
        <v>565</v>
      </c>
      <c r="I1126" t="s">
        <v>7763</v>
      </c>
      <c r="J1126" t="s">
        <v>96</v>
      </c>
    </row>
    <row r="1127" spans="1:10" x14ac:dyDescent="0.25">
      <c r="A1127" t="s">
        <v>75</v>
      </c>
      <c r="B1127" t="s">
        <v>90</v>
      </c>
      <c r="C1127">
        <v>3566100</v>
      </c>
      <c r="D1127" t="s">
        <v>120</v>
      </c>
      <c r="E1127" t="s">
        <v>1645</v>
      </c>
      <c r="F1127" t="s">
        <v>1646</v>
      </c>
      <c r="G1127" t="s">
        <v>1647</v>
      </c>
      <c r="H1127" t="s">
        <v>124</v>
      </c>
      <c r="I1127" t="s">
        <v>307</v>
      </c>
      <c r="J1127" t="s">
        <v>140</v>
      </c>
    </row>
    <row r="1128" spans="1:10" x14ac:dyDescent="0.25">
      <c r="A1128" t="s">
        <v>75</v>
      </c>
      <c r="B1128" t="s">
        <v>90</v>
      </c>
      <c r="C1128">
        <v>3567059</v>
      </c>
      <c r="D1128" t="s">
        <v>135</v>
      </c>
      <c r="E1128" t="s">
        <v>79</v>
      </c>
      <c r="F1128" t="s">
        <v>1646</v>
      </c>
      <c r="G1128" t="s">
        <v>7810</v>
      </c>
      <c r="H1128" t="s">
        <v>79</v>
      </c>
      <c r="I1128" t="s">
        <v>82</v>
      </c>
    </row>
    <row r="1129" spans="1:10" x14ac:dyDescent="0.25">
      <c r="A1129" t="s">
        <v>75</v>
      </c>
      <c r="B1129" t="s">
        <v>90</v>
      </c>
      <c r="C1129">
        <v>3571015</v>
      </c>
      <c r="D1129" t="s">
        <v>88</v>
      </c>
      <c r="E1129" t="s">
        <v>79</v>
      </c>
      <c r="F1129" t="s">
        <v>1650</v>
      </c>
      <c r="G1129" t="s">
        <v>1651</v>
      </c>
      <c r="H1129" t="s">
        <v>79</v>
      </c>
      <c r="I1129" t="s">
        <v>82</v>
      </c>
    </row>
    <row r="1130" spans="1:10" x14ac:dyDescent="0.25">
      <c r="A1130" t="s">
        <v>75</v>
      </c>
      <c r="B1130" t="s">
        <v>90</v>
      </c>
      <c r="C1130">
        <v>3571153</v>
      </c>
      <c r="D1130" t="s">
        <v>135</v>
      </c>
      <c r="E1130" t="s">
        <v>7811</v>
      </c>
      <c r="F1130" t="s">
        <v>7812</v>
      </c>
      <c r="G1130" t="s">
        <v>7813</v>
      </c>
      <c r="H1130" t="s">
        <v>105</v>
      </c>
      <c r="I1130" t="s">
        <v>1621</v>
      </c>
      <c r="J1130" t="s">
        <v>160</v>
      </c>
    </row>
    <row r="1131" spans="1:10" x14ac:dyDescent="0.25">
      <c r="A1131" t="s">
        <v>75</v>
      </c>
      <c r="B1131" t="s">
        <v>90</v>
      </c>
      <c r="C1131">
        <v>3575032</v>
      </c>
      <c r="D1131" t="s">
        <v>135</v>
      </c>
      <c r="E1131" t="s">
        <v>79</v>
      </c>
      <c r="F1131" t="s">
        <v>1654</v>
      </c>
      <c r="G1131" t="s">
        <v>1655</v>
      </c>
      <c r="H1131" t="s">
        <v>79</v>
      </c>
      <c r="I1131" t="s">
        <v>82</v>
      </c>
    </row>
    <row r="1132" spans="1:10" x14ac:dyDescent="0.25">
      <c r="A1132" t="s">
        <v>75</v>
      </c>
      <c r="B1132" t="s">
        <v>90</v>
      </c>
      <c r="C1132">
        <v>3576745</v>
      </c>
      <c r="D1132" t="s">
        <v>120</v>
      </c>
      <c r="E1132" t="s">
        <v>212</v>
      </c>
      <c r="F1132" t="s">
        <v>1658</v>
      </c>
      <c r="G1132" t="s">
        <v>1659</v>
      </c>
      <c r="H1132" t="s">
        <v>212</v>
      </c>
      <c r="I1132" t="s">
        <v>82</v>
      </c>
    </row>
    <row r="1133" spans="1:10" x14ac:dyDescent="0.25">
      <c r="A1133" t="s">
        <v>75</v>
      </c>
      <c r="B1133" t="s">
        <v>90</v>
      </c>
      <c r="C1133">
        <v>3577827</v>
      </c>
      <c r="D1133" t="s">
        <v>78</v>
      </c>
      <c r="E1133" t="s">
        <v>79</v>
      </c>
      <c r="F1133" t="s">
        <v>1658</v>
      </c>
      <c r="G1133" t="s">
        <v>1662</v>
      </c>
      <c r="H1133" t="s">
        <v>79</v>
      </c>
      <c r="I1133" t="s">
        <v>82</v>
      </c>
    </row>
    <row r="1134" spans="1:10" x14ac:dyDescent="0.25">
      <c r="A1134" t="s">
        <v>75</v>
      </c>
      <c r="B1134" t="s">
        <v>90</v>
      </c>
      <c r="C1134">
        <v>3582807</v>
      </c>
      <c r="D1134" t="s">
        <v>120</v>
      </c>
      <c r="E1134" t="s">
        <v>7814</v>
      </c>
      <c r="F1134" t="s">
        <v>7815</v>
      </c>
      <c r="G1134" t="s">
        <v>7816</v>
      </c>
      <c r="H1134" t="s">
        <v>131</v>
      </c>
      <c r="I1134" t="s">
        <v>1223</v>
      </c>
      <c r="J1134" t="s">
        <v>98</v>
      </c>
    </row>
    <row r="1135" spans="1:10" x14ac:dyDescent="0.25">
      <c r="A1135" t="s">
        <v>75</v>
      </c>
      <c r="B1135" t="s">
        <v>90</v>
      </c>
      <c r="C1135">
        <v>3582920</v>
      </c>
      <c r="D1135" t="s">
        <v>135</v>
      </c>
      <c r="E1135" t="s">
        <v>7817</v>
      </c>
      <c r="F1135" t="s">
        <v>7815</v>
      </c>
      <c r="G1135" t="s">
        <v>7816</v>
      </c>
      <c r="H1135" t="s">
        <v>204</v>
      </c>
      <c r="I1135" t="s">
        <v>2527</v>
      </c>
      <c r="J1135" t="s">
        <v>204</v>
      </c>
    </row>
    <row r="1136" spans="1:10" x14ac:dyDescent="0.25">
      <c r="A1136" t="s">
        <v>75</v>
      </c>
      <c r="B1136" t="s">
        <v>90</v>
      </c>
      <c r="C1136">
        <v>3590636</v>
      </c>
      <c r="D1136" t="s">
        <v>120</v>
      </c>
      <c r="E1136" t="s">
        <v>7818</v>
      </c>
      <c r="F1136" t="s">
        <v>2988</v>
      </c>
      <c r="G1136" t="s">
        <v>7819</v>
      </c>
      <c r="H1136" t="s">
        <v>277</v>
      </c>
      <c r="I1136" t="s">
        <v>1678</v>
      </c>
      <c r="J1136" t="s">
        <v>160</v>
      </c>
    </row>
    <row r="1137" spans="1:10" x14ac:dyDescent="0.25">
      <c r="A1137" t="s">
        <v>75</v>
      </c>
      <c r="B1137" t="s">
        <v>90</v>
      </c>
      <c r="C1137">
        <v>3590906</v>
      </c>
      <c r="D1137" t="s">
        <v>135</v>
      </c>
      <c r="E1137" t="s">
        <v>7820</v>
      </c>
      <c r="F1137" t="s">
        <v>2988</v>
      </c>
      <c r="G1137" t="s">
        <v>7819</v>
      </c>
      <c r="H1137" t="s">
        <v>204</v>
      </c>
      <c r="I1137" t="s">
        <v>3563</v>
      </c>
      <c r="J1137" t="s">
        <v>204</v>
      </c>
    </row>
    <row r="1138" spans="1:10" x14ac:dyDescent="0.25">
      <c r="A1138" t="s">
        <v>75</v>
      </c>
      <c r="B1138" t="s">
        <v>90</v>
      </c>
      <c r="C1138">
        <v>3591179</v>
      </c>
      <c r="D1138" t="s">
        <v>88</v>
      </c>
      <c r="E1138" t="s">
        <v>79</v>
      </c>
      <c r="F1138" t="s">
        <v>2988</v>
      </c>
      <c r="G1138" t="s">
        <v>2989</v>
      </c>
      <c r="H1138" t="s">
        <v>79</v>
      </c>
      <c r="I1138" t="s">
        <v>82</v>
      </c>
    </row>
    <row r="1139" spans="1:10" x14ac:dyDescent="0.25">
      <c r="A1139" t="s">
        <v>75</v>
      </c>
      <c r="B1139" t="s">
        <v>90</v>
      </c>
      <c r="C1139">
        <v>3591957</v>
      </c>
      <c r="D1139" t="s">
        <v>297</v>
      </c>
      <c r="E1139" t="s">
        <v>7821</v>
      </c>
      <c r="F1139" t="s">
        <v>7822</v>
      </c>
      <c r="G1139" t="s">
        <v>4276</v>
      </c>
      <c r="H1139" t="s">
        <v>245</v>
      </c>
      <c r="I1139" t="s">
        <v>6048</v>
      </c>
      <c r="J1139" t="s">
        <v>245</v>
      </c>
    </row>
    <row r="1140" spans="1:10" x14ac:dyDescent="0.25">
      <c r="A1140" t="s">
        <v>75</v>
      </c>
      <c r="B1140" t="s">
        <v>90</v>
      </c>
      <c r="C1140">
        <v>3593604</v>
      </c>
      <c r="D1140" t="s">
        <v>135</v>
      </c>
      <c r="E1140" t="s">
        <v>7823</v>
      </c>
      <c r="F1140" t="s">
        <v>7824</v>
      </c>
      <c r="G1140" t="s">
        <v>7825</v>
      </c>
      <c r="H1140" t="s">
        <v>197</v>
      </c>
      <c r="I1140" t="s">
        <v>2067</v>
      </c>
      <c r="J1140" t="s">
        <v>172</v>
      </c>
    </row>
    <row r="1141" spans="1:10" x14ac:dyDescent="0.25">
      <c r="A1141" t="s">
        <v>75</v>
      </c>
      <c r="B1141" t="s">
        <v>90</v>
      </c>
      <c r="C1141">
        <v>3594268</v>
      </c>
      <c r="D1141" t="s">
        <v>88</v>
      </c>
      <c r="E1141" t="s">
        <v>79</v>
      </c>
      <c r="F1141" t="s">
        <v>7824</v>
      </c>
      <c r="G1141" t="s">
        <v>7826</v>
      </c>
      <c r="H1141" t="s">
        <v>79</v>
      </c>
      <c r="I1141" t="s">
        <v>82</v>
      </c>
    </row>
    <row r="1142" spans="1:10" x14ac:dyDescent="0.25">
      <c r="A1142" t="s">
        <v>75</v>
      </c>
      <c r="B1142" t="s">
        <v>90</v>
      </c>
      <c r="C1142">
        <v>3596266</v>
      </c>
      <c r="D1142" t="s">
        <v>135</v>
      </c>
      <c r="E1142" t="s">
        <v>7827</v>
      </c>
      <c r="F1142" t="s">
        <v>7828</v>
      </c>
      <c r="G1142" t="s">
        <v>7829</v>
      </c>
      <c r="H1142" t="s">
        <v>174</v>
      </c>
      <c r="I1142" t="s">
        <v>1200</v>
      </c>
      <c r="J1142" t="s">
        <v>174</v>
      </c>
    </row>
    <row r="1143" spans="1:10" x14ac:dyDescent="0.25">
      <c r="A1143" t="s">
        <v>75</v>
      </c>
      <c r="B1143" t="s">
        <v>90</v>
      </c>
      <c r="C1143">
        <v>3598440</v>
      </c>
      <c r="D1143" t="s">
        <v>135</v>
      </c>
      <c r="E1143" t="s">
        <v>6708</v>
      </c>
      <c r="F1143" t="s">
        <v>7830</v>
      </c>
      <c r="G1143" t="s">
        <v>7831</v>
      </c>
      <c r="H1143" t="s">
        <v>400</v>
      </c>
      <c r="I1143" t="s">
        <v>925</v>
      </c>
      <c r="J1143" t="s">
        <v>428</v>
      </c>
    </row>
    <row r="1144" spans="1:10" x14ac:dyDescent="0.25">
      <c r="A1144" t="s">
        <v>75</v>
      </c>
      <c r="B1144" t="s">
        <v>90</v>
      </c>
      <c r="C1144">
        <v>3604608</v>
      </c>
      <c r="D1144" t="s">
        <v>135</v>
      </c>
      <c r="E1144" t="s">
        <v>7832</v>
      </c>
      <c r="F1144" t="s">
        <v>2992</v>
      </c>
      <c r="G1144" t="s">
        <v>7833</v>
      </c>
      <c r="H1144" t="s">
        <v>204</v>
      </c>
      <c r="I1144" t="s">
        <v>639</v>
      </c>
      <c r="J1144" t="s">
        <v>204</v>
      </c>
    </row>
    <row r="1145" spans="1:10" x14ac:dyDescent="0.25">
      <c r="A1145" t="s">
        <v>75</v>
      </c>
      <c r="B1145" t="s">
        <v>90</v>
      </c>
      <c r="C1145">
        <v>3607110</v>
      </c>
      <c r="D1145" t="s">
        <v>135</v>
      </c>
      <c r="E1145" t="s">
        <v>7834</v>
      </c>
      <c r="F1145" t="s">
        <v>7835</v>
      </c>
      <c r="G1145" t="s">
        <v>7836</v>
      </c>
      <c r="H1145" t="s">
        <v>172</v>
      </c>
      <c r="I1145" t="s">
        <v>537</v>
      </c>
      <c r="J1145" t="s">
        <v>172</v>
      </c>
    </row>
    <row r="1146" spans="1:10" x14ac:dyDescent="0.25">
      <c r="A1146" t="s">
        <v>75</v>
      </c>
      <c r="B1146" t="s">
        <v>90</v>
      </c>
      <c r="C1146">
        <v>3611922</v>
      </c>
      <c r="D1146" t="s">
        <v>135</v>
      </c>
      <c r="E1146" t="s">
        <v>7837</v>
      </c>
      <c r="F1146" t="s">
        <v>7838</v>
      </c>
      <c r="G1146" t="s">
        <v>5566</v>
      </c>
      <c r="H1146" t="s">
        <v>124</v>
      </c>
      <c r="I1146" t="s">
        <v>2517</v>
      </c>
      <c r="J1146" t="s">
        <v>140</v>
      </c>
    </row>
    <row r="1147" spans="1:10" x14ac:dyDescent="0.25">
      <c r="A1147" t="s">
        <v>75</v>
      </c>
      <c r="B1147" t="s">
        <v>90</v>
      </c>
      <c r="C1147">
        <v>3612284</v>
      </c>
      <c r="D1147" t="s">
        <v>120</v>
      </c>
      <c r="E1147" t="s">
        <v>5540</v>
      </c>
      <c r="F1147" t="s">
        <v>7839</v>
      </c>
      <c r="G1147" t="s">
        <v>7840</v>
      </c>
      <c r="H1147" t="s">
        <v>85</v>
      </c>
      <c r="I1147" t="s">
        <v>252</v>
      </c>
      <c r="J1147" t="s">
        <v>277</v>
      </c>
    </row>
    <row r="1148" spans="1:10" x14ac:dyDescent="0.25">
      <c r="A1148" t="s">
        <v>75</v>
      </c>
      <c r="B1148" t="s">
        <v>90</v>
      </c>
      <c r="C1148">
        <v>3618536</v>
      </c>
      <c r="D1148" t="s">
        <v>135</v>
      </c>
      <c r="E1148" t="s">
        <v>7841</v>
      </c>
      <c r="F1148" t="s">
        <v>7842</v>
      </c>
      <c r="G1148" t="s">
        <v>7843</v>
      </c>
      <c r="H1148" t="s">
        <v>124</v>
      </c>
      <c r="I1148" t="s">
        <v>2495</v>
      </c>
      <c r="J1148" t="s">
        <v>124</v>
      </c>
    </row>
    <row r="1149" spans="1:10" x14ac:dyDescent="0.25">
      <c r="A1149" t="s">
        <v>75</v>
      </c>
      <c r="B1149" t="s">
        <v>90</v>
      </c>
      <c r="C1149">
        <v>3622058</v>
      </c>
      <c r="D1149" t="s">
        <v>135</v>
      </c>
      <c r="E1149" t="s">
        <v>7844</v>
      </c>
      <c r="F1149" t="s">
        <v>7845</v>
      </c>
      <c r="G1149" t="s">
        <v>7846</v>
      </c>
      <c r="H1149" t="s">
        <v>85</v>
      </c>
      <c r="I1149" t="s">
        <v>6103</v>
      </c>
      <c r="J1149" t="s">
        <v>277</v>
      </c>
    </row>
    <row r="1150" spans="1:10" x14ac:dyDescent="0.25">
      <c r="A1150" t="s">
        <v>75</v>
      </c>
      <c r="B1150" t="s">
        <v>90</v>
      </c>
      <c r="C1150">
        <v>3629424</v>
      </c>
      <c r="D1150" t="s">
        <v>92</v>
      </c>
      <c r="E1150" t="s">
        <v>79</v>
      </c>
      <c r="F1150" t="s">
        <v>7847</v>
      </c>
      <c r="G1150" t="s">
        <v>7848</v>
      </c>
      <c r="H1150" t="s">
        <v>79</v>
      </c>
      <c r="I1150" t="s">
        <v>82</v>
      </c>
    </row>
    <row r="1151" spans="1:10" x14ac:dyDescent="0.25">
      <c r="A1151" t="s">
        <v>75</v>
      </c>
      <c r="B1151" t="s">
        <v>90</v>
      </c>
      <c r="C1151">
        <v>3638641</v>
      </c>
      <c r="D1151" t="s">
        <v>135</v>
      </c>
      <c r="E1151" t="s">
        <v>79</v>
      </c>
      <c r="F1151" t="s">
        <v>5594</v>
      </c>
      <c r="G1151" t="s">
        <v>7849</v>
      </c>
      <c r="H1151" t="s">
        <v>79</v>
      </c>
      <c r="I1151" t="s">
        <v>82</v>
      </c>
    </row>
    <row r="1152" spans="1:10" x14ac:dyDescent="0.25">
      <c r="A1152" t="s">
        <v>75</v>
      </c>
      <c r="B1152" t="s">
        <v>90</v>
      </c>
      <c r="C1152">
        <v>3639239</v>
      </c>
      <c r="D1152" t="s">
        <v>120</v>
      </c>
      <c r="E1152" t="s">
        <v>7850</v>
      </c>
      <c r="F1152" t="s">
        <v>7851</v>
      </c>
      <c r="G1152" t="s">
        <v>7852</v>
      </c>
      <c r="H1152" t="s">
        <v>131</v>
      </c>
      <c r="I1152" t="s">
        <v>4079</v>
      </c>
      <c r="J1152" t="s">
        <v>131</v>
      </c>
    </row>
    <row r="1153" spans="1:10" x14ac:dyDescent="0.25">
      <c r="A1153" t="s">
        <v>75</v>
      </c>
      <c r="B1153" t="s">
        <v>90</v>
      </c>
      <c r="C1153">
        <v>3643969</v>
      </c>
      <c r="D1153" t="s">
        <v>92</v>
      </c>
      <c r="E1153" t="s">
        <v>7853</v>
      </c>
      <c r="F1153" t="s">
        <v>7854</v>
      </c>
      <c r="G1153" t="s">
        <v>7855</v>
      </c>
      <c r="H1153" t="s">
        <v>140</v>
      </c>
      <c r="I1153" t="s">
        <v>1175</v>
      </c>
      <c r="J1153" t="s">
        <v>174</v>
      </c>
    </row>
    <row r="1154" spans="1:10" x14ac:dyDescent="0.25">
      <c r="A1154" t="s">
        <v>75</v>
      </c>
      <c r="B1154" t="s">
        <v>90</v>
      </c>
      <c r="C1154">
        <v>3644531</v>
      </c>
      <c r="D1154" t="s">
        <v>151</v>
      </c>
      <c r="E1154" t="s">
        <v>79</v>
      </c>
      <c r="F1154" t="s">
        <v>7854</v>
      </c>
      <c r="G1154" t="s">
        <v>7856</v>
      </c>
      <c r="H1154" t="s">
        <v>79</v>
      </c>
      <c r="I1154" t="s">
        <v>82</v>
      </c>
    </row>
    <row r="1155" spans="1:10" x14ac:dyDescent="0.25">
      <c r="A1155" t="s">
        <v>75</v>
      </c>
      <c r="B1155" t="s">
        <v>90</v>
      </c>
      <c r="C1155">
        <v>3646984</v>
      </c>
      <c r="D1155" t="s">
        <v>120</v>
      </c>
      <c r="E1155" t="s">
        <v>212</v>
      </c>
      <c r="F1155" t="s">
        <v>5604</v>
      </c>
      <c r="G1155" t="s">
        <v>212</v>
      </c>
      <c r="H1155" t="s">
        <v>212</v>
      </c>
      <c r="I1155" t="s">
        <v>82</v>
      </c>
    </row>
    <row r="1156" spans="1:10" x14ac:dyDescent="0.25">
      <c r="A1156" t="s">
        <v>75</v>
      </c>
      <c r="B1156" t="s">
        <v>90</v>
      </c>
      <c r="C1156">
        <v>3649797</v>
      </c>
      <c r="D1156" t="s">
        <v>135</v>
      </c>
      <c r="E1156" t="s">
        <v>7857</v>
      </c>
      <c r="F1156" t="s">
        <v>3004</v>
      </c>
      <c r="G1156" t="s">
        <v>7858</v>
      </c>
      <c r="H1156" t="s">
        <v>105</v>
      </c>
      <c r="I1156" t="s">
        <v>6014</v>
      </c>
      <c r="J1156" t="s">
        <v>160</v>
      </c>
    </row>
    <row r="1157" spans="1:10" x14ac:dyDescent="0.25">
      <c r="A1157" t="s">
        <v>75</v>
      </c>
      <c r="B1157" t="s">
        <v>90</v>
      </c>
      <c r="C1157">
        <v>3656189</v>
      </c>
      <c r="D1157" t="s">
        <v>120</v>
      </c>
      <c r="E1157" t="s">
        <v>7859</v>
      </c>
      <c r="F1157" t="s">
        <v>1682</v>
      </c>
      <c r="G1157" t="s">
        <v>1683</v>
      </c>
      <c r="H1157" t="s">
        <v>105</v>
      </c>
      <c r="I1157" t="s">
        <v>6059</v>
      </c>
      <c r="J1157" t="s">
        <v>160</v>
      </c>
    </row>
    <row r="1158" spans="1:10" x14ac:dyDescent="0.25">
      <c r="A1158" t="s">
        <v>75</v>
      </c>
      <c r="B1158" t="s">
        <v>90</v>
      </c>
      <c r="C1158">
        <v>3657375</v>
      </c>
      <c r="D1158" t="s">
        <v>151</v>
      </c>
      <c r="E1158" t="s">
        <v>7860</v>
      </c>
      <c r="F1158" t="s">
        <v>7861</v>
      </c>
      <c r="G1158" t="s">
        <v>7862</v>
      </c>
      <c r="H1158" t="s">
        <v>131</v>
      </c>
      <c r="I1158" t="s">
        <v>4764</v>
      </c>
      <c r="J1158" t="s">
        <v>140</v>
      </c>
    </row>
    <row r="1159" spans="1:10" x14ac:dyDescent="0.25">
      <c r="A1159" t="s">
        <v>75</v>
      </c>
      <c r="B1159" t="s">
        <v>90</v>
      </c>
      <c r="C1159">
        <v>3661610</v>
      </c>
      <c r="D1159" t="s">
        <v>225</v>
      </c>
      <c r="E1159" t="s">
        <v>7863</v>
      </c>
      <c r="F1159" t="s">
        <v>7864</v>
      </c>
      <c r="G1159" t="s">
        <v>7865</v>
      </c>
      <c r="H1159" t="s">
        <v>253</v>
      </c>
      <c r="I1159" t="s">
        <v>1455</v>
      </c>
      <c r="J1159" t="s">
        <v>96</v>
      </c>
    </row>
    <row r="1160" spans="1:10" x14ac:dyDescent="0.25">
      <c r="A1160" t="s">
        <v>75</v>
      </c>
      <c r="B1160" t="s">
        <v>90</v>
      </c>
      <c r="C1160">
        <v>3662660</v>
      </c>
      <c r="D1160" t="s">
        <v>115</v>
      </c>
      <c r="E1160" t="s">
        <v>79</v>
      </c>
      <c r="F1160" t="s">
        <v>7864</v>
      </c>
      <c r="G1160" t="s">
        <v>7866</v>
      </c>
      <c r="H1160" t="s">
        <v>79</v>
      </c>
      <c r="I1160" t="s">
        <v>82</v>
      </c>
    </row>
    <row r="1161" spans="1:10" x14ac:dyDescent="0.25">
      <c r="A1161" t="s">
        <v>75</v>
      </c>
      <c r="B1161" t="s">
        <v>90</v>
      </c>
      <c r="C1161">
        <v>3665383</v>
      </c>
      <c r="D1161" t="s">
        <v>120</v>
      </c>
      <c r="E1161" t="s">
        <v>79</v>
      </c>
      <c r="F1161" t="s">
        <v>1687</v>
      </c>
      <c r="G1161" t="s">
        <v>1688</v>
      </c>
      <c r="H1161" t="s">
        <v>79</v>
      </c>
      <c r="I1161" t="s">
        <v>82</v>
      </c>
    </row>
    <row r="1162" spans="1:10" x14ac:dyDescent="0.25">
      <c r="A1162" t="s">
        <v>75</v>
      </c>
      <c r="B1162" t="s">
        <v>90</v>
      </c>
      <c r="C1162">
        <v>3665485</v>
      </c>
      <c r="D1162" t="s">
        <v>92</v>
      </c>
      <c r="E1162" t="s">
        <v>79</v>
      </c>
      <c r="F1162" t="s">
        <v>1687</v>
      </c>
      <c r="G1162" t="s">
        <v>1688</v>
      </c>
      <c r="H1162" t="s">
        <v>79</v>
      </c>
      <c r="I1162" t="s">
        <v>82</v>
      </c>
    </row>
    <row r="1163" spans="1:10" x14ac:dyDescent="0.25">
      <c r="A1163" t="s">
        <v>75</v>
      </c>
      <c r="B1163" t="s">
        <v>90</v>
      </c>
      <c r="C1163">
        <v>3667959</v>
      </c>
      <c r="D1163" t="s">
        <v>135</v>
      </c>
      <c r="E1163" t="s">
        <v>79</v>
      </c>
      <c r="F1163" t="s">
        <v>7867</v>
      </c>
      <c r="G1163" t="s">
        <v>7868</v>
      </c>
      <c r="H1163" t="s">
        <v>79</v>
      </c>
      <c r="I1163" t="s">
        <v>82</v>
      </c>
    </row>
    <row r="1164" spans="1:10" x14ac:dyDescent="0.25">
      <c r="A1164" t="s">
        <v>75</v>
      </c>
      <c r="B1164" t="s">
        <v>90</v>
      </c>
      <c r="C1164">
        <v>3674442</v>
      </c>
      <c r="D1164" t="s">
        <v>120</v>
      </c>
      <c r="E1164" t="s">
        <v>1693</v>
      </c>
      <c r="F1164" t="s">
        <v>1694</v>
      </c>
      <c r="G1164" t="s">
        <v>1695</v>
      </c>
      <c r="H1164" t="s">
        <v>124</v>
      </c>
      <c r="I1164" t="s">
        <v>1696</v>
      </c>
      <c r="J1164" t="s">
        <v>140</v>
      </c>
    </row>
    <row r="1165" spans="1:10" x14ac:dyDescent="0.25">
      <c r="A1165" t="s">
        <v>75</v>
      </c>
      <c r="B1165" t="s">
        <v>90</v>
      </c>
      <c r="C1165">
        <v>3674730</v>
      </c>
      <c r="D1165" t="s">
        <v>135</v>
      </c>
      <c r="E1165" t="s">
        <v>1699</v>
      </c>
      <c r="F1165" t="s">
        <v>1694</v>
      </c>
      <c r="G1165" t="s">
        <v>1695</v>
      </c>
      <c r="H1165" t="s">
        <v>85</v>
      </c>
      <c r="I1165" t="s">
        <v>1700</v>
      </c>
      <c r="J1165" t="s">
        <v>277</v>
      </c>
    </row>
    <row r="1166" spans="1:10" x14ac:dyDescent="0.25">
      <c r="A1166" t="s">
        <v>75</v>
      </c>
      <c r="B1166" t="s">
        <v>90</v>
      </c>
      <c r="C1166">
        <v>3679301</v>
      </c>
      <c r="D1166" t="s">
        <v>297</v>
      </c>
      <c r="E1166" t="s">
        <v>7869</v>
      </c>
      <c r="F1166" t="s">
        <v>7870</v>
      </c>
      <c r="G1166" t="s">
        <v>7871</v>
      </c>
      <c r="H1166" t="s">
        <v>98</v>
      </c>
      <c r="I1166" t="s">
        <v>7872</v>
      </c>
      <c r="J1166" t="s">
        <v>131</v>
      </c>
    </row>
    <row r="1167" spans="1:10" x14ac:dyDescent="0.25">
      <c r="A1167" t="s">
        <v>75</v>
      </c>
      <c r="B1167" t="s">
        <v>90</v>
      </c>
      <c r="C1167">
        <v>3679324</v>
      </c>
      <c r="D1167" t="s">
        <v>135</v>
      </c>
      <c r="E1167" t="s">
        <v>7873</v>
      </c>
      <c r="F1167" t="s">
        <v>7870</v>
      </c>
      <c r="G1167" t="s">
        <v>7871</v>
      </c>
      <c r="H1167" t="s">
        <v>197</v>
      </c>
      <c r="I1167" t="s">
        <v>7874</v>
      </c>
      <c r="J1167" t="s">
        <v>172</v>
      </c>
    </row>
    <row r="1168" spans="1:10" x14ac:dyDescent="0.25">
      <c r="A1168" t="s">
        <v>75</v>
      </c>
      <c r="B1168" t="s">
        <v>90</v>
      </c>
      <c r="C1168">
        <v>3680910</v>
      </c>
      <c r="D1168" t="s">
        <v>120</v>
      </c>
      <c r="E1168" t="s">
        <v>7875</v>
      </c>
      <c r="F1168" t="s">
        <v>7870</v>
      </c>
      <c r="G1168" t="s">
        <v>7871</v>
      </c>
      <c r="H1168" t="s">
        <v>511</v>
      </c>
      <c r="I1168" t="s">
        <v>7876</v>
      </c>
      <c r="J1168" t="s">
        <v>400</v>
      </c>
    </row>
    <row r="1169" spans="1:10" x14ac:dyDescent="0.25">
      <c r="A1169" t="s">
        <v>75</v>
      </c>
      <c r="B1169" t="s">
        <v>90</v>
      </c>
      <c r="C1169">
        <v>3686345</v>
      </c>
      <c r="D1169" t="s">
        <v>135</v>
      </c>
      <c r="E1169" t="s">
        <v>7877</v>
      </c>
      <c r="F1169" t="s">
        <v>7878</v>
      </c>
      <c r="G1169" t="s">
        <v>7879</v>
      </c>
      <c r="H1169" t="s">
        <v>124</v>
      </c>
      <c r="I1169" t="s">
        <v>7880</v>
      </c>
      <c r="J1169" t="s">
        <v>96</v>
      </c>
    </row>
    <row r="1170" spans="1:10" x14ac:dyDescent="0.25">
      <c r="A1170" t="s">
        <v>75</v>
      </c>
      <c r="B1170" t="s">
        <v>90</v>
      </c>
      <c r="C1170">
        <v>3692994</v>
      </c>
      <c r="D1170" t="s">
        <v>92</v>
      </c>
      <c r="E1170" t="s">
        <v>7881</v>
      </c>
      <c r="F1170" t="s">
        <v>7882</v>
      </c>
      <c r="G1170" t="s">
        <v>7883</v>
      </c>
      <c r="H1170" t="s">
        <v>253</v>
      </c>
      <c r="I1170" t="s">
        <v>3655</v>
      </c>
      <c r="J1170" t="s">
        <v>277</v>
      </c>
    </row>
    <row r="1171" spans="1:10" x14ac:dyDescent="0.25">
      <c r="A1171" t="s">
        <v>75</v>
      </c>
      <c r="B1171" t="s">
        <v>90</v>
      </c>
      <c r="C1171">
        <v>3698119</v>
      </c>
      <c r="D1171" t="s">
        <v>135</v>
      </c>
      <c r="E1171" t="s">
        <v>6202</v>
      </c>
      <c r="F1171" t="s">
        <v>4311</v>
      </c>
      <c r="G1171" t="s">
        <v>4312</v>
      </c>
      <c r="H1171" t="s">
        <v>197</v>
      </c>
      <c r="I1171" t="s">
        <v>6203</v>
      </c>
      <c r="J1171" t="s">
        <v>197</v>
      </c>
    </row>
    <row r="1172" spans="1:10" x14ac:dyDescent="0.25">
      <c r="A1172" t="s">
        <v>75</v>
      </c>
      <c r="B1172" t="s">
        <v>90</v>
      </c>
      <c r="C1172">
        <v>3698875</v>
      </c>
      <c r="D1172" t="s">
        <v>120</v>
      </c>
      <c r="E1172" t="s">
        <v>7884</v>
      </c>
      <c r="F1172" t="s">
        <v>7885</v>
      </c>
      <c r="G1172" t="s">
        <v>4312</v>
      </c>
      <c r="H1172" t="s">
        <v>253</v>
      </c>
      <c r="I1172" t="s">
        <v>1259</v>
      </c>
      <c r="J1172" t="s">
        <v>96</v>
      </c>
    </row>
    <row r="1173" spans="1:10" x14ac:dyDescent="0.25">
      <c r="A1173" t="s">
        <v>75</v>
      </c>
      <c r="B1173" t="s">
        <v>90</v>
      </c>
      <c r="C1173">
        <v>3717788</v>
      </c>
      <c r="D1173" t="s">
        <v>135</v>
      </c>
      <c r="E1173" t="s">
        <v>7886</v>
      </c>
      <c r="F1173" t="s">
        <v>7887</v>
      </c>
      <c r="G1173" t="s">
        <v>7888</v>
      </c>
      <c r="H1173" t="s">
        <v>131</v>
      </c>
      <c r="I1173" t="s">
        <v>543</v>
      </c>
      <c r="J1173" t="s">
        <v>131</v>
      </c>
    </row>
    <row r="1174" spans="1:10" x14ac:dyDescent="0.25">
      <c r="A1174" t="s">
        <v>75</v>
      </c>
      <c r="B1174" t="s">
        <v>90</v>
      </c>
      <c r="C1174">
        <v>3722763</v>
      </c>
      <c r="D1174" t="s">
        <v>135</v>
      </c>
      <c r="E1174" t="s">
        <v>79</v>
      </c>
      <c r="F1174" t="s">
        <v>1714</v>
      </c>
      <c r="G1174" t="s">
        <v>1715</v>
      </c>
      <c r="H1174" t="s">
        <v>79</v>
      </c>
      <c r="I1174" t="s">
        <v>82</v>
      </c>
    </row>
    <row r="1175" spans="1:10" x14ac:dyDescent="0.25">
      <c r="A1175" t="s">
        <v>75</v>
      </c>
      <c r="B1175" t="s">
        <v>90</v>
      </c>
      <c r="C1175">
        <v>3727580</v>
      </c>
      <c r="D1175" t="s">
        <v>135</v>
      </c>
      <c r="E1175" t="s">
        <v>6467</v>
      </c>
      <c r="F1175" t="s">
        <v>7889</v>
      </c>
      <c r="G1175" t="s">
        <v>7890</v>
      </c>
      <c r="H1175" t="s">
        <v>204</v>
      </c>
      <c r="I1175" t="s">
        <v>621</v>
      </c>
      <c r="J1175" t="s">
        <v>204</v>
      </c>
    </row>
    <row r="1176" spans="1:10" x14ac:dyDescent="0.25">
      <c r="A1176" t="s">
        <v>75</v>
      </c>
      <c r="B1176" t="s">
        <v>90</v>
      </c>
      <c r="C1176">
        <v>3729221</v>
      </c>
      <c r="D1176" t="s">
        <v>135</v>
      </c>
      <c r="E1176" t="s">
        <v>1718</v>
      </c>
      <c r="F1176" t="s">
        <v>1719</v>
      </c>
      <c r="G1176" t="s">
        <v>1720</v>
      </c>
      <c r="H1176" t="s">
        <v>124</v>
      </c>
      <c r="I1176" t="s">
        <v>1721</v>
      </c>
      <c r="J1176" t="s">
        <v>140</v>
      </c>
    </row>
    <row r="1177" spans="1:10" x14ac:dyDescent="0.25">
      <c r="A1177" t="s">
        <v>75</v>
      </c>
      <c r="B1177" t="s">
        <v>90</v>
      </c>
      <c r="C1177">
        <v>3729325</v>
      </c>
      <c r="D1177" t="s">
        <v>135</v>
      </c>
      <c r="E1177" t="s">
        <v>7891</v>
      </c>
      <c r="F1177" t="s">
        <v>1719</v>
      </c>
      <c r="G1177" t="s">
        <v>1720</v>
      </c>
      <c r="H1177" t="s">
        <v>174</v>
      </c>
      <c r="I1177" t="s">
        <v>5635</v>
      </c>
      <c r="J1177" t="s">
        <v>174</v>
      </c>
    </row>
    <row r="1178" spans="1:10" x14ac:dyDescent="0.25">
      <c r="A1178" t="s">
        <v>75</v>
      </c>
      <c r="B1178" t="s">
        <v>90</v>
      </c>
      <c r="C1178">
        <v>3732549</v>
      </c>
      <c r="D1178" t="s">
        <v>120</v>
      </c>
      <c r="E1178" t="s">
        <v>1724</v>
      </c>
      <c r="F1178" t="s">
        <v>1725</v>
      </c>
      <c r="G1178" t="s">
        <v>1726</v>
      </c>
      <c r="H1178" t="s">
        <v>85</v>
      </c>
      <c r="I1178" t="s">
        <v>1727</v>
      </c>
      <c r="J1178" t="s">
        <v>277</v>
      </c>
    </row>
    <row r="1179" spans="1:10" x14ac:dyDescent="0.25">
      <c r="A1179" t="s">
        <v>75</v>
      </c>
      <c r="B1179" t="s">
        <v>90</v>
      </c>
      <c r="C1179">
        <v>3736722</v>
      </c>
      <c r="D1179" t="s">
        <v>135</v>
      </c>
      <c r="E1179" t="s">
        <v>7334</v>
      </c>
      <c r="F1179" t="s">
        <v>7892</v>
      </c>
      <c r="G1179" t="s">
        <v>7893</v>
      </c>
      <c r="H1179" t="s">
        <v>146</v>
      </c>
      <c r="I1179" t="s">
        <v>361</v>
      </c>
      <c r="J1179" t="s">
        <v>146</v>
      </c>
    </row>
    <row r="1180" spans="1:10" x14ac:dyDescent="0.25">
      <c r="A1180" t="s">
        <v>75</v>
      </c>
      <c r="B1180" t="s">
        <v>90</v>
      </c>
      <c r="C1180">
        <v>3738088</v>
      </c>
      <c r="D1180" t="s">
        <v>92</v>
      </c>
      <c r="E1180" t="s">
        <v>1736</v>
      </c>
      <c r="F1180" t="s">
        <v>1737</v>
      </c>
      <c r="G1180" t="s">
        <v>1738</v>
      </c>
      <c r="H1180" t="s">
        <v>253</v>
      </c>
      <c r="I1180" t="s">
        <v>1739</v>
      </c>
      <c r="J1180" t="s">
        <v>277</v>
      </c>
    </row>
    <row r="1181" spans="1:10" x14ac:dyDescent="0.25">
      <c r="A1181" t="s">
        <v>75</v>
      </c>
      <c r="B1181" t="s">
        <v>90</v>
      </c>
      <c r="C1181">
        <v>3738431</v>
      </c>
      <c r="D1181" t="s">
        <v>135</v>
      </c>
      <c r="E1181" t="s">
        <v>7894</v>
      </c>
      <c r="F1181" t="s">
        <v>7895</v>
      </c>
      <c r="G1181" t="s">
        <v>7896</v>
      </c>
      <c r="H1181" t="s">
        <v>131</v>
      </c>
      <c r="I1181" t="s">
        <v>2784</v>
      </c>
      <c r="J1181" t="s">
        <v>174</v>
      </c>
    </row>
    <row r="1182" spans="1:10" x14ac:dyDescent="0.25">
      <c r="A1182" t="s">
        <v>75</v>
      </c>
      <c r="B1182" t="s">
        <v>90</v>
      </c>
      <c r="C1182">
        <v>3739446</v>
      </c>
      <c r="D1182" t="s">
        <v>78</v>
      </c>
      <c r="E1182" t="s">
        <v>79</v>
      </c>
      <c r="F1182" t="s">
        <v>7895</v>
      </c>
      <c r="G1182" t="s">
        <v>7897</v>
      </c>
      <c r="H1182" t="s">
        <v>79</v>
      </c>
      <c r="I1182" t="s">
        <v>82</v>
      </c>
    </row>
    <row r="1183" spans="1:10" x14ac:dyDescent="0.25">
      <c r="A1183" t="s">
        <v>75</v>
      </c>
      <c r="B1183" t="s">
        <v>90</v>
      </c>
      <c r="C1183">
        <v>3740113</v>
      </c>
      <c r="D1183" t="s">
        <v>135</v>
      </c>
      <c r="E1183" t="s">
        <v>1742</v>
      </c>
      <c r="F1183" t="s">
        <v>1743</v>
      </c>
      <c r="G1183" t="s">
        <v>1744</v>
      </c>
      <c r="H1183" t="s">
        <v>253</v>
      </c>
      <c r="I1183" t="s">
        <v>1745</v>
      </c>
      <c r="J1183" t="s">
        <v>96</v>
      </c>
    </row>
    <row r="1184" spans="1:10" x14ac:dyDescent="0.25">
      <c r="A1184" t="s">
        <v>75</v>
      </c>
      <c r="B1184" t="s">
        <v>90</v>
      </c>
      <c r="C1184">
        <v>3751135</v>
      </c>
      <c r="D1184" t="s">
        <v>120</v>
      </c>
      <c r="E1184" t="s">
        <v>7898</v>
      </c>
      <c r="F1184" t="s">
        <v>1748</v>
      </c>
      <c r="G1184" t="s">
        <v>7899</v>
      </c>
      <c r="H1184" t="s">
        <v>140</v>
      </c>
      <c r="I1184" t="s">
        <v>2322</v>
      </c>
      <c r="J1184" t="s">
        <v>160</v>
      </c>
    </row>
    <row r="1185" spans="1:10" x14ac:dyDescent="0.25">
      <c r="A1185" t="s">
        <v>75</v>
      </c>
      <c r="B1185" t="s">
        <v>90</v>
      </c>
      <c r="C1185">
        <v>3751360</v>
      </c>
      <c r="D1185" t="s">
        <v>88</v>
      </c>
      <c r="E1185" t="s">
        <v>79</v>
      </c>
      <c r="F1185" t="s">
        <v>1748</v>
      </c>
      <c r="G1185" t="s">
        <v>1749</v>
      </c>
      <c r="H1185" t="s">
        <v>79</v>
      </c>
      <c r="I1185" t="s">
        <v>82</v>
      </c>
    </row>
    <row r="1186" spans="1:10" x14ac:dyDescent="0.25">
      <c r="A1186" t="s">
        <v>75</v>
      </c>
      <c r="B1186" t="s">
        <v>90</v>
      </c>
      <c r="C1186">
        <v>3767000</v>
      </c>
      <c r="D1186" t="s">
        <v>120</v>
      </c>
      <c r="E1186" t="s">
        <v>7900</v>
      </c>
      <c r="F1186" t="s">
        <v>7901</v>
      </c>
      <c r="G1186" t="s">
        <v>7902</v>
      </c>
      <c r="H1186" t="s">
        <v>85</v>
      </c>
      <c r="I1186" t="s">
        <v>7903</v>
      </c>
      <c r="J1186" t="s">
        <v>277</v>
      </c>
    </row>
    <row r="1187" spans="1:10" x14ac:dyDescent="0.25">
      <c r="A1187" t="s">
        <v>75</v>
      </c>
      <c r="B1187" t="s">
        <v>90</v>
      </c>
      <c r="C1187">
        <v>3767410</v>
      </c>
      <c r="D1187" t="s">
        <v>120</v>
      </c>
      <c r="E1187" t="s">
        <v>7904</v>
      </c>
      <c r="F1187" t="s">
        <v>7901</v>
      </c>
      <c r="G1187" t="s">
        <v>7902</v>
      </c>
      <c r="H1187" t="s">
        <v>245</v>
      </c>
      <c r="I1187" t="s">
        <v>7905</v>
      </c>
      <c r="J1187" t="s">
        <v>245</v>
      </c>
    </row>
    <row r="1188" spans="1:10" x14ac:dyDescent="0.25">
      <c r="A1188" t="s">
        <v>75</v>
      </c>
      <c r="B1188" t="s">
        <v>90</v>
      </c>
      <c r="C1188">
        <v>3771531</v>
      </c>
      <c r="D1188" t="s">
        <v>135</v>
      </c>
      <c r="E1188" t="s">
        <v>7906</v>
      </c>
      <c r="F1188" t="s">
        <v>7907</v>
      </c>
      <c r="G1188" t="s">
        <v>7908</v>
      </c>
      <c r="H1188" t="s">
        <v>140</v>
      </c>
      <c r="I1188" t="s">
        <v>1410</v>
      </c>
      <c r="J1188" t="s">
        <v>160</v>
      </c>
    </row>
    <row r="1189" spans="1:10" x14ac:dyDescent="0.25">
      <c r="A1189" t="s">
        <v>75</v>
      </c>
      <c r="B1189" t="s">
        <v>90</v>
      </c>
      <c r="C1189">
        <v>3772732</v>
      </c>
      <c r="D1189" t="s">
        <v>120</v>
      </c>
      <c r="E1189" t="s">
        <v>1752</v>
      </c>
      <c r="F1189" t="s">
        <v>1753</v>
      </c>
      <c r="G1189" t="s">
        <v>1754</v>
      </c>
      <c r="H1189" t="s">
        <v>204</v>
      </c>
      <c r="I1189" t="s">
        <v>1755</v>
      </c>
      <c r="J1189" t="s">
        <v>140</v>
      </c>
    </row>
    <row r="1190" spans="1:10" x14ac:dyDescent="0.25">
      <c r="A1190" t="s">
        <v>75</v>
      </c>
      <c r="B1190" t="s">
        <v>90</v>
      </c>
      <c r="C1190">
        <v>3780573</v>
      </c>
      <c r="D1190" t="s">
        <v>135</v>
      </c>
      <c r="E1190" t="s">
        <v>1758</v>
      </c>
      <c r="F1190" t="s">
        <v>1759</v>
      </c>
      <c r="G1190" t="s">
        <v>1760</v>
      </c>
      <c r="H1190" t="s">
        <v>124</v>
      </c>
      <c r="I1190" t="s">
        <v>1761</v>
      </c>
      <c r="J1190" t="s">
        <v>140</v>
      </c>
    </row>
    <row r="1191" spans="1:10" x14ac:dyDescent="0.25">
      <c r="A1191" t="s">
        <v>75</v>
      </c>
      <c r="B1191" t="s">
        <v>90</v>
      </c>
      <c r="C1191">
        <v>3782439</v>
      </c>
      <c r="D1191" t="s">
        <v>120</v>
      </c>
      <c r="E1191" t="s">
        <v>1764</v>
      </c>
      <c r="F1191" t="s">
        <v>1765</v>
      </c>
      <c r="G1191" t="s">
        <v>1766</v>
      </c>
      <c r="H1191" t="s">
        <v>124</v>
      </c>
      <c r="I1191" t="s">
        <v>1767</v>
      </c>
      <c r="J1191" t="s">
        <v>140</v>
      </c>
    </row>
    <row r="1192" spans="1:10" x14ac:dyDescent="0.25">
      <c r="A1192" t="s">
        <v>75</v>
      </c>
      <c r="B1192" t="s">
        <v>90</v>
      </c>
      <c r="C1192">
        <v>3783727</v>
      </c>
      <c r="D1192" t="s">
        <v>135</v>
      </c>
      <c r="E1192" t="s">
        <v>1770</v>
      </c>
      <c r="F1192" t="s">
        <v>1771</v>
      </c>
      <c r="G1192" t="s">
        <v>1772</v>
      </c>
      <c r="H1192" t="s">
        <v>204</v>
      </c>
      <c r="I1192" t="s">
        <v>1773</v>
      </c>
      <c r="J1192" t="s">
        <v>140</v>
      </c>
    </row>
    <row r="1193" spans="1:10" x14ac:dyDescent="0.25">
      <c r="A1193" t="s">
        <v>75</v>
      </c>
      <c r="B1193" t="s">
        <v>90</v>
      </c>
      <c r="C1193">
        <v>3784878</v>
      </c>
      <c r="D1193" t="s">
        <v>225</v>
      </c>
      <c r="E1193" t="s">
        <v>1776</v>
      </c>
      <c r="F1193" t="s">
        <v>1777</v>
      </c>
      <c r="G1193" t="s">
        <v>1778</v>
      </c>
      <c r="H1193" t="s">
        <v>96</v>
      </c>
      <c r="I1193" t="s">
        <v>1779</v>
      </c>
      <c r="J1193" t="s">
        <v>98</v>
      </c>
    </row>
    <row r="1194" spans="1:10" x14ac:dyDescent="0.25">
      <c r="A1194" t="s">
        <v>75</v>
      </c>
      <c r="B1194" t="s">
        <v>90</v>
      </c>
      <c r="C1194">
        <v>3785915</v>
      </c>
      <c r="D1194" t="s">
        <v>120</v>
      </c>
      <c r="E1194" t="s">
        <v>79</v>
      </c>
      <c r="F1194" t="s">
        <v>1777</v>
      </c>
      <c r="G1194" t="s">
        <v>4319</v>
      </c>
      <c r="H1194" t="s">
        <v>79</v>
      </c>
      <c r="I1194" t="s">
        <v>82</v>
      </c>
    </row>
    <row r="1195" spans="1:10" x14ac:dyDescent="0.25">
      <c r="A1195" t="s">
        <v>75</v>
      </c>
      <c r="B1195" t="s">
        <v>90</v>
      </c>
      <c r="C1195">
        <v>3789381</v>
      </c>
      <c r="D1195" t="s">
        <v>135</v>
      </c>
      <c r="E1195" t="s">
        <v>7909</v>
      </c>
      <c r="F1195" t="s">
        <v>7910</v>
      </c>
      <c r="G1195" t="s">
        <v>7911</v>
      </c>
      <c r="H1195" t="s">
        <v>96</v>
      </c>
      <c r="I1195" t="s">
        <v>406</v>
      </c>
      <c r="J1195" t="s">
        <v>172</v>
      </c>
    </row>
    <row r="1196" spans="1:10" x14ac:dyDescent="0.25">
      <c r="A1196" t="s">
        <v>75</v>
      </c>
      <c r="B1196" t="s">
        <v>90</v>
      </c>
      <c r="C1196">
        <v>3798582</v>
      </c>
      <c r="D1196" t="s">
        <v>135</v>
      </c>
      <c r="E1196" t="s">
        <v>1782</v>
      </c>
      <c r="F1196" t="s">
        <v>1783</v>
      </c>
      <c r="G1196" t="s">
        <v>1784</v>
      </c>
      <c r="H1196" t="s">
        <v>98</v>
      </c>
      <c r="I1196" t="s">
        <v>159</v>
      </c>
      <c r="J1196" t="s">
        <v>511</v>
      </c>
    </row>
    <row r="1197" spans="1:10" x14ac:dyDescent="0.25">
      <c r="A1197" t="s">
        <v>75</v>
      </c>
      <c r="B1197" t="s">
        <v>90</v>
      </c>
      <c r="C1197">
        <v>3801946</v>
      </c>
      <c r="D1197" t="s">
        <v>92</v>
      </c>
      <c r="E1197" t="s">
        <v>7912</v>
      </c>
      <c r="F1197" t="s">
        <v>7913</v>
      </c>
      <c r="G1197" t="s">
        <v>7914</v>
      </c>
      <c r="H1197" t="s">
        <v>96</v>
      </c>
      <c r="I1197" t="s">
        <v>4373</v>
      </c>
      <c r="J1197" t="s">
        <v>98</v>
      </c>
    </row>
    <row r="1198" spans="1:10" x14ac:dyDescent="0.25">
      <c r="A1198" t="s">
        <v>75</v>
      </c>
      <c r="B1198" t="s">
        <v>90</v>
      </c>
      <c r="C1198">
        <v>3810195</v>
      </c>
      <c r="D1198" t="s">
        <v>135</v>
      </c>
      <c r="E1198" t="s">
        <v>5698</v>
      </c>
      <c r="F1198" t="s">
        <v>7915</v>
      </c>
      <c r="G1198" t="s">
        <v>7916</v>
      </c>
      <c r="H1198" t="s">
        <v>124</v>
      </c>
      <c r="I1198" t="s">
        <v>4092</v>
      </c>
      <c r="J1198" t="s">
        <v>140</v>
      </c>
    </row>
    <row r="1199" spans="1:10" x14ac:dyDescent="0.25">
      <c r="A1199" t="s">
        <v>75</v>
      </c>
      <c r="B1199" t="s">
        <v>90</v>
      </c>
      <c r="C1199">
        <v>3811917</v>
      </c>
      <c r="D1199" t="s">
        <v>135</v>
      </c>
      <c r="E1199" t="s">
        <v>1787</v>
      </c>
      <c r="F1199" t="s">
        <v>1788</v>
      </c>
      <c r="G1199" t="s">
        <v>1789</v>
      </c>
      <c r="H1199" t="s">
        <v>400</v>
      </c>
      <c r="I1199" t="s">
        <v>1044</v>
      </c>
      <c r="J1199" t="s">
        <v>428</v>
      </c>
    </row>
    <row r="1200" spans="1:10" x14ac:dyDescent="0.25">
      <c r="A1200" t="s">
        <v>75</v>
      </c>
      <c r="B1200" t="s">
        <v>90</v>
      </c>
      <c r="C1200">
        <v>3814817</v>
      </c>
      <c r="D1200" t="s">
        <v>297</v>
      </c>
      <c r="E1200" t="s">
        <v>7917</v>
      </c>
      <c r="F1200" t="s">
        <v>7918</v>
      </c>
      <c r="G1200" t="s">
        <v>7919</v>
      </c>
      <c r="H1200" t="s">
        <v>140</v>
      </c>
      <c r="I1200" t="s">
        <v>4533</v>
      </c>
      <c r="J1200" t="s">
        <v>140</v>
      </c>
    </row>
    <row r="1201" spans="1:10" x14ac:dyDescent="0.25">
      <c r="A1201" t="s">
        <v>75</v>
      </c>
      <c r="B1201" t="s">
        <v>90</v>
      </c>
      <c r="C1201">
        <v>3816601</v>
      </c>
      <c r="D1201" t="s">
        <v>225</v>
      </c>
      <c r="E1201" t="s">
        <v>7920</v>
      </c>
      <c r="F1201" t="s">
        <v>7921</v>
      </c>
      <c r="G1201" t="s">
        <v>7922</v>
      </c>
      <c r="H1201" t="s">
        <v>511</v>
      </c>
      <c r="I1201" t="s">
        <v>6103</v>
      </c>
      <c r="J1201" t="s">
        <v>96</v>
      </c>
    </row>
    <row r="1202" spans="1:10" x14ac:dyDescent="0.25">
      <c r="A1202" t="s">
        <v>75</v>
      </c>
      <c r="B1202" t="s">
        <v>90</v>
      </c>
      <c r="C1202">
        <v>3817604</v>
      </c>
      <c r="D1202" t="s">
        <v>120</v>
      </c>
      <c r="E1202" t="s">
        <v>7923</v>
      </c>
      <c r="F1202" t="s">
        <v>7921</v>
      </c>
      <c r="G1202" t="s">
        <v>7922</v>
      </c>
      <c r="H1202" t="s">
        <v>245</v>
      </c>
      <c r="I1202" t="s">
        <v>5950</v>
      </c>
      <c r="J1202" t="s">
        <v>245</v>
      </c>
    </row>
    <row r="1203" spans="1:10" x14ac:dyDescent="0.25">
      <c r="A1203" t="s">
        <v>75</v>
      </c>
      <c r="B1203" t="s">
        <v>90</v>
      </c>
      <c r="C1203">
        <v>3818010</v>
      </c>
      <c r="D1203" t="s">
        <v>135</v>
      </c>
      <c r="E1203" t="s">
        <v>7924</v>
      </c>
      <c r="F1203" t="s">
        <v>7925</v>
      </c>
      <c r="G1203" t="s">
        <v>7926</v>
      </c>
      <c r="H1203" t="s">
        <v>511</v>
      </c>
      <c r="I1203" t="s">
        <v>1834</v>
      </c>
      <c r="J1203" t="s">
        <v>400</v>
      </c>
    </row>
    <row r="1204" spans="1:10" x14ac:dyDescent="0.25">
      <c r="A1204" t="s">
        <v>75</v>
      </c>
      <c r="B1204" t="s">
        <v>90</v>
      </c>
      <c r="C1204">
        <v>3824948</v>
      </c>
      <c r="D1204" t="s">
        <v>92</v>
      </c>
      <c r="E1204" t="s">
        <v>1792</v>
      </c>
      <c r="F1204" t="s">
        <v>1793</v>
      </c>
      <c r="G1204" t="s">
        <v>1794</v>
      </c>
      <c r="H1204" t="s">
        <v>565</v>
      </c>
      <c r="I1204" t="s">
        <v>1795</v>
      </c>
      <c r="J1204" t="s">
        <v>124</v>
      </c>
    </row>
    <row r="1205" spans="1:10" x14ac:dyDescent="0.25">
      <c r="A1205" t="s">
        <v>75</v>
      </c>
      <c r="B1205" t="s">
        <v>90</v>
      </c>
      <c r="C1205">
        <v>3825702</v>
      </c>
      <c r="D1205" t="s">
        <v>135</v>
      </c>
      <c r="E1205" t="s">
        <v>7927</v>
      </c>
      <c r="F1205" t="s">
        <v>4337</v>
      </c>
      <c r="G1205" t="s">
        <v>4338</v>
      </c>
      <c r="H1205" t="s">
        <v>428</v>
      </c>
      <c r="I1205" t="s">
        <v>7928</v>
      </c>
      <c r="J1205" t="s">
        <v>400</v>
      </c>
    </row>
    <row r="1206" spans="1:10" x14ac:dyDescent="0.25">
      <c r="A1206" t="s">
        <v>75</v>
      </c>
      <c r="B1206" t="s">
        <v>90</v>
      </c>
      <c r="C1206">
        <v>3828206</v>
      </c>
      <c r="D1206" t="s">
        <v>92</v>
      </c>
      <c r="E1206" t="s">
        <v>7929</v>
      </c>
      <c r="F1206" t="s">
        <v>7930</v>
      </c>
      <c r="G1206" t="s">
        <v>554</v>
      </c>
      <c r="H1206" t="s">
        <v>140</v>
      </c>
      <c r="I1206" t="s">
        <v>7931</v>
      </c>
      <c r="J1206" t="s">
        <v>148</v>
      </c>
    </row>
    <row r="1207" spans="1:10" x14ac:dyDescent="0.25">
      <c r="A1207" t="s">
        <v>75</v>
      </c>
      <c r="B1207" t="s">
        <v>90</v>
      </c>
      <c r="C1207">
        <v>3830197</v>
      </c>
      <c r="D1207" t="s">
        <v>135</v>
      </c>
      <c r="E1207" t="s">
        <v>79</v>
      </c>
      <c r="F1207" t="s">
        <v>5667</v>
      </c>
      <c r="G1207" t="s">
        <v>5668</v>
      </c>
      <c r="H1207" t="s">
        <v>79</v>
      </c>
      <c r="I1207" t="s">
        <v>82</v>
      </c>
    </row>
    <row r="1208" spans="1:10" x14ac:dyDescent="0.25">
      <c r="A1208" t="s">
        <v>75</v>
      </c>
      <c r="B1208" t="s">
        <v>90</v>
      </c>
      <c r="C1208">
        <v>3830311</v>
      </c>
      <c r="D1208" t="s">
        <v>120</v>
      </c>
      <c r="E1208" t="s">
        <v>79</v>
      </c>
      <c r="F1208" t="s">
        <v>5667</v>
      </c>
      <c r="G1208" t="s">
        <v>5668</v>
      </c>
      <c r="H1208" t="s">
        <v>79</v>
      </c>
      <c r="I1208" t="s">
        <v>82</v>
      </c>
    </row>
    <row r="1209" spans="1:10" x14ac:dyDescent="0.25">
      <c r="A1209" t="s">
        <v>75</v>
      </c>
      <c r="B1209" t="s">
        <v>90</v>
      </c>
      <c r="C1209">
        <v>3830819</v>
      </c>
      <c r="D1209" t="s">
        <v>297</v>
      </c>
      <c r="E1209" t="s">
        <v>7932</v>
      </c>
      <c r="F1209" t="s">
        <v>7933</v>
      </c>
      <c r="G1209" t="s">
        <v>7833</v>
      </c>
      <c r="H1209" t="s">
        <v>253</v>
      </c>
      <c r="I1209" t="s">
        <v>1404</v>
      </c>
      <c r="J1209" t="s">
        <v>96</v>
      </c>
    </row>
    <row r="1210" spans="1:10" x14ac:dyDescent="0.25">
      <c r="A1210" t="s">
        <v>75</v>
      </c>
      <c r="B1210" t="s">
        <v>90</v>
      </c>
      <c r="C1210">
        <v>3832308</v>
      </c>
      <c r="D1210" t="s">
        <v>1798</v>
      </c>
      <c r="E1210" t="s">
        <v>1799</v>
      </c>
      <c r="F1210" t="s">
        <v>1800</v>
      </c>
      <c r="G1210" t="s">
        <v>1801</v>
      </c>
      <c r="H1210" t="s">
        <v>140</v>
      </c>
      <c r="I1210" t="s">
        <v>671</v>
      </c>
      <c r="J1210" t="s">
        <v>174</v>
      </c>
    </row>
    <row r="1211" spans="1:10" x14ac:dyDescent="0.25">
      <c r="A1211" t="s">
        <v>75</v>
      </c>
      <c r="B1211" t="s">
        <v>90</v>
      </c>
      <c r="C1211">
        <v>3839798</v>
      </c>
      <c r="D1211" t="s">
        <v>135</v>
      </c>
      <c r="E1211" t="s">
        <v>7934</v>
      </c>
      <c r="F1211" t="s">
        <v>7935</v>
      </c>
      <c r="G1211" t="s">
        <v>7936</v>
      </c>
      <c r="H1211" t="s">
        <v>85</v>
      </c>
      <c r="I1211" t="s">
        <v>1240</v>
      </c>
      <c r="J1211" t="s">
        <v>277</v>
      </c>
    </row>
    <row r="1212" spans="1:10" x14ac:dyDescent="0.25">
      <c r="A1212" t="s">
        <v>6212</v>
      </c>
      <c r="B1212" t="s">
        <v>90</v>
      </c>
      <c r="C1212">
        <v>3841419</v>
      </c>
      <c r="D1212" t="s">
        <v>7937</v>
      </c>
      <c r="E1212" t="s">
        <v>6000</v>
      </c>
      <c r="F1212" t="s">
        <v>3026</v>
      </c>
      <c r="G1212" t="s">
        <v>3027</v>
      </c>
      <c r="H1212" t="s">
        <v>6003</v>
      </c>
      <c r="I1212" t="s">
        <v>82</v>
      </c>
    </row>
    <row r="1213" spans="1:10" x14ac:dyDescent="0.25">
      <c r="A1213" t="s">
        <v>75</v>
      </c>
      <c r="B1213" t="s">
        <v>90</v>
      </c>
      <c r="C1213">
        <v>3842467</v>
      </c>
      <c r="D1213" t="s">
        <v>135</v>
      </c>
      <c r="E1213" t="s">
        <v>1804</v>
      </c>
      <c r="F1213" t="s">
        <v>1805</v>
      </c>
      <c r="G1213" t="s">
        <v>1806</v>
      </c>
      <c r="H1213" t="s">
        <v>146</v>
      </c>
      <c r="I1213" t="s">
        <v>1807</v>
      </c>
      <c r="J1213" t="s">
        <v>565</v>
      </c>
    </row>
    <row r="1214" spans="1:10" x14ac:dyDescent="0.25">
      <c r="A1214" t="s">
        <v>75</v>
      </c>
      <c r="B1214" t="s">
        <v>90</v>
      </c>
      <c r="C1214">
        <v>3860159</v>
      </c>
      <c r="D1214" t="s">
        <v>135</v>
      </c>
      <c r="E1214" t="s">
        <v>7938</v>
      </c>
      <c r="F1214" t="s">
        <v>7939</v>
      </c>
      <c r="G1214" t="s">
        <v>7940</v>
      </c>
      <c r="H1214" t="s">
        <v>131</v>
      </c>
      <c r="I1214" t="s">
        <v>1989</v>
      </c>
      <c r="J1214" t="s">
        <v>131</v>
      </c>
    </row>
    <row r="1215" spans="1:10" x14ac:dyDescent="0.25">
      <c r="A1215" t="s">
        <v>75</v>
      </c>
      <c r="B1215" t="s">
        <v>90</v>
      </c>
      <c r="C1215">
        <v>3860327</v>
      </c>
      <c r="D1215" t="s">
        <v>135</v>
      </c>
      <c r="E1215" t="s">
        <v>79</v>
      </c>
      <c r="F1215" t="s">
        <v>7939</v>
      </c>
      <c r="G1215" t="s">
        <v>7941</v>
      </c>
      <c r="H1215" t="s">
        <v>79</v>
      </c>
      <c r="I1215" t="s">
        <v>82</v>
      </c>
    </row>
    <row r="1216" spans="1:10" x14ac:dyDescent="0.25">
      <c r="A1216" t="s">
        <v>75</v>
      </c>
      <c r="B1216" t="s">
        <v>90</v>
      </c>
      <c r="C1216">
        <v>3860653</v>
      </c>
      <c r="D1216" t="s">
        <v>135</v>
      </c>
      <c r="E1216" t="s">
        <v>7942</v>
      </c>
      <c r="F1216" t="s">
        <v>7943</v>
      </c>
      <c r="G1216" t="s">
        <v>7940</v>
      </c>
      <c r="H1216" t="s">
        <v>105</v>
      </c>
      <c r="I1216" t="s">
        <v>3132</v>
      </c>
      <c r="J1216" t="s">
        <v>160</v>
      </c>
    </row>
    <row r="1217" spans="1:10" x14ac:dyDescent="0.25">
      <c r="A1217" t="s">
        <v>75</v>
      </c>
      <c r="B1217" t="s">
        <v>90</v>
      </c>
      <c r="C1217">
        <v>3861553</v>
      </c>
      <c r="D1217" t="s">
        <v>135</v>
      </c>
      <c r="E1217" t="s">
        <v>7944</v>
      </c>
      <c r="F1217" t="s">
        <v>7945</v>
      </c>
      <c r="G1217" t="s">
        <v>7946</v>
      </c>
      <c r="H1217" t="s">
        <v>146</v>
      </c>
      <c r="I1217" t="s">
        <v>7947</v>
      </c>
      <c r="J1217" t="s">
        <v>148</v>
      </c>
    </row>
    <row r="1218" spans="1:10" x14ac:dyDescent="0.25">
      <c r="A1218" t="s">
        <v>75</v>
      </c>
      <c r="B1218" t="s">
        <v>90</v>
      </c>
      <c r="C1218">
        <v>3863438</v>
      </c>
      <c r="D1218" t="s">
        <v>120</v>
      </c>
      <c r="E1218" t="s">
        <v>668</v>
      </c>
      <c r="F1218" t="s">
        <v>7948</v>
      </c>
      <c r="G1218" t="s">
        <v>7949</v>
      </c>
      <c r="H1218" t="s">
        <v>197</v>
      </c>
      <c r="I1218" t="s">
        <v>671</v>
      </c>
      <c r="J1218" t="s">
        <v>172</v>
      </c>
    </row>
    <row r="1219" spans="1:10" x14ac:dyDescent="0.25">
      <c r="A1219" t="s">
        <v>75</v>
      </c>
      <c r="B1219" t="s">
        <v>90</v>
      </c>
      <c r="C1219">
        <v>3865120</v>
      </c>
      <c r="D1219" t="s">
        <v>135</v>
      </c>
      <c r="E1219" t="s">
        <v>79</v>
      </c>
      <c r="F1219" t="s">
        <v>7950</v>
      </c>
      <c r="G1219" t="s">
        <v>7951</v>
      </c>
      <c r="H1219" t="s">
        <v>79</v>
      </c>
      <c r="I1219" t="s">
        <v>82</v>
      </c>
    </row>
    <row r="1220" spans="1:10" x14ac:dyDescent="0.25">
      <c r="A1220" t="s">
        <v>75</v>
      </c>
      <c r="B1220" t="s">
        <v>90</v>
      </c>
      <c r="C1220">
        <v>3865863</v>
      </c>
      <c r="D1220" t="s">
        <v>92</v>
      </c>
      <c r="E1220" t="s">
        <v>7952</v>
      </c>
      <c r="F1220" t="s">
        <v>7953</v>
      </c>
      <c r="G1220" t="s">
        <v>7954</v>
      </c>
      <c r="H1220" t="s">
        <v>174</v>
      </c>
      <c r="I1220" t="s">
        <v>7955</v>
      </c>
      <c r="J1220" t="s">
        <v>140</v>
      </c>
    </row>
    <row r="1221" spans="1:10" x14ac:dyDescent="0.25">
      <c r="A1221" t="s">
        <v>75</v>
      </c>
      <c r="B1221" t="s">
        <v>90</v>
      </c>
      <c r="C1221">
        <v>3869711</v>
      </c>
      <c r="D1221" t="s">
        <v>101</v>
      </c>
      <c r="E1221" t="s">
        <v>1810</v>
      </c>
      <c r="F1221" t="s">
        <v>1811</v>
      </c>
      <c r="G1221" t="s">
        <v>1812</v>
      </c>
      <c r="H1221" t="s">
        <v>245</v>
      </c>
      <c r="I1221" t="s">
        <v>809</v>
      </c>
      <c r="J1221" t="s">
        <v>146</v>
      </c>
    </row>
    <row r="1222" spans="1:10" x14ac:dyDescent="0.25">
      <c r="A1222" t="s">
        <v>75</v>
      </c>
      <c r="B1222" t="s">
        <v>90</v>
      </c>
      <c r="C1222">
        <v>3871587</v>
      </c>
      <c r="D1222" t="s">
        <v>120</v>
      </c>
      <c r="E1222" t="s">
        <v>1815</v>
      </c>
      <c r="F1222" t="s">
        <v>1816</v>
      </c>
      <c r="G1222" t="s">
        <v>1817</v>
      </c>
      <c r="H1222" t="s">
        <v>400</v>
      </c>
      <c r="I1222" t="s">
        <v>1818</v>
      </c>
      <c r="J1222" t="s">
        <v>428</v>
      </c>
    </row>
    <row r="1223" spans="1:10" x14ac:dyDescent="0.25">
      <c r="A1223" t="s">
        <v>75</v>
      </c>
      <c r="B1223" t="s">
        <v>90</v>
      </c>
      <c r="C1223">
        <v>3872006</v>
      </c>
      <c r="D1223" t="s">
        <v>92</v>
      </c>
      <c r="E1223" t="s">
        <v>7956</v>
      </c>
      <c r="F1223" t="s">
        <v>1816</v>
      </c>
      <c r="G1223" t="s">
        <v>1817</v>
      </c>
      <c r="H1223" t="s">
        <v>140</v>
      </c>
      <c r="I1223" t="s">
        <v>7957</v>
      </c>
      <c r="J1223" t="s">
        <v>148</v>
      </c>
    </row>
    <row r="1224" spans="1:10" x14ac:dyDescent="0.25">
      <c r="A1224" t="s">
        <v>75</v>
      </c>
      <c r="B1224" t="s">
        <v>90</v>
      </c>
      <c r="C1224">
        <v>3875148</v>
      </c>
      <c r="D1224" t="s">
        <v>135</v>
      </c>
      <c r="E1224" t="s">
        <v>7958</v>
      </c>
      <c r="F1224" t="s">
        <v>1822</v>
      </c>
      <c r="G1224" t="s">
        <v>1823</v>
      </c>
      <c r="H1224" t="s">
        <v>204</v>
      </c>
      <c r="I1224" t="s">
        <v>1574</v>
      </c>
      <c r="J1224" t="s">
        <v>204</v>
      </c>
    </row>
    <row r="1225" spans="1:10" x14ac:dyDescent="0.25">
      <c r="A1225" t="s">
        <v>75</v>
      </c>
      <c r="B1225" t="s">
        <v>90</v>
      </c>
      <c r="C1225">
        <v>3875671</v>
      </c>
      <c r="D1225" t="s">
        <v>151</v>
      </c>
      <c r="E1225" t="s">
        <v>1821</v>
      </c>
      <c r="F1225" t="s">
        <v>1822</v>
      </c>
      <c r="G1225" t="s">
        <v>1823</v>
      </c>
      <c r="H1225" t="s">
        <v>174</v>
      </c>
      <c r="I1225" t="s">
        <v>1824</v>
      </c>
      <c r="J1225" t="s">
        <v>172</v>
      </c>
    </row>
    <row r="1226" spans="1:10" x14ac:dyDescent="0.25">
      <c r="A1226" t="s">
        <v>75</v>
      </c>
      <c r="B1226" t="s">
        <v>90</v>
      </c>
      <c r="C1226">
        <v>3880731</v>
      </c>
      <c r="D1226" t="s">
        <v>120</v>
      </c>
      <c r="E1226" t="s">
        <v>7261</v>
      </c>
      <c r="F1226" t="s">
        <v>4351</v>
      </c>
      <c r="G1226" t="s">
        <v>4352</v>
      </c>
      <c r="H1226" t="s">
        <v>85</v>
      </c>
      <c r="I1226" t="s">
        <v>3865</v>
      </c>
      <c r="J1226" t="s">
        <v>277</v>
      </c>
    </row>
    <row r="1227" spans="1:10" x14ac:dyDescent="0.25">
      <c r="A1227" t="s">
        <v>75</v>
      </c>
      <c r="B1227" t="s">
        <v>90</v>
      </c>
      <c r="C1227">
        <v>3890808</v>
      </c>
      <c r="D1227" t="s">
        <v>225</v>
      </c>
      <c r="E1227" t="s">
        <v>79</v>
      </c>
      <c r="F1227" t="s">
        <v>1827</v>
      </c>
      <c r="G1227" t="s">
        <v>1828</v>
      </c>
      <c r="H1227" t="s">
        <v>79</v>
      </c>
      <c r="I1227" t="s">
        <v>82</v>
      </c>
    </row>
    <row r="1228" spans="1:10" x14ac:dyDescent="0.25">
      <c r="A1228" t="s">
        <v>75</v>
      </c>
      <c r="B1228" t="s">
        <v>90</v>
      </c>
      <c r="C1228">
        <v>3890960</v>
      </c>
      <c r="D1228" t="s">
        <v>92</v>
      </c>
      <c r="E1228" t="s">
        <v>7959</v>
      </c>
      <c r="F1228" t="s">
        <v>1832</v>
      </c>
      <c r="G1228" t="s">
        <v>1833</v>
      </c>
      <c r="H1228" t="s">
        <v>253</v>
      </c>
      <c r="I1228" t="s">
        <v>4546</v>
      </c>
      <c r="J1228" t="s">
        <v>277</v>
      </c>
    </row>
    <row r="1229" spans="1:10" x14ac:dyDescent="0.25">
      <c r="A1229" t="s">
        <v>75</v>
      </c>
      <c r="B1229" t="s">
        <v>90</v>
      </c>
      <c r="C1229">
        <v>3892304</v>
      </c>
      <c r="D1229" t="s">
        <v>135</v>
      </c>
      <c r="E1229" t="s">
        <v>7960</v>
      </c>
      <c r="F1229" t="s">
        <v>7961</v>
      </c>
      <c r="G1229" t="s">
        <v>7962</v>
      </c>
      <c r="H1229" t="s">
        <v>131</v>
      </c>
      <c r="I1229" t="s">
        <v>709</v>
      </c>
      <c r="J1229" t="s">
        <v>131</v>
      </c>
    </row>
    <row r="1230" spans="1:10" x14ac:dyDescent="0.25">
      <c r="A1230" t="s">
        <v>75</v>
      </c>
      <c r="B1230" t="s">
        <v>90</v>
      </c>
      <c r="C1230">
        <v>3899733</v>
      </c>
      <c r="D1230" t="s">
        <v>92</v>
      </c>
      <c r="E1230" t="s">
        <v>6351</v>
      </c>
      <c r="F1230" t="s">
        <v>7963</v>
      </c>
      <c r="G1230" t="s">
        <v>7964</v>
      </c>
      <c r="H1230" t="s">
        <v>96</v>
      </c>
      <c r="I1230" t="s">
        <v>1070</v>
      </c>
      <c r="J1230" t="s">
        <v>253</v>
      </c>
    </row>
    <row r="1231" spans="1:10" x14ac:dyDescent="0.25">
      <c r="A1231" t="s">
        <v>75</v>
      </c>
      <c r="B1231" t="s">
        <v>90</v>
      </c>
      <c r="C1231">
        <v>3901415</v>
      </c>
      <c r="D1231" t="s">
        <v>135</v>
      </c>
      <c r="E1231" t="s">
        <v>7965</v>
      </c>
      <c r="F1231" t="s">
        <v>7966</v>
      </c>
      <c r="G1231" t="s">
        <v>7967</v>
      </c>
      <c r="H1231" t="s">
        <v>131</v>
      </c>
      <c r="I1231" t="s">
        <v>847</v>
      </c>
      <c r="J1231" t="s">
        <v>131</v>
      </c>
    </row>
    <row r="1232" spans="1:10" x14ac:dyDescent="0.25">
      <c r="A1232" t="s">
        <v>75</v>
      </c>
      <c r="B1232" t="s">
        <v>90</v>
      </c>
      <c r="C1232">
        <v>3904553</v>
      </c>
      <c r="D1232" t="s">
        <v>92</v>
      </c>
      <c r="E1232" t="s">
        <v>7968</v>
      </c>
      <c r="F1232" t="s">
        <v>7969</v>
      </c>
      <c r="G1232" t="s">
        <v>7970</v>
      </c>
      <c r="H1232" t="s">
        <v>131</v>
      </c>
      <c r="I1232" t="s">
        <v>6820</v>
      </c>
      <c r="J1232" t="s">
        <v>131</v>
      </c>
    </row>
    <row r="1233" spans="1:10" x14ac:dyDescent="0.25">
      <c r="A1233" t="s">
        <v>75</v>
      </c>
      <c r="B1233" t="s">
        <v>90</v>
      </c>
      <c r="C1233">
        <v>3906384</v>
      </c>
      <c r="D1233" t="s">
        <v>120</v>
      </c>
      <c r="E1233" t="s">
        <v>7971</v>
      </c>
      <c r="F1233" t="s">
        <v>1838</v>
      </c>
      <c r="G1233" t="s">
        <v>1839</v>
      </c>
      <c r="H1233" t="s">
        <v>172</v>
      </c>
      <c r="I1233" t="s">
        <v>1500</v>
      </c>
      <c r="J1233" t="s">
        <v>172</v>
      </c>
    </row>
    <row r="1234" spans="1:10" x14ac:dyDescent="0.25">
      <c r="A1234" t="s">
        <v>75</v>
      </c>
      <c r="B1234" t="s">
        <v>90</v>
      </c>
      <c r="C1234">
        <v>3908855</v>
      </c>
      <c r="D1234" t="s">
        <v>225</v>
      </c>
      <c r="E1234" t="s">
        <v>79</v>
      </c>
      <c r="F1234" t="s">
        <v>1843</v>
      </c>
      <c r="G1234" t="s">
        <v>1844</v>
      </c>
      <c r="H1234" t="s">
        <v>79</v>
      </c>
      <c r="I1234" t="s">
        <v>82</v>
      </c>
    </row>
    <row r="1235" spans="1:10" x14ac:dyDescent="0.25">
      <c r="A1235" t="s">
        <v>75</v>
      </c>
      <c r="B1235" t="s">
        <v>90</v>
      </c>
      <c r="C1235">
        <v>3910416</v>
      </c>
      <c r="D1235" t="s">
        <v>135</v>
      </c>
      <c r="E1235" t="s">
        <v>7972</v>
      </c>
      <c r="F1235" t="s">
        <v>5683</v>
      </c>
      <c r="G1235" t="s">
        <v>5684</v>
      </c>
      <c r="H1235" t="s">
        <v>124</v>
      </c>
      <c r="I1235" t="s">
        <v>1755</v>
      </c>
      <c r="J1235" t="s">
        <v>96</v>
      </c>
    </row>
    <row r="1236" spans="1:10" x14ac:dyDescent="0.25">
      <c r="A1236" t="s">
        <v>75</v>
      </c>
      <c r="B1236" t="s">
        <v>90</v>
      </c>
      <c r="C1236">
        <v>3910448</v>
      </c>
      <c r="D1236" t="s">
        <v>120</v>
      </c>
      <c r="E1236" t="s">
        <v>7973</v>
      </c>
      <c r="F1236" t="s">
        <v>5683</v>
      </c>
      <c r="G1236" t="s">
        <v>5684</v>
      </c>
      <c r="H1236" t="s">
        <v>245</v>
      </c>
      <c r="I1236" t="s">
        <v>448</v>
      </c>
      <c r="J1236" t="s">
        <v>245</v>
      </c>
    </row>
    <row r="1237" spans="1:10" x14ac:dyDescent="0.25">
      <c r="A1237" t="s">
        <v>75</v>
      </c>
      <c r="B1237" t="s">
        <v>90</v>
      </c>
      <c r="C1237">
        <v>3910894</v>
      </c>
      <c r="D1237" t="s">
        <v>135</v>
      </c>
      <c r="E1237" t="s">
        <v>7974</v>
      </c>
      <c r="F1237" t="s">
        <v>7975</v>
      </c>
      <c r="G1237" t="s">
        <v>7976</v>
      </c>
      <c r="H1237" t="s">
        <v>197</v>
      </c>
      <c r="I1237" t="s">
        <v>1240</v>
      </c>
      <c r="J1237" t="s">
        <v>172</v>
      </c>
    </row>
    <row r="1238" spans="1:10" x14ac:dyDescent="0.25">
      <c r="A1238" t="s">
        <v>75</v>
      </c>
      <c r="B1238" t="s">
        <v>90</v>
      </c>
      <c r="C1238">
        <v>3916049</v>
      </c>
      <c r="D1238" t="s">
        <v>135</v>
      </c>
      <c r="E1238" t="s">
        <v>79</v>
      </c>
      <c r="F1238" t="s">
        <v>7977</v>
      </c>
      <c r="G1238" t="s">
        <v>7978</v>
      </c>
      <c r="H1238" t="s">
        <v>79</v>
      </c>
      <c r="I1238" t="s">
        <v>82</v>
      </c>
    </row>
    <row r="1239" spans="1:10" x14ac:dyDescent="0.25">
      <c r="A1239" t="s">
        <v>75</v>
      </c>
      <c r="B1239" t="s">
        <v>90</v>
      </c>
      <c r="C1239">
        <v>3916830</v>
      </c>
      <c r="D1239" t="s">
        <v>135</v>
      </c>
      <c r="E1239" t="s">
        <v>7979</v>
      </c>
      <c r="F1239" t="s">
        <v>7980</v>
      </c>
      <c r="G1239" t="s">
        <v>7981</v>
      </c>
      <c r="H1239" t="s">
        <v>85</v>
      </c>
      <c r="I1239" t="s">
        <v>335</v>
      </c>
      <c r="J1239" t="s">
        <v>277</v>
      </c>
    </row>
    <row r="1240" spans="1:10" x14ac:dyDescent="0.25">
      <c r="A1240" t="s">
        <v>75</v>
      </c>
      <c r="B1240" t="s">
        <v>90</v>
      </c>
      <c r="C1240">
        <v>3917554</v>
      </c>
      <c r="D1240" t="s">
        <v>135</v>
      </c>
      <c r="E1240" t="s">
        <v>7982</v>
      </c>
      <c r="F1240" t="s">
        <v>5688</v>
      </c>
      <c r="G1240" t="s">
        <v>5689</v>
      </c>
      <c r="H1240" t="s">
        <v>96</v>
      </c>
      <c r="I1240" t="s">
        <v>2772</v>
      </c>
      <c r="J1240" t="s">
        <v>96</v>
      </c>
    </row>
    <row r="1241" spans="1:10" x14ac:dyDescent="0.25">
      <c r="A1241" t="s">
        <v>75</v>
      </c>
      <c r="B1241" t="s">
        <v>90</v>
      </c>
      <c r="C1241">
        <v>3923028</v>
      </c>
      <c r="D1241" t="s">
        <v>135</v>
      </c>
      <c r="E1241" t="s">
        <v>7515</v>
      </c>
      <c r="F1241" t="s">
        <v>7983</v>
      </c>
      <c r="G1241" t="s">
        <v>7984</v>
      </c>
      <c r="H1241" t="s">
        <v>85</v>
      </c>
      <c r="I1241" t="s">
        <v>7516</v>
      </c>
      <c r="J1241" t="s">
        <v>277</v>
      </c>
    </row>
    <row r="1242" spans="1:10" x14ac:dyDescent="0.25">
      <c r="A1242" t="s">
        <v>75</v>
      </c>
      <c r="B1242" t="s">
        <v>90</v>
      </c>
      <c r="C1242">
        <v>3925821</v>
      </c>
      <c r="D1242" t="s">
        <v>120</v>
      </c>
      <c r="E1242" t="s">
        <v>7985</v>
      </c>
      <c r="F1242" t="s">
        <v>7986</v>
      </c>
      <c r="G1242" t="s">
        <v>7987</v>
      </c>
      <c r="H1242" t="s">
        <v>140</v>
      </c>
      <c r="I1242" t="s">
        <v>5302</v>
      </c>
      <c r="J1242" t="s">
        <v>140</v>
      </c>
    </row>
    <row r="1243" spans="1:10" x14ac:dyDescent="0.25">
      <c r="A1243" t="s">
        <v>75</v>
      </c>
      <c r="B1243" t="s">
        <v>90</v>
      </c>
      <c r="C1243">
        <v>3926831</v>
      </c>
      <c r="D1243" t="s">
        <v>120</v>
      </c>
      <c r="E1243" t="s">
        <v>7506</v>
      </c>
      <c r="F1243" t="s">
        <v>7988</v>
      </c>
      <c r="G1243" t="s">
        <v>7989</v>
      </c>
      <c r="H1243" t="s">
        <v>85</v>
      </c>
      <c r="I1243" t="s">
        <v>4286</v>
      </c>
      <c r="J1243" t="s">
        <v>277</v>
      </c>
    </row>
    <row r="1244" spans="1:10" x14ac:dyDescent="0.25">
      <c r="A1244" t="s">
        <v>75</v>
      </c>
      <c r="B1244" t="s">
        <v>90</v>
      </c>
      <c r="C1244">
        <v>3927972</v>
      </c>
      <c r="D1244" t="s">
        <v>120</v>
      </c>
      <c r="E1244" t="s">
        <v>7990</v>
      </c>
      <c r="F1244" t="s">
        <v>7991</v>
      </c>
      <c r="G1244" t="s">
        <v>7992</v>
      </c>
      <c r="H1244" t="s">
        <v>105</v>
      </c>
      <c r="I1244" t="s">
        <v>2080</v>
      </c>
      <c r="J1244" t="s">
        <v>160</v>
      </c>
    </row>
    <row r="1245" spans="1:10" x14ac:dyDescent="0.25">
      <c r="A1245" t="s">
        <v>75</v>
      </c>
      <c r="B1245" t="s">
        <v>90</v>
      </c>
      <c r="C1245">
        <v>3928761</v>
      </c>
      <c r="D1245" t="s">
        <v>120</v>
      </c>
      <c r="E1245" t="s">
        <v>7993</v>
      </c>
      <c r="F1245" t="s">
        <v>7994</v>
      </c>
      <c r="G1245" t="s">
        <v>4358</v>
      </c>
      <c r="H1245" t="s">
        <v>131</v>
      </c>
      <c r="I1245" t="s">
        <v>2617</v>
      </c>
      <c r="J1245" t="s">
        <v>131</v>
      </c>
    </row>
    <row r="1246" spans="1:10" x14ac:dyDescent="0.25">
      <c r="A1246" t="s">
        <v>75</v>
      </c>
      <c r="B1246" t="s">
        <v>90</v>
      </c>
      <c r="C1246">
        <v>3931021</v>
      </c>
      <c r="D1246" t="s">
        <v>135</v>
      </c>
      <c r="E1246" t="s">
        <v>7995</v>
      </c>
      <c r="F1246" t="s">
        <v>3050</v>
      </c>
      <c r="G1246" t="s">
        <v>3051</v>
      </c>
      <c r="H1246" t="s">
        <v>204</v>
      </c>
      <c r="I1246" t="s">
        <v>1876</v>
      </c>
      <c r="J1246" t="s">
        <v>105</v>
      </c>
    </row>
    <row r="1247" spans="1:10" x14ac:dyDescent="0.25">
      <c r="A1247" t="s">
        <v>75</v>
      </c>
      <c r="B1247" t="s">
        <v>90</v>
      </c>
      <c r="C1247">
        <v>3935100</v>
      </c>
      <c r="D1247" t="s">
        <v>120</v>
      </c>
      <c r="E1247" t="s">
        <v>79</v>
      </c>
      <c r="F1247" t="s">
        <v>7996</v>
      </c>
      <c r="G1247" t="s">
        <v>7997</v>
      </c>
      <c r="H1247" t="s">
        <v>79</v>
      </c>
      <c r="I1247" t="s">
        <v>82</v>
      </c>
    </row>
    <row r="1248" spans="1:10" x14ac:dyDescent="0.25">
      <c r="A1248" t="s">
        <v>75</v>
      </c>
      <c r="B1248" t="s">
        <v>90</v>
      </c>
      <c r="C1248">
        <v>3936831</v>
      </c>
      <c r="D1248" t="s">
        <v>135</v>
      </c>
      <c r="E1248" t="s">
        <v>189</v>
      </c>
      <c r="F1248" t="s">
        <v>1847</v>
      </c>
      <c r="G1248" t="s">
        <v>1848</v>
      </c>
      <c r="H1248" t="s">
        <v>189</v>
      </c>
      <c r="I1248" t="s">
        <v>82</v>
      </c>
    </row>
    <row r="1249" spans="1:10" x14ac:dyDescent="0.25">
      <c r="A1249" t="s">
        <v>75</v>
      </c>
      <c r="B1249" t="s">
        <v>90</v>
      </c>
      <c r="C1249">
        <v>3936834</v>
      </c>
      <c r="D1249" t="s">
        <v>120</v>
      </c>
      <c r="E1249" t="s">
        <v>189</v>
      </c>
      <c r="F1249" t="s">
        <v>1847</v>
      </c>
      <c r="G1249" t="s">
        <v>1848</v>
      </c>
      <c r="H1249" t="s">
        <v>189</v>
      </c>
      <c r="I1249" t="s">
        <v>82</v>
      </c>
    </row>
    <row r="1250" spans="1:10" x14ac:dyDescent="0.25">
      <c r="A1250" t="s">
        <v>75</v>
      </c>
      <c r="B1250" t="s">
        <v>90</v>
      </c>
      <c r="C1250">
        <v>3942134</v>
      </c>
      <c r="D1250" t="s">
        <v>120</v>
      </c>
      <c r="E1250" t="s">
        <v>7998</v>
      </c>
      <c r="F1250" t="s">
        <v>7999</v>
      </c>
      <c r="G1250" t="s">
        <v>8000</v>
      </c>
      <c r="H1250" t="s">
        <v>131</v>
      </c>
      <c r="I1250" t="s">
        <v>1018</v>
      </c>
      <c r="J1250" t="s">
        <v>98</v>
      </c>
    </row>
    <row r="1251" spans="1:10" x14ac:dyDescent="0.25">
      <c r="A1251" t="s">
        <v>75</v>
      </c>
      <c r="B1251" t="s">
        <v>90</v>
      </c>
      <c r="C1251">
        <v>3945181</v>
      </c>
      <c r="D1251" t="s">
        <v>120</v>
      </c>
      <c r="E1251" t="s">
        <v>212</v>
      </c>
      <c r="F1251" t="s">
        <v>8001</v>
      </c>
      <c r="G1251" t="s">
        <v>8002</v>
      </c>
      <c r="H1251" t="s">
        <v>212</v>
      </c>
      <c r="I1251" t="s">
        <v>82</v>
      </c>
    </row>
    <row r="1252" spans="1:10" x14ac:dyDescent="0.25">
      <c r="A1252" t="s">
        <v>75</v>
      </c>
      <c r="B1252" t="s">
        <v>90</v>
      </c>
      <c r="C1252">
        <v>3945364</v>
      </c>
      <c r="D1252" t="s">
        <v>120</v>
      </c>
      <c r="E1252" t="s">
        <v>212</v>
      </c>
      <c r="F1252" t="s">
        <v>8001</v>
      </c>
      <c r="G1252" t="s">
        <v>8002</v>
      </c>
      <c r="H1252" t="s">
        <v>212</v>
      </c>
      <c r="I1252" t="s">
        <v>82</v>
      </c>
    </row>
    <row r="1253" spans="1:10" x14ac:dyDescent="0.25">
      <c r="A1253" t="s">
        <v>75</v>
      </c>
      <c r="B1253" t="s">
        <v>90</v>
      </c>
      <c r="C1253">
        <v>3957727</v>
      </c>
      <c r="D1253" t="s">
        <v>225</v>
      </c>
      <c r="E1253" t="s">
        <v>8003</v>
      </c>
      <c r="F1253" t="s">
        <v>1852</v>
      </c>
      <c r="G1253" t="s">
        <v>1853</v>
      </c>
      <c r="H1253" t="s">
        <v>160</v>
      </c>
      <c r="I1253" t="s">
        <v>8004</v>
      </c>
      <c r="J1253" t="s">
        <v>428</v>
      </c>
    </row>
    <row r="1254" spans="1:10" x14ac:dyDescent="0.25">
      <c r="A1254" t="s">
        <v>75</v>
      </c>
      <c r="B1254" t="s">
        <v>90</v>
      </c>
      <c r="C1254">
        <v>3959351</v>
      </c>
      <c r="D1254" t="s">
        <v>120</v>
      </c>
      <c r="E1254" t="s">
        <v>8005</v>
      </c>
      <c r="F1254" t="s">
        <v>8006</v>
      </c>
      <c r="G1254" t="s">
        <v>8007</v>
      </c>
      <c r="H1254" t="s">
        <v>131</v>
      </c>
      <c r="I1254" t="s">
        <v>3908</v>
      </c>
      <c r="J1254" t="s">
        <v>131</v>
      </c>
    </row>
    <row r="1255" spans="1:10" x14ac:dyDescent="0.25">
      <c r="A1255" t="s">
        <v>75</v>
      </c>
      <c r="B1255" t="s">
        <v>90</v>
      </c>
      <c r="C1255">
        <v>3960036</v>
      </c>
      <c r="D1255" t="s">
        <v>151</v>
      </c>
      <c r="E1255" t="s">
        <v>8008</v>
      </c>
      <c r="F1255" t="s">
        <v>8009</v>
      </c>
      <c r="G1255" t="s">
        <v>8010</v>
      </c>
      <c r="H1255" t="s">
        <v>124</v>
      </c>
      <c r="I1255" t="s">
        <v>1615</v>
      </c>
      <c r="J1255" t="s">
        <v>511</v>
      </c>
    </row>
    <row r="1256" spans="1:10" x14ac:dyDescent="0.25">
      <c r="A1256" t="s">
        <v>75</v>
      </c>
      <c r="B1256" t="s">
        <v>90</v>
      </c>
      <c r="C1256">
        <v>3966854</v>
      </c>
      <c r="D1256" t="s">
        <v>135</v>
      </c>
      <c r="E1256" t="s">
        <v>7384</v>
      </c>
      <c r="F1256" t="s">
        <v>8011</v>
      </c>
      <c r="G1256" t="s">
        <v>8012</v>
      </c>
      <c r="H1256" t="s">
        <v>124</v>
      </c>
      <c r="I1256" t="s">
        <v>1544</v>
      </c>
      <c r="J1256" t="s">
        <v>140</v>
      </c>
    </row>
    <row r="1257" spans="1:10" x14ac:dyDescent="0.25">
      <c r="A1257" t="s">
        <v>75</v>
      </c>
      <c r="B1257" t="s">
        <v>90</v>
      </c>
      <c r="C1257">
        <v>3967474</v>
      </c>
      <c r="D1257" t="s">
        <v>120</v>
      </c>
      <c r="E1257" t="s">
        <v>8013</v>
      </c>
      <c r="F1257" t="s">
        <v>5706</v>
      </c>
      <c r="G1257" t="s">
        <v>1121</v>
      </c>
      <c r="H1257" t="s">
        <v>204</v>
      </c>
      <c r="I1257" t="s">
        <v>1404</v>
      </c>
      <c r="J1257" t="s">
        <v>204</v>
      </c>
    </row>
    <row r="1258" spans="1:10" x14ac:dyDescent="0.25">
      <c r="A1258" t="s">
        <v>75</v>
      </c>
      <c r="B1258" t="s">
        <v>90</v>
      </c>
      <c r="C1258">
        <v>3968252</v>
      </c>
      <c r="D1258" t="s">
        <v>225</v>
      </c>
      <c r="E1258" t="s">
        <v>1856</v>
      </c>
      <c r="F1258" t="s">
        <v>1857</v>
      </c>
      <c r="G1258" t="s">
        <v>1858</v>
      </c>
      <c r="H1258" t="s">
        <v>96</v>
      </c>
      <c r="I1258" t="s">
        <v>1859</v>
      </c>
      <c r="J1258" t="s">
        <v>253</v>
      </c>
    </row>
    <row r="1259" spans="1:10" x14ac:dyDescent="0.25">
      <c r="A1259" t="s">
        <v>75</v>
      </c>
      <c r="B1259" t="s">
        <v>90</v>
      </c>
      <c r="C1259">
        <v>3969710</v>
      </c>
      <c r="D1259" t="s">
        <v>120</v>
      </c>
      <c r="E1259" t="s">
        <v>8014</v>
      </c>
      <c r="F1259" t="s">
        <v>1863</v>
      </c>
      <c r="G1259" t="s">
        <v>1864</v>
      </c>
      <c r="H1259" t="s">
        <v>146</v>
      </c>
      <c r="I1259" t="s">
        <v>2279</v>
      </c>
      <c r="J1259" t="s">
        <v>148</v>
      </c>
    </row>
    <row r="1260" spans="1:10" x14ac:dyDescent="0.25">
      <c r="A1260" t="s">
        <v>75</v>
      </c>
      <c r="B1260" t="s">
        <v>90</v>
      </c>
      <c r="C1260">
        <v>3972296</v>
      </c>
      <c r="D1260" t="s">
        <v>120</v>
      </c>
      <c r="E1260" t="s">
        <v>8015</v>
      </c>
      <c r="F1260" t="s">
        <v>8016</v>
      </c>
      <c r="G1260" t="s">
        <v>8017</v>
      </c>
      <c r="H1260" t="s">
        <v>105</v>
      </c>
      <c r="I1260" t="s">
        <v>821</v>
      </c>
      <c r="J1260" t="s">
        <v>85</v>
      </c>
    </row>
    <row r="1261" spans="1:10" x14ac:dyDescent="0.25">
      <c r="A1261" t="s">
        <v>75</v>
      </c>
      <c r="B1261" t="s">
        <v>90</v>
      </c>
      <c r="C1261">
        <v>3973393</v>
      </c>
      <c r="D1261" t="s">
        <v>135</v>
      </c>
      <c r="E1261" t="s">
        <v>8018</v>
      </c>
      <c r="F1261" t="s">
        <v>8019</v>
      </c>
      <c r="G1261" t="s">
        <v>8020</v>
      </c>
      <c r="H1261" t="s">
        <v>204</v>
      </c>
      <c r="I1261" t="s">
        <v>2833</v>
      </c>
      <c r="J1261" t="s">
        <v>204</v>
      </c>
    </row>
    <row r="1262" spans="1:10" x14ac:dyDescent="0.25">
      <c r="A1262" t="s">
        <v>75</v>
      </c>
      <c r="B1262" t="s">
        <v>90</v>
      </c>
      <c r="C1262">
        <v>3980113</v>
      </c>
      <c r="D1262" t="s">
        <v>120</v>
      </c>
      <c r="E1262" t="s">
        <v>8021</v>
      </c>
      <c r="F1262" t="s">
        <v>4371</v>
      </c>
      <c r="G1262" t="s">
        <v>4372</v>
      </c>
      <c r="H1262" t="s">
        <v>131</v>
      </c>
      <c r="I1262" t="s">
        <v>7454</v>
      </c>
      <c r="J1262" t="s">
        <v>98</v>
      </c>
    </row>
    <row r="1263" spans="1:10" x14ac:dyDescent="0.25">
      <c r="A1263" t="s">
        <v>75</v>
      </c>
      <c r="B1263" t="s">
        <v>90</v>
      </c>
      <c r="C1263">
        <v>3983298</v>
      </c>
      <c r="D1263" t="s">
        <v>120</v>
      </c>
      <c r="E1263" t="s">
        <v>1868</v>
      </c>
      <c r="F1263" t="s">
        <v>1869</v>
      </c>
      <c r="G1263" t="s">
        <v>1870</v>
      </c>
      <c r="H1263" t="s">
        <v>124</v>
      </c>
      <c r="I1263" t="s">
        <v>1538</v>
      </c>
      <c r="J1263" t="s">
        <v>140</v>
      </c>
    </row>
    <row r="1264" spans="1:10" x14ac:dyDescent="0.25">
      <c r="A1264" t="s">
        <v>75</v>
      </c>
      <c r="B1264" t="s">
        <v>90</v>
      </c>
      <c r="C1264">
        <v>3988075</v>
      </c>
      <c r="D1264" t="s">
        <v>92</v>
      </c>
      <c r="E1264" t="s">
        <v>8022</v>
      </c>
      <c r="F1264" t="s">
        <v>8023</v>
      </c>
      <c r="G1264" t="s">
        <v>8024</v>
      </c>
      <c r="H1264" t="s">
        <v>245</v>
      </c>
      <c r="I1264" t="s">
        <v>1070</v>
      </c>
      <c r="J1264" t="s">
        <v>105</v>
      </c>
    </row>
    <row r="1265" spans="1:10" x14ac:dyDescent="0.25">
      <c r="A1265" t="s">
        <v>75</v>
      </c>
      <c r="B1265" t="s">
        <v>90</v>
      </c>
      <c r="C1265">
        <v>3990003</v>
      </c>
      <c r="D1265" t="s">
        <v>120</v>
      </c>
      <c r="E1265" t="s">
        <v>8025</v>
      </c>
      <c r="F1265" t="s">
        <v>8026</v>
      </c>
      <c r="G1265" t="s">
        <v>4152</v>
      </c>
      <c r="H1265" t="s">
        <v>197</v>
      </c>
      <c r="I1265" t="s">
        <v>799</v>
      </c>
      <c r="J1265" t="s">
        <v>172</v>
      </c>
    </row>
    <row r="1266" spans="1:10" x14ac:dyDescent="0.25">
      <c r="A1266" t="s">
        <v>75</v>
      </c>
      <c r="B1266" t="s">
        <v>90</v>
      </c>
      <c r="C1266">
        <v>3992956</v>
      </c>
      <c r="D1266" t="s">
        <v>120</v>
      </c>
      <c r="E1266" t="s">
        <v>8027</v>
      </c>
      <c r="F1266" t="s">
        <v>1879</v>
      </c>
      <c r="G1266" t="s">
        <v>3073</v>
      </c>
      <c r="H1266" t="s">
        <v>204</v>
      </c>
      <c r="I1266" t="s">
        <v>8028</v>
      </c>
      <c r="J1266" t="s">
        <v>204</v>
      </c>
    </row>
    <row r="1267" spans="1:10" x14ac:dyDescent="0.25">
      <c r="A1267" t="s">
        <v>75</v>
      </c>
      <c r="B1267" t="s">
        <v>90</v>
      </c>
      <c r="C1267">
        <v>3993534</v>
      </c>
      <c r="D1267" t="s">
        <v>78</v>
      </c>
      <c r="E1267" t="s">
        <v>79</v>
      </c>
      <c r="F1267" t="s">
        <v>1879</v>
      </c>
      <c r="G1267" t="s">
        <v>1880</v>
      </c>
      <c r="H1267" t="s">
        <v>79</v>
      </c>
      <c r="I1267" t="s">
        <v>82</v>
      </c>
    </row>
    <row r="1268" spans="1:10" x14ac:dyDescent="0.25">
      <c r="A1268" t="s">
        <v>75</v>
      </c>
      <c r="B1268" t="s">
        <v>90</v>
      </c>
      <c r="C1268">
        <v>3993566</v>
      </c>
      <c r="D1268" t="s">
        <v>78</v>
      </c>
      <c r="E1268" t="s">
        <v>79</v>
      </c>
      <c r="F1268" t="s">
        <v>1879</v>
      </c>
      <c r="G1268" t="s">
        <v>1880</v>
      </c>
      <c r="H1268" t="s">
        <v>79</v>
      </c>
      <c r="I1268" t="s">
        <v>82</v>
      </c>
    </row>
    <row r="1269" spans="1:10" x14ac:dyDescent="0.25">
      <c r="A1269" t="s">
        <v>75</v>
      </c>
      <c r="B1269" t="s">
        <v>90</v>
      </c>
      <c r="C1269">
        <v>3994076</v>
      </c>
      <c r="D1269" t="s">
        <v>225</v>
      </c>
      <c r="E1269" t="s">
        <v>8029</v>
      </c>
      <c r="F1269" t="s">
        <v>8030</v>
      </c>
      <c r="G1269" t="s">
        <v>8031</v>
      </c>
      <c r="H1269" t="s">
        <v>96</v>
      </c>
      <c r="I1269" t="s">
        <v>3811</v>
      </c>
      <c r="J1269" t="s">
        <v>160</v>
      </c>
    </row>
    <row r="1270" spans="1:10" x14ac:dyDescent="0.25">
      <c r="A1270" t="s">
        <v>75</v>
      </c>
      <c r="B1270" t="s">
        <v>90</v>
      </c>
      <c r="C1270">
        <v>3994247</v>
      </c>
      <c r="D1270" t="s">
        <v>225</v>
      </c>
      <c r="E1270" t="s">
        <v>8032</v>
      </c>
      <c r="F1270" t="s">
        <v>8030</v>
      </c>
      <c r="G1270" t="s">
        <v>8031</v>
      </c>
      <c r="H1270" t="s">
        <v>245</v>
      </c>
      <c r="I1270" t="s">
        <v>301</v>
      </c>
      <c r="J1270" t="s">
        <v>105</v>
      </c>
    </row>
    <row r="1271" spans="1:10" x14ac:dyDescent="0.25">
      <c r="A1271" t="s">
        <v>75</v>
      </c>
      <c r="B1271" t="s">
        <v>90</v>
      </c>
      <c r="C1271">
        <v>3996346</v>
      </c>
      <c r="D1271" t="s">
        <v>92</v>
      </c>
      <c r="E1271" t="s">
        <v>8033</v>
      </c>
      <c r="F1271" t="s">
        <v>8034</v>
      </c>
      <c r="G1271" t="s">
        <v>8035</v>
      </c>
      <c r="H1271" t="s">
        <v>172</v>
      </c>
      <c r="I1271" t="s">
        <v>209</v>
      </c>
      <c r="J1271" t="s">
        <v>253</v>
      </c>
    </row>
    <row r="1272" spans="1:10" x14ac:dyDescent="0.25">
      <c r="A1272" t="s">
        <v>75</v>
      </c>
      <c r="B1272" t="s">
        <v>90</v>
      </c>
      <c r="C1272">
        <v>4003773</v>
      </c>
      <c r="D1272" t="s">
        <v>120</v>
      </c>
      <c r="E1272" t="s">
        <v>8036</v>
      </c>
      <c r="F1272" t="s">
        <v>3083</v>
      </c>
      <c r="G1272" t="s">
        <v>3084</v>
      </c>
      <c r="H1272" t="s">
        <v>85</v>
      </c>
      <c r="I1272" t="s">
        <v>992</v>
      </c>
      <c r="J1272" t="s">
        <v>277</v>
      </c>
    </row>
    <row r="1273" spans="1:10" x14ac:dyDescent="0.25">
      <c r="A1273" t="s">
        <v>75</v>
      </c>
      <c r="B1273" t="s">
        <v>90</v>
      </c>
      <c r="C1273">
        <v>4009705</v>
      </c>
      <c r="D1273" t="s">
        <v>151</v>
      </c>
      <c r="E1273" t="s">
        <v>79</v>
      </c>
      <c r="F1273" t="s">
        <v>8037</v>
      </c>
      <c r="G1273" t="s">
        <v>8038</v>
      </c>
      <c r="H1273" t="s">
        <v>79</v>
      </c>
      <c r="I1273" t="s">
        <v>82</v>
      </c>
    </row>
    <row r="1274" spans="1:10" x14ac:dyDescent="0.25">
      <c r="A1274" t="s">
        <v>75</v>
      </c>
      <c r="B1274" t="s">
        <v>90</v>
      </c>
      <c r="C1274">
        <v>4020049</v>
      </c>
      <c r="D1274" t="s">
        <v>1885</v>
      </c>
      <c r="E1274" t="s">
        <v>1886</v>
      </c>
      <c r="F1274" t="s">
        <v>1887</v>
      </c>
      <c r="G1274" t="s">
        <v>1888</v>
      </c>
      <c r="H1274" t="s">
        <v>131</v>
      </c>
      <c r="I1274" t="s">
        <v>1889</v>
      </c>
      <c r="J1274" t="s">
        <v>204</v>
      </c>
    </row>
    <row r="1275" spans="1:10" x14ac:dyDescent="0.25">
      <c r="A1275" t="s">
        <v>75</v>
      </c>
      <c r="B1275" t="s">
        <v>90</v>
      </c>
      <c r="C1275">
        <v>4024827</v>
      </c>
      <c r="D1275" t="s">
        <v>120</v>
      </c>
      <c r="E1275" t="s">
        <v>6084</v>
      </c>
      <c r="F1275" t="s">
        <v>4384</v>
      </c>
      <c r="G1275" t="s">
        <v>4385</v>
      </c>
      <c r="H1275" t="s">
        <v>85</v>
      </c>
      <c r="I1275" t="s">
        <v>2197</v>
      </c>
      <c r="J1275" t="s">
        <v>277</v>
      </c>
    </row>
    <row r="1276" spans="1:10" x14ac:dyDescent="0.25">
      <c r="A1276" t="s">
        <v>75</v>
      </c>
      <c r="B1276" t="s">
        <v>90</v>
      </c>
      <c r="C1276">
        <v>4034118</v>
      </c>
      <c r="D1276" t="s">
        <v>120</v>
      </c>
      <c r="E1276" t="s">
        <v>79</v>
      </c>
      <c r="F1276" t="s">
        <v>1892</v>
      </c>
      <c r="G1276" t="s">
        <v>1893</v>
      </c>
      <c r="H1276" t="s">
        <v>79</v>
      </c>
      <c r="I1276" t="s">
        <v>82</v>
      </c>
    </row>
    <row r="1277" spans="1:10" x14ac:dyDescent="0.25">
      <c r="A1277" t="s">
        <v>75</v>
      </c>
      <c r="B1277" t="s">
        <v>90</v>
      </c>
      <c r="C1277">
        <v>4035421</v>
      </c>
      <c r="D1277" t="s">
        <v>120</v>
      </c>
      <c r="E1277" t="s">
        <v>79</v>
      </c>
      <c r="F1277" t="s">
        <v>8039</v>
      </c>
      <c r="G1277" t="s">
        <v>8040</v>
      </c>
      <c r="H1277" t="s">
        <v>79</v>
      </c>
      <c r="I1277" t="s">
        <v>82</v>
      </c>
    </row>
    <row r="1278" spans="1:10" x14ac:dyDescent="0.25">
      <c r="A1278" t="s">
        <v>75</v>
      </c>
      <c r="B1278" t="s">
        <v>90</v>
      </c>
      <c r="C1278">
        <v>4036012</v>
      </c>
      <c r="D1278" t="s">
        <v>120</v>
      </c>
      <c r="E1278" t="s">
        <v>1896</v>
      </c>
      <c r="F1278" t="s">
        <v>1897</v>
      </c>
      <c r="G1278" t="s">
        <v>1898</v>
      </c>
      <c r="H1278" t="s">
        <v>85</v>
      </c>
      <c r="I1278" t="s">
        <v>1054</v>
      </c>
      <c r="J1278" t="s">
        <v>277</v>
      </c>
    </row>
    <row r="1279" spans="1:10" x14ac:dyDescent="0.25">
      <c r="A1279" t="s">
        <v>75</v>
      </c>
      <c r="B1279" t="s">
        <v>90</v>
      </c>
      <c r="C1279">
        <v>4037484</v>
      </c>
      <c r="D1279" t="s">
        <v>92</v>
      </c>
      <c r="E1279" t="s">
        <v>79</v>
      </c>
      <c r="F1279" t="s">
        <v>4389</v>
      </c>
      <c r="G1279" t="s">
        <v>4390</v>
      </c>
      <c r="H1279" t="s">
        <v>79</v>
      </c>
      <c r="I1279" t="s">
        <v>82</v>
      </c>
    </row>
    <row r="1280" spans="1:10" x14ac:dyDescent="0.25">
      <c r="A1280" t="s">
        <v>75</v>
      </c>
      <c r="B1280" t="s">
        <v>90</v>
      </c>
      <c r="C1280">
        <v>4040044</v>
      </c>
      <c r="D1280" t="s">
        <v>101</v>
      </c>
      <c r="E1280" t="s">
        <v>79</v>
      </c>
      <c r="F1280" t="s">
        <v>1901</v>
      </c>
      <c r="G1280" t="s">
        <v>1902</v>
      </c>
      <c r="H1280" t="s">
        <v>79</v>
      </c>
      <c r="I1280" t="s">
        <v>82</v>
      </c>
    </row>
    <row r="1281" spans="1:10" x14ac:dyDescent="0.25">
      <c r="A1281" t="s">
        <v>75</v>
      </c>
      <c r="B1281" t="s">
        <v>90</v>
      </c>
      <c r="C1281">
        <v>4045302</v>
      </c>
      <c r="D1281" t="s">
        <v>120</v>
      </c>
      <c r="E1281" t="s">
        <v>79</v>
      </c>
      <c r="F1281" t="s">
        <v>1905</v>
      </c>
      <c r="G1281" t="s">
        <v>1906</v>
      </c>
      <c r="H1281" t="s">
        <v>79</v>
      </c>
      <c r="I1281" t="s">
        <v>82</v>
      </c>
    </row>
    <row r="1282" spans="1:10" x14ac:dyDescent="0.25">
      <c r="A1282" t="s">
        <v>75</v>
      </c>
      <c r="B1282" t="s">
        <v>90</v>
      </c>
      <c r="C1282">
        <v>4045386</v>
      </c>
      <c r="D1282" t="s">
        <v>120</v>
      </c>
      <c r="E1282" t="s">
        <v>79</v>
      </c>
      <c r="F1282" t="s">
        <v>1905</v>
      </c>
      <c r="G1282" t="s">
        <v>1906</v>
      </c>
      <c r="H1282" t="s">
        <v>79</v>
      </c>
      <c r="I1282" t="s">
        <v>82</v>
      </c>
    </row>
    <row r="1283" spans="1:10" x14ac:dyDescent="0.25">
      <c r="A1283" t="s">
        <v>75</v>
      </c>
      <c r="B1283" t="s">
        <v>90</v>
      </c>
      <c r="C1283">
        <v>4046172</v>
      </c>
      <c r="D1283" t="s">
        <v>225</v>
      </c>
      <c r="E1283" t="s">
        <v>8041</v>
      </c>
      <c r="F1283" t="s">
        <v>4394</v>
      </c>
      <c r="G1283" t="s">
        <v>4395</v>
      </c>
      <c r="H1283" t="s">
        <v>428</v>
      </c>
      <c r="I1283" t="s">
        <v>5943</v>
      </c>
      <c r="J1283" t="s">
        <v>400</v>
      </c>
    </row>
    <row r="1284" spans="1:10" x14ac:dyDescent="0.25">
      <c r="A1284" t="s">
        <v>75</v>
      </c>
      <c r="B1284" t="s">
        <v>90</v>
      </c>
      <c r="C1284">
        <v>4053774</v>
      </c>
      <c r="D1284" t="s">
        <v>120</v>
      </c>
      <c r="E1284" t="s">
        <v>79</v>
      </c>
      <c r="F1284" t="s">
        <v>1909</v>
      </c>
      <c r="G1284" t="s">
        <v>1910</v>
      </c>
      <c r="H1284" t="s">
        <v>79</v>
      </c>
      <c r="I1284" t="s">
        <v>82</v>
      </c>
    </row>
    <row r="1285" spans="1:10" x14ac:dyDescent="0.25">
      <c r="A1285" t="s">
        <v>75</v>
      </c>
      <c r="B1285" t="s">
        <v>90</v>
      </c>
      <c r="C1285">
        <v>4056018</v>
      </c>
      <c r="D1285" t="s">
        <v>92</v>
      </c>
      <c r="E1285" t="s">
        <v>8042</v>
      </c>
      <c r="F1285" t="s">
        <v>3092</v>
      </c>
      <c r="G1285" t="s">
        <v>3093</v>
      </c>
      <c r="H1285" t="s">
        <v>253</v>
      </c>
      <c r="I1285" t="s">
        <v>1007</v>
      </c>
      <c r="J1285" t="s">
        <v>172</v>
      </c>
    </row>
    <row r="1286" spans="1:10" x14ac:dyDescent="0.25">
      <c r="A1286" t="s">
        <v>75</v>
      </c>
      <c r="B1286" t="s">
        <v>90</v>
      </c>
      <c r="C1286">
        <v>4058809</v>
      </c>
      <c r="D1286" t="s">
        <v>120</v>
      </c>
      <c r="E1286" t="s">
        <v>8043</v>
      </c>
      <c r="F1286" t="s">
        <v>5728</v>
      </c>
      <c r="G1286" t="s">
        <v>554</v>
      </c>
      <c r="H1286" t="s">
        <v>172</v>
      </c>
      <c r="I1286" t="s">
        <v>4203</v>
      </c>
      <c r="J1286" t="s">
        <v>172</v>
      </c>
    </row>
    <row r="1287" spans="1:10" x14ac:dyDescent="0.25">
      <c r="A1287" t="s">
        <v>75</v>
      </c>
      <c r="B1287" t="s">
        <v>90</v>
      </c>
      <c r="C1287">
        <v>4062424</v>
      </c>
      <c r="D1287" t="s">
        <v>120</v>
      </c>
      <c r="E1287" t="s">
        <v>8044</v>
      </c>
      <c r="F1287" t="s">
        <v>8045</v>
      </c>
      <c r="G1287" t="s">
        <v>4216</v>
      </c>
      <c r="H1287" t="s">
        <v>172</v>
      </c>
      <c r="I1287" t="s">
        <v>335</v>
      </c>
      <c r="J1287" t="s">
        <v>172</v>
      </c>
    </row>
    <row r="1288" spans="1:10" x14ac:dyDescent="0.25">
      <c r="A1288" t="s">
        <v>75</v>
      </c>
      <c r="B1288" t="s">
        <v>90</v>
      </c>
      <c r="C1288">
        <v>4063127</v>
      </c>
      <c r="D1288" t="s">
        <v>92</v>
      </c>
      <c r="E1288" t="s">
        <v>1919</v>
      </c>
      <c r="F1288" t="s">
        <v>1920</v>
      </c>
      <c r="G1288" t="s">
        <v>1921</v>
      </c>
      <c r="H1288" t="s">
        <v>400</v>
      </c>
      <c r="I1288" t="s">
        <v>1369</v>
      </c>
      <c r="J1288" t="s">
        <v>172</v>
      </c>
    </row>
    <row r="1289" spans="1:10" x14ac:dyDescent="0.25">
      <c r="A1289" t="s">
        <v>75</v>
      </c>
      <c r="B1289" t="s">
        <v>90</v>
      </c>
      <c r="C1289">
        <v>4066133</v>
      </c>
      <c r="D1289" t="s">
        <v>297</v>
      </c>
      <c r="E1289" t="s">
        <v>8046</v>
      </c>
      <c r="F1289" t="s">
        <v>8047</v>
      </c>
      <c r="G1289" t="s">
        <v>8048</v>
      </c>
      <c r="H1289" t="s">
        <v>140</v>
      </c>
      <c r="I1289" t="s">
        <v>2495</v>
      </c>
      <c r="J1289" t="s">
        <v>124</v>
      </c>
    </row>
    <row r="1290" spans="1:10" x14ac:dyDescent="0.25">
      <c r="A1290" t="s">
        <v>75</v>
      </c>
      <c r="B1290" t="s">
        <v>90</v>
      </c>
      <c r="C1290">
        <v>4068208</v>
      </c>
      <c r="D1290" t="s">
        <v>135</v>
      </c>
      <c r="E1290" t="s">
        <v>8049</v>
      </c>
      <c r="F1290" t="s">
        <v>8050</v>
      </c>
      <c r="G1290" t="s">
        <v>8051</v>
      </c>
      <c r="H1290" t="s">
        <v>146</v>
      </c>
      <c r="I1290" t="s">
        <v>4587</v>
      </c>
      <c r="J1290" t="s">
        <v>146</v>
      </c>
    </row>
    <row r="1291" spans="1:10" x14ac:dyDescent="0.25">
      <c r="A1291" t="s">
        <v>75</v>
      </c>
      <c r="B1291" t="s">
        <v>90</v>
      </c>
      <c r="C1291">
        <v>4070543</v>
      </c>
      <c r="D1291" t="s">
        <v>120</v>
      </c>
      <c r="E1291" t="s">
        <v>2176</v>
      </c>
      <c r="F1291" t="s">
        <v>8052</v>
      </c>
      <c r="G1291" t="s">
        <v>8053</v>
      </c>
      <c r="H1291" t="s">
        <v>85</v>
      </c>
      <c r="I1291" t="s">
        <v>301</v>
      </c>
      <c r="J1291" t="s">
        <v>277</v>
      </c>
    </row>
    <row r="1292" spans="1:10" x14ac:dyDescent="0.25">
      <c r="A1292" t="s">
        <v>75</v>
      </c>
      <c r="B1292" t="s">
        <v>90</v>
      </c>
      <c r="C1292">
        <v>4074579</v>
      </c>
      <c r="D1292" t="s">
        <v>120</v>
      </c>
      <c r="E1292" t="s">
        <v>5172</v>
      </c>
      <c r="F1292" t="s">
        <v>8054</v>
      </c>
      <c r="G1292" t="s">
        <v>8055</v>
      </c>
      <c r="H1292" t="s">
        <v>124</v>
      </c>
      <c r="I1292" t="s">
        <v>1824</v>
      </c>
      <c r="J1292" t="s">
        <v>140</v>
      </c>
    </row>
    <row r="1293" spans="1:10" x14ac:dyDescent="0.25">
      <c r="A1293" t="s">
        <v>75</v>
      </c>
      <c r="B1293" t="s">
        <v>90</v>
      </c>
      <c r="C1293">
        <v>4075234</v>
      </c>
      <c r="D1293" t="s">
        <v>135</v>
      </c>
      <c r="E1293" t="s">
        <v>8056</v>
      </c>
      <c r="F1293" t="s">
        <v>8057</v>
      </c>
      <c r="G1293" t="s">
        <v>8058</v>
      </c>
      <c r="H1293" t="s">
        <v>85</v>
      </c>
      <c r="I1293" t="s">
        <v>5746</v>
      </c>
      <c r="J1293" t="s">
        <v>277</v>
      </c>
    </row>
    <row r="1294" spans="1:10" x14ac:dyDescent="0.25">
      <c r="A1294" t="s">
        <v>75</v>
      </c>
      <c r="B1294" t="s">
        <v>90</v>
      </c>
      <c r="C1294">
        <v>4086370</v>
      </c>
      <c r="D1294" t="s">
        <v>120</v>
      </c>
      <c r="E1294" t="s">
        <v>79</v>
      </c>
      <c r="F1294" t="s">
        <v>8059</v>
      </c>
      <c r="G1294" t="s">
        <v>8060</v>
      </c>
      <c r="H1294" t="s">
        <v>79</v>
      </c>
      <c r="I1294" t="s">
        <v>82</v>
      </c>
    </row>
    <row r="1295" spans="1:10" x14ac:dyDescent="0.25">
      <c r="A1295" t="s">
        <v>75</v>
      </c>
      <c r="B1295" t="s">
        <v>90</v>
      </c>
      <c r="C1295">
        <v>4088850</v>
      </c>
      <c r="D1295" t="s">
        <v>135</v>
      </c>
      <c r="E1295" t="s">
        <v>8061</v>
      </c>
      <c r="F1295" t="s">
        <v>8062</v>
      </c>
      <c r="G1295" t="s">
        <v>8063</v>
      </c>
      <c r="H1295" t="s">
        <v>124</v>
      </c>
      <c r="I1295" t="s">
        <v>2753</v>
      </c>
      <c r="J1295" t="s">
        <v>140</v>
      </c>
    </row>
    <row r="1296" spans="1:10" x14ac:dyDescent="0.25">
      <c r="A1296" t="s">
        <v>75</v>
      </c>
      <c r="B1296" t="s">
        <v>90</v>
      </c>
      <c r="C1296">
        <v>4094362</v>
      </c>
      <c r="D1296" t="s">
        <v>135</v>
      </c>
      <c r="E1296" t="s">
        <v>8064</v>
      </c>
      <c r="F1296" t="s">
        <v>3103</v>
      </c>
      <c r="G1296" t="s">
        <v>3104</v>
      </c>
      <c r="H1296" t="s">
        <v>565</v>
      </c>
      <c r="I1296" t="s">
        <v>3302</v>
      </c>
      <c r="J1296" t="s">
        <v>96</v>
      </c>
    </row>
    <row r="1297" spans="1:10" x14ac:dyDescent="0.25">
      <c r="A1297" t="s">
        <v>75</v>
      </c>
      <c r="B1297" t="s">
        <v>90</v>
      </c>
      <c r="C1297">
        <v>4097355</v>
      </c>
      <c r="D1297" t="s">
        <v>88</v>
      </c>
      <c r="E1297" t="s">
        <v>79</v>
      </c>
      <c r="F1297" t="s">
        <v>8065</v>
      </c>
      <c r="G1297" t="s">
        <v>8066</v>
      </c>
      <c r="H1297" t="s">
        <v>79</v>
      </c>
      <c r="I1297" t="s">
        <v>82</v>
      </c>
    </row>
    <row r="1298" spans="1:10" x14ac:dyDescent="0.25">
      <c r="A1298" t="s">
        <v>75</v>
      </c>
      <c r="B1298" t="s">
        <v>90</v>
      </c>
      <c r="C1298">
        <v>4097822</v>
      </c>
      <c r="D1298" t="s">
        <v>120</v>
      </c>
      <c r="E1298" t="s">
        <v>8067</v>
      </c>
      <c r="F1298" t="s">
        <v>4412</v>
      </c>
      <c r="G1298" t="s">
        <v>4413</v>
      </c>
      <c r="H1298" t="s">
        <v>105</v>
      </c>
      <c r="I1298" t="s">
        <v>771</v>
      </c>
      <c r="J1298" t="s">
        <v>160</v>
      </c>
    </row>
    <row r="1299" spans="1:10" x14ac:dyDescent="0.25">
      <c r="A1299" t="s">
        <v>75</v>
      </c>
      <c r="B1299" t="s">
        <v>90</v>
      </c>
      <c r="C1299">
        <v>4108175</v>
      </c>
      <c r="D1299" t="s">
        <v>88</v>
      </c>
      <c r="E1299" t="s">
        <v>79</v>
      </c>
      <c r="F1299" t="s">
        <v>8068</v>
      </c>
      <c r="G1299" t="s">
        <v>8069</v>
      </c>
      <c r="H1299" t="s">
        <v>79</v>
      </c>
      <c r="I1299" t="s">
        <v>82</v>
      </c>
    </row>
    <row r="1300" spans="1:10" x14ac:dyDescent="0.25">
      <c r="A1300" t="s">
        <v>75</v>
      </c>
      <c r="B1300" t="s">
        <v>90</v>
      </c>
      <c r="C1300">
        <v>4117673</v>
      </c>
      <c r="D1300" t="s">
        <v>120</v>
      </c>
      <c r="E1300" t="s">
        <v>7099</v>
      </c>
      <c r="F1300" t="s">
        <v>8070</v>
      </c>
      <c r="G1300" t="s">
        <v>8071</v>
      </c>
      <c r="H1300" t="s">
        <v>174</v>
      </c>
      <c r="I1300" t="s">
        <v>2245</v>
      </c>
      <c r="J1300" t="s">
        <v>174</v>
      </c>
    </row>
    <row r="1301" spans="1:10" x14ac:dyDescent="0.25">
      <c r="A1301" t="s">
        <v>75</v>
      </c>
      <c r="B1301" t="s">
        <v>90</v>
      </c>
      <c r="C1301">
        <v>4122248</v>
      </c>
      <c r="D1301" t="s">
        <v>225</v>
      </c>
      <c r="E1301" t="s">
        <v>79</v>
      </c>
      <c r="F1301" t="s">
        <v>8072</v>
      </c>
      <c r="G1301" t="s">
        <v>8073</v>
      </c>
      <c r="H1301" t="s">
        <v>79</v>
      </c>
      <c r="I1301" t="s">
        <v>82</v>
      </c>
    </row>
    <row r="1302" spans="1:10" x14ac:dyDescent="0.25">
      <c r="A1302" t="s">
        <v>75</v>
      </c>
      <c r="B1302" t="s">
        <v>90</v>
      </c>
      <c r="C1302">
        <v>4124384</v>
      </c>
      <c r="D1302" t="s">
        <v>135</v>
      </c>
      <c r="E1302" t="s">
        <v>8074</v>
      </c>
      <c r="F1302" t="s">
        <v>1930</v>
      </c>
      <c r="G1302" t="s">
        <v>1931</v>
      </c>
      <c r="H1302" t="s">
        <v>511</v>
      </c>
      <c r="I1302" t="s">
        <v>2696</v>
      </c>
      <c r="J1302" t="s">
        <v>400</v>
      </c>
    </row>
    <row r="1303" spans="1:10" x14ac:dyDescent="0.25">
      <c r="A1303" t="s">
        <v>75</v>
      </c>
      <c r="B1303" t="s">
        <v>90</v>
      </c>
      <c r="C1303">
        <v>4125407</v>
      </c>
      <c r="D1303" t="s">
        <v>135</v>
      </c>
      <c r="E1303" t="s">
        <v>8075</v>
      </c>
      <c r="F1303" t="s">
        <v>1930</v>
      </c>
      <c r="G1303" t="s">
        <v>1931</v>
      </c>
      <c r="H1303" t="s">
        <v>511</v>
      </c>
      <c r="I1303" t="s">
        <v>8076</v>
      </c>
      <c r="J1303" t="s">
        <v>400</v>
      </c>
    </row>
    <row r="1304" spans="1:10" x14ac:dyDescent="0.25">
      <c r="A1304" t="s">
        <v>75</v>
      </c>
      <c r="B1304" t="s">
        <v>90</v>
      </c>
      <c r="C1304">
        <v>4127022</v>
      </c>
      <c r="D1304" t="s">
        <v>297</v>
      </c>
      <c r="E1304" t="s">
        <v>8077</v>
      </c>
      <c r="F1304" t="s">
        <v>8078</v>
      </c>
      <c r="G1304" t="s">
        <v>8079</v>
      </c>
      <c r="H1304" t="s">
        <v>105</v>
      </c>
      <c r="I1304" t="s">
        <v>4992</v>
      </c>
      <c r="J1304" t="s">
        <v>85</v>
      </c>
    </row>
    <row r="1305" spans="1:10" x14ac:dyDescent="0.25">
      <c r="A1305" t="s">
        <v>75</v>
      </c>
      <c r="B1305" t="s">
        <v>90</v>
      </c>
      <c r="C1305">
        <v>4135168</v>
      </c>
      <c r="D1305" t="s">
        <v>120</v>
      </c>
      <c r="E1305" t="s">
        <v>8080</v>
      </c>
      <c r="F1305" t="s">
        <v>8081</v>
      </c>
      <c r="G1305" t="s">
        <v>8082</v>
      </c>
      <c r="H1305" t="s">
        <v>245</v>
      </c>
      <c r="I1305" t="s">
        <v>4807</v>
      </c>
      <c r="J1305" t="s">
        <v>96</v>
      </c>
    </row>
    <row r="1306" spans="1:10" x14ac:dyDescent="0.25">
      <c r="A1306" t="s">
        <v>75</v>
      </c>
      <c r="B1306" t="s">
        <v>90</v>
      </c>
      <c r="C1306">
        <v>4150054</v>
      </c>
      <c r="D1306" t="s">
        <v>120</v>
      </c>
      <c r="E1306" t="s">
        <v>8083</v>
      </c>
      <c r="F1306" t="s">
        <v>8084</v>
      </c>
      <c r="G1306" t="s">
        <v>8085</v>
      </c>
      <c r="H1306" t="s">
        <v>140</v>
      </c>
      <c r="I1306" t="s">
        <v>2658</v>
      </c>
      <c r="J1306" t="s">
        <v>277</v>
      </c>
    </row>
    <row r="1307" spans="1:10" x14ac:dyDescent="0.25">
      <c r="A1307" t="s">
        <v>75</v>
      </c>
      <c r="B1307" t="s">
        <v>90</v>
      </c>
      <c r="C1307">
        <v>4161564</v>
      </c>
      <c r="D1307" t="s">
        <v>297</v>
      </c>
      <c r="E1307" t="s">
        <v>79</v>
      </c>
      <c r="F1307" t="s">
        <v>1941</v>
      </c>
      <c r="G1307" t="s">
        <v>1942</v>
      </c>
      <c r="H1307" t="s">
        <v>79</v>
      </c>
      <c r="I1307" t="s">
        <v>82</v>
      </c>
    </row>
    <row r="1308" spans="1:10" x14ac:dyDescent="0.25">
      <c r="A1308" t="s">
        <v>75</v>
      </c>
      <c r="B1308" t="s">
        <v>90</v>
      </c>
      <c r="C1308">
        <v>4172507</v>
      </c>
      <c r="D1308" t="s">
        <v>135</v>
      </c>
      <c r="E1308" t="s">
        <v>8086</v>
      </c>
      <c r="F1308" t="s">
        <v>8087</v>
      </c>
      <c r="G1308" t="s">
        <v>8088</v>
      </c>
      <c r="H1308" t="s">
        <v>172</v>
      </c>
      <c r="I1308" t="s">
        <v>6144</v>
      </c>
      <c r="J1308" t="s">
        <v>172</v>
      </c>
    </row>
    <row r="1309" spans="1:10" x14ac:dyDescent="0.25">
      <c r="A1309" t="s">
        <v>75</v>
      </c>
      <c r="B1309" t="s">
        <v>90</v>
      </c>
      <c r="C1309">
        <v>4173145</v>
      </c>
      <c r="D1309" t="s">
        <v>225</v>
      </c>
      <c r="E1309" t="s">
        <v>8089</v>
      </c>
      <c r="F1309" t="s">
        <v>8087</v>
      </c>
      <c r="G1309" t="s">
        <v>8088</v>
      </c>
      <c r="H1309" t="s">
        <v>98</v>
      </c>
      <c r="I1309" t="s">
        <v>8090</v>
      </c>
      <c r="J1309" t="s">
        <v>96</v>
      </c>
    </row>
    <row r="1310" spans="1:10" x14ac:dyDescent="0.25">
      <c r="A1310" t="s">
        <v>75</v>
      </c>
      <c r="B1310" t="s">
        <v>90</v>
      </c>
      <c r="C1310">
        <v>4173179</v>
      </c>
      <c r="D1310" t="s">
        <v>120</v>
      </c>
      <c r="E1310" t="s">
        <v>8091</v>
      </c>
      <c r="F1310" t="s">
        <v>8087</v>
      </c>
      <c r="G1310" t="s">
        <v>8088</v>
      </c>
      <c r="H1310" t="s">
        <v>131</v>
      </c>
      <c r="I1310" t="s">
        <v>8092</v>
      </c>
      <c r="J1310" t="s">
        <v>131</v>
      </c>
    </row>
    <row r="1311" spans="1:10" x14ac:dyDescent="0.25">
      <c r="A1311" t="s">
        <v>75</v>
      </c>
      <c r="B1311" t="s">
        <v>90</v>
      </c>
      <c r="C1311">
        <v>4176823</v>
      </c>
      <c r="D1311" t="s">
        <v>120</v>
      </c>
      <c r="E1311" t="s">
        <v>8093</v>
      </c>
      <c r="F1311" t="s">
        <v>8094</v>
      </c>
      <c r="G1311" t="s">
        <v>8095</v>
      </c>
      <c r="H1311" t="s">
        <v>85</v>
      </c>
      <c r="I1311" t="s">
        <v>8096</v>
      </c>
      <c r="J1311" t="s">
        <v>277</v>
      </c>
    </row>
    <row r="1312" spans="1:10" x14ac:dyDescent="0.25">
      <c r="A1312" t="s">
        <v>75</v>
      </c>
      <c r="B1312" t="s">
        <v>90</v>
      </c>
      <c r="C1312">
        <v>4178969</v>
      </c>
      <c r="D1312" t="s">
        <v>120</v>
      </c>
      <c r="E1312" t="s">
        <v>8097</v>
      </c>
      <c r="F1312" t="s">
        <v>8094</v>
      </c>
      <c r="G1312" t="s">
        <v>8095</v>
      </c>
      <c r="H1312" t="s">
        <v>124</v>
      </c>
      <c r="I1312" t="s">
        <v>8098</v>
      </c>
      <c r="J1312" t="s">
        <v>96</v>
      </c>
    </row>
    <row r="1313" spans="1:10" x14ac:dyDescent="0.25">
      <c r="A1313" t="s">
        <v>75</v>
      </c>
      <c r="B1313" t="s">
        <v>90</v>
      </c>
      <c r="C1313">
        <v>4185155</v>
      </c>
      <c r="D1313" t="s">
        <v>120</v>
      </c>
      <c r="E1313" t="s">
        <v>8099</v>
      </c>
      <c r="F1313" t="s">
        <v>8100</v>
      </c>
      <c r="G1313" t="s">
        <v>8101</v>
      </c>
      <c r="H1313" t="s">
        <v>172</v>
      </c>
      <c r="I1313" t="s">
        <v>2380</v>
      </c>
      <c r="J1313" t="s">
        <v>172</v>
      </c>
    </row>
    <row r="1314" spans="1:10" x14ac:dyDescent="0.25">
      <c r="A1314" t="s">
        <v>75</v>
      </c>
      <c r="B1314" t="s">
        <v>90</v>
      </c>
      <c r="C1314">
        <v>4187259</v>
      </c>
      <c r="D1314" t="s">
        <v>135</v>
      </c>
      <c r="E1314" t="s">
        <v>8102</v>
      </c>
      <c r="F1314" t="s">
        <v>8103</v>
      </c>
      <c r="G1314" t="s">
        <v>8104</v>
      </c>
      <c r="H1314" t="s">
        <v>96</v>
      </c>
      <c r="I1314" t="s">
        <v>3366</v>
      </c>
      <c r="J1314" t="s">
        <v>96</v>
      </c>
    </row>
    <row r="1315" spans="1:10" x14ac:dyDescent="0.25">
      <c r="A1315" t="s">
        <v>75</v>
      </c>
      <c r="B1315" t="s">
        <v>90</v>
      </c>
      <c r="C1315">
        <v>4193578</v>
      </c>
      <c r="D1315" t="s">
        <v>120</v>
      </c>
      <c r="E1315" t="s">
        <v>8105</v>
      </c>
      <c r="F1315" t="s">
        <v>8106</v>
      </c>
      <c r="G1315" t="s">
        <v>8107</v>
      </c>
      <c r="H1315" t="s">
        <v>85</v>
      </c>
      <c r="I1315" t="s">
        <v>6820</v>
      </c>
      <c r="J1315" t="s">
        <v>277</v>
      </c>
    </row>
    <row r="1316" spans="1:10" x14ac:dyDescent="0.25">
      <c r="A1316" t="s">
        <v>75</v>
      </c>
      <c r="B1316" t="s">
        <v>90</v>
      </c>
      <c r="C1316">
        <v>4207552</v>
      </c>
      <c r="D1316" t="s">
        <v>120</v>
      </c>
      <c r="E1316" t="s">
        <v>8108</v>
      </c>
      <c r="F1316" t="s">
        <v>8109</v>
      </c>
      <c r="G1316" t="s">
        <v>8110</v>
      </c>
      <c r="H1316" t="s">
        <v>197</v>
      </c>
      <c r="I1316" t="s">
        <v>1599</v>
      </c>
      <c r="J1316" t="s">
        <v>172</v>
      </c>
    </row>
    <row r="1317" spans="1:10" x14ac:dyDescent="0.25">
      <c r="A1317" t="s">
        <v>75</v>
      </c>
      <c r="B1317" t="s">
        <v>90</v>
      </c>
      <c r="C1317">
        <v>4210753</v>
      </c>
      <c r="D1317" t="s">
        <v>135</v>
      </c>
      <c r="E1317" t="s">
        <v>8111</v>
      </c>
      <c r="F1317" t="s">
        <v>8112</v>
      </c>
      <c r="G1317" t="s">
        <v>8113</v>
      </c>
      <c r="H1317" t="s">
        <v>105</v>
      </c>
      <c r="I1317" t="s">
        <v>8114</v>
      </c>
      <c r="J1317" t="s">
        <v>160</v>
      </c>
    </row>
    <row r="1318" spans="1:10" x14ac:dyDescent="0.25">
      <c r="A1318" t="s">
        <v>75</v>
      </c>
      <c r="B1318" t="s">
        <v>90</v>
      </c>
      <c r="C1318">
        <v>4211576</v>
      </c>
      <c r="D1318" t="s">
        <v>120</v>
      </c>
      <c r="E1318" t="s">
        <v>8115</v>
      </c>
      <c r="F1318" t="s">
        <v>8112</v>
      </c>
      <c r="G1318" t="s">
        <v>8113</v>
      </c>
      <c r="H1318" t="s">
        <v>140</v>
      </c>
      <c r="I1318" t="s">
        <v>7265</v>
      </c>
      <c r="J1318" t="s">
        <v>124</v>
      </c>
    </row>
    <row r="1319" spans="1:10" x14ac:dyDescent="0.25">
      <c r="A1319" t="s">
        <v>75</v>
      </c>
      <c r="B1319" t="s">
        <v>90</v>
      </c>
      <c r="C1319">
        <v>4211803</v>
      </c>
      <c r="D1319" t="s">
        <v>151</v>
      </c>
      <c r="E1319" t="s">
        <v>8116</v>
      </c>
      <c r="F1319" t="s">
        <v>8112</v>
      </c>
      <c r="G1319" t="s">
        <v>8113</v>
      </c>
      <c r="H1319" t="s">
        <v>131</v>
      </c>
      <c r="I1319" t="s">
        <v>6973</v>
      </c>
      <c r="J1319" t="s">
        <v>140</v>
      </c>
    </row>
    <row r="1320" spans="1:10" x14ac:dyDescent="0.25">
      <c r="A1320" t="s">
        <v>75</v>
      </c>
      <c r="B1320" t="s">
        <v>90</v>
      </c>
      <c r="C1320">
        <v>4213578</v>
      </c>
      <c r="D1320" t="s">
        <v>135</v>
      </c>
      <c r="E1320" t="s">
        <v>79</v>
      </c>
      <c r="F1320" t="s">
        <v>1949</v>
      </c>
      <c r="G1320" t="s">
        <v>1950</v>
      </c>
      <c r="H1320" t="s">
        <v>79</v>
      </c>
      <c r="I1320" t="s">
        <v>82</v>
      </c>
    </row>
    <row r="1321" spans="1:10" x14ac:dyDescent="0.25">
      <c r="A1321" t="s">
        <v>75</v>
      </c>
      <c r="B1321" t="s">
        <v>90</v>
      </c>
      <c r="C1321">
        <v>4214563</v>
      </c>
      <c r="D1321" t="s">
        <v>225</v>
      </c>
      <c r="E1321" t="s">
        <v>8117</v>
      </c>
      <c r="F1321" t="s">
        <v>8118</v>
      </c>
      <c r="G1321" t="s">
        <v>8119</v>
      </c>
      <c r="H1321" t="s">
        <v>174</v>
      </c>
      <c r="I1321" t="s">
        <v>6326</v>
      </c>
      <c r="J1321" t="s">
        <v>140</v>
      </c>
    </row>
    <row r="1322" spans="1:10" x14ac:dyDescent="0.25">
      <c r="A1322" t="s">
        <v>75</v>
      </c>
      <c r="B1322" t="s">
        <v>90</v>
      </c>
      <c r="C1322">
        <v>4214809</v>
      </c>
      <c r="D1322" t="s">
        <v>120</v>
      </c>
      <c r="E1322" t="s">
        <v>8120</v>
      </c>
      <c r="F1322" t="s">
        <v>8118</v>
      </c>
      <c r="G1322" t="s">
        <v>8119</v>
      </c>
      <c r="H1322" t="s">
        <v>105</v>
      </c>
      <c r="I1322" t="s">
        <v>6985</v>
      </c>
      <c r="J1322" t="s">
        <v>160</v>
      </c>
    </row>
    <row r="1323" spans="1:10" x14ac:dyDescent="0.25">
      <c r="A1323" t="s">
        <v>75</v>
      </c>
      <c r="B1323" t="s">
        <v>90</v>
      </c>
      <c r="C1323">
        <v>4224685</v>
      </c>
      <c r="D1323" t="s">
        <v>120</v>
      </c>
      <c r="E1323" t="s">
        <v>1953</v>
      </c>
      <c r="F1323" t="s">
        <v>1954</v>
      </c>
      <c r="G1323" t="s">
        <v>1955</v>
      </c>
      <c r="H1323" t="s">
        <v>204</v>
      </c>
      <c r="I1323" t="s">
        <v>1956</v>
      </c>
      <c r="J1323" t="s">
        <v>140</v>
      </c>
    </row>
    <row r="1324" spans="1:10" x14ac:dyDescent="0.25">
      <c r="A1324" t="s">
        <v>75</v>
      </c>
      <c r="B1324" t="s">
        <v>90</v>
      </c>
      <c r="C1324">
        <v>4225741</v>
      </c>
      <c r="D1324" t="s">
        <v>120</v>
      </c>
      <c r="E1324" t="s">
        <v>79</v>
      </c>
      <c r="F1324" t="s">
        <v>1954</v>
      </c>
      <c r="G1324" t="s">
        <v>8121</v>
      </c>
      <c r="H1324" t="s">
        <v>79</v>
      </c>
      <c r="I1324" t="s">
        <v>82</v>
      </c>
    </row>
    <row r="1325" spans="1:10" x14ac:dyDescent="0.25">
      <c r="A1325" t="s">
        <v>75</v>
      </c>
      <c r="B1325" t="s">
        <v>90</v>
      </c>
      <c r="C1325">
        <v>4225841</v>
      </c>
      <c r="D1325" t="s">
        <v>101</v>
      </c>
      <c r="E1325" t="s">
        <v>8122</v>
      </c>
      <c r="F1325" t="s">
        <v>8123</v>
      </c>
      <c r="G1325" t="s">
        <v>8124</v>
      </c>
      <c r="H1325" t="s">
        <v>428</v>
      </c>
      <c r="I1325" t="s">
        <v>2256</v>
      </c>
      <c r="J1325" t="s">
        <v>174</v>
      </c>
    </row>
    <row r="1326" spans="1:10" x14ac:dyDescent="0.25">
      <c r="A1326" t="s">
        <v>75</v>
      </c>
      <c r="B1326" t="s">
        <v>90</v>
      </c>
      <c r="C1326">
        <v>4230049</v>
      </c>
      <c r="D1326" t="s">
        <v>120</v>
      </c>
      <c r="E1326" t="s">
        <v>79</v>
      </c>
      <c r="F1326" t="s">
        <v>1959</v>
      </c>
      <c r="G1326" t="s">
        <v>1960</v>
      </c>
      <c r="H1326" t="s">
        <v>79</v>
      </c>
      <c r="I1326" t="s">
        <v>82</v>
      </c>
    </row>
    <row r="1327" spans="1:10" x14ac:dyDescent="0.25">
      <c r="A1327" t="s">
        <v>75</v>
      </c>
      <c r="B1327" t="s">
        <v>90</v>
      </c>
      <c r="C1327">
        <v>4230913</v>
      </c>
      <c r="D1327" t="s">
        <v>225</v>
      </c>
      <c r="E1327" t="s">
        <v>8125</v>
      </c>
      <c r="F1327" t="s">
        <v>8126</v>
      </c>
      <c r="G1327" t="s">
        <v>8127</v>
      </c>
      <c r="H1327" t="s">
        <v>565</v>
      </c>
      <c r="I1327" t="s">
        <v>6251</v>
      </c>
      <c r="J1327" t="s">
        <v>124</v>
      </c>
    </row>
    <row r="1328" spans="1:10" x14ac:dyDescent="0.25">
      <c r="A1328" t="s">
        <v>75</v>
      </c>
      <c r="B1328" t="s">
        <v>90</v>
      </c>
      <c r="C1328">
        <v>4235869</v>
      </c>
      <c r="D1328" t="s">
        <v>120</v>
      </c>
      <c r="E1328" t="s">
        <v>8128</v>
      </c>
      <c r="F1328" t="s">
        <v>8129</v>
      </c>
      <c r="G1328" t="s">
        <v>8130</v>
      </c>
      <c r="H1328" t="s">
        <v>204</v>
      </c>
      <c r="I1328" t="s">
        <v>5809</v>
      </c>
      <c r="J1328" t="s">
        <v>105</v>
      </c>
    </row>
    <row r="1329" spans="1:10" x14ac:dyDescent="0.25">
      <c r="A1329" t="s">
        <v>75</v>
      </c>
      <c r="B1329" t="s">
        <v>90</v>
      </c>
      <c r="C1329">
        <v>4235916</v>
      </c>
      <c r="D1329" t="s">
        <v>120</v>
      </c>
      <c r="E1329" t="s">
        <v>8131</v>
      </c>
      <c r="F1329" t="s">
        <v>8129</v>
      </c>
      <c r="G1329" t="s">
        <v>8130</v>
      </c>
      <c r="H1329" t="s">
        <v>400</v>
      </c>
      <c r="I1329" t="s">
        <v>5452</v>
      </c>
      <c r="J1329" t="s">
        <v>428</v>
      </c>
    </row>
    <row r="1330" spans="1:10" x14ac:dyDescent="0.25">
      <c r="A1330" t="s">
        <v>75</v>
      </c>
      <c r="B1330" t="s">
        <v>90</v>
      </c>
      <c r="C1330">
        <v>4236666</v>
      </c>
      <c r="D1330" t="s">
        <v>135</v>
      </c>
      <c r="E1330" t="s">
        <v>79</v>
      </c>
      <c r="F1330" t="s">
        <v>8129</v>
      </c>
      <c r="G1330" t="s">
        <v>8132</v>
      </c>
      <c r="H1330" t="s">
        <v>79</v>
      </c>
      <c r="I1330" t="s">
        <v>82</v>
      </c>
    </row>
    <row r="1331" spans="1:10" x14ac:dyDescent="0.25">
      <c r="A1331" t="s">
        <v>75</v>
      </c>
      <c r="B1331" t="s">
        <v>90</v>
      </c>
      <c r="C1331">
        <v>4242509</v>
      </c>
      <c r="D1331" t="s">
        <v>88</v>
      </c>
      <c r="E1331" t="s">
        <v>8133</v>
      </c>
      <c r="F1331" t="s">
        <v>8134</v>
      </c>
      <c r="G1331" t="s">
        <v>8135</v>
      </c>
      <c r="H1331" t="s">
        <v>96</v>
      </c>
      <c r="I1331" t="s">
        <v>2833</v>
      </c>
      <c r="J1331" t="s">
        <v>253</v>
      </c>
    </row>
    <row r="1332" spans="1:10" x14ac:dyDescent="0.25">
      <c r="A1332" t="s">
        <v>75</v>
      </c>
      <c r="B1332" t="s">
        <v>90</v>
      </c>
      <c r="C1332">
        <v>4245537</v>
      </c>
      <c r="D1332" t="s">
        <v>120</v>
      </c>
      <c r="E1332" t="s">
        <v>8136</v>
      </c>
      <c r="F1332" t="s">
        <v>8137</v>
      </c>
      <c r="G1332" t="s">
        <v>8138</v>
      </c>
      <c r="H1332" t="s">
        <v>400</v>
      </c>
      <c r="I1332" t="s">
        <v>2537</v>
      </c>
      <c r="J1332" t="s">
        <v>428</v>
      </c>
    </row>
    <row r="1333" spans="1:10" x14ac:dyDescent="0.25">
      <c r="A1333" t="s">
        <v>75</v>
      </c>
      <c r="B1333" t="s">
        <v>90</v>
      </c>
      <c r="C1333">
        <v>4247370</v>
      </c>
      <c r="D1333" t="s">
        <v>120</v>
      </c>
      <c r="E1333" t="s">
        <v>1963</v>
      </c>
      <c r="F1333" t="s">
        <v>1964</v>
      </c>
      <c r="G1333" t="s">
        <v>1965</v>
      </c>
      <c r="H1333" t="s">
        <v>85</v>
      </c>
      <c r="I1333" t="s">
        <v>605</v>
      </c>
      <c r="J1333" t="s">
        <v>277</v>
      </c>
    </row>
    <row r="1334" spans="1:10" x14ac:dyDescent="0.25">
      <c r="A1334" t="s">
        <v>75</v>
      </c>
      <c r="B1334" t="s">
        <v>90</v>
      </c>
      <c r="C1334">
        <v>4247824</v>
      </c>
      <c r="D1334" t="s">
        <v>135</v>
      </c>
      <c r="E1334" t="s">
        <v>8139</v>
      </c>
      <c r="F1334" t="s">
        <v>8140</v>
      </c>
      <c r="G1334" t="s">
        <v>8141</v>
      </c>
      <c r="H1334" t="s">
        <v>204</v>
      </c>
      <c r="I1334" t="s">
        <v>2557</v>
      </c>
      <c r="J1334" t="s">
        <v>105</v>
      </c>
    </row>
    <row r="1335" spans="1:10" x14ac:dyDescent="0.25">
      <c r="A1335" t="s">
        <v>75</v>
      </c>
      <c r="B1335" t="s">
        <v>90</v>
      </c>
      <c r="C1335">
        <v>4249117</v>
      </c>
      <c r="D1335" t="s">
        <v>120</v>
      </c>
      <c r="E1335" t="s">
        <v>79</v>
      </c>
      <c r="F1335" t="s">
        <v>8140</v>
      </c>
      <c r="G1335" t="s">
        <v>8142</v>
      </c>
      <c r="H1335" t="s">
        <v>79</v>
      </c>
      <c r="I1335" t="s">
        <v>82</v>
      </c>
    </row>
    <row r="1336" spans="1:10" x14ac:dyDescent="0.25">
      <c r="A1336" t="s">
        <v>75</v>
      </c>
      <c r="B1336" t="s">
        <v>90</v>
      </c>
      <c r="C1336">
        <v>4255009</v>
      </c>
      <c r="D1336" t="s">
        <v>225</v>
      </c>
      <c r="E1336" t="s">
        <v>8143</v>
      </c>
      <c r="F1336" t="s">
        <v>8144</v>
      </c>
      <c r="G1336" t="s">
        <v>8145</v>
      </c>
      <c r="H1336" t="s">
        <v>245</v>
      </c>
      <c r="I1336" t="s">
        <v>5943</v>
      </c>
      <c r="J1336" t="s">
        <v>245</v>
      </c>
    </row>
    <row r="1337" spans="1:10" x14ac:dyDescent="0.25">
      <c r="A1337" t="s">
        <v>75</v>
      </c>
      <c r="B1337" t="s">
        <v>90</v>
      </c>
      <c r="C1337">
        <v>4258385</v>
      </c>
      <c r="D1337" t="s">
        <v>101</v>
      </c>
      <c r="E1337" t="s">
        <v>79</v>
      </c>
      <c r="F1337" t="s">
        <v>8146</v>
      </c>
      <c r="G1337" t="s">
        <v>8147</v>
      </c>
      <c r="H1337" t="s">
        <v>79</v>
      </c>
      <c r="I1337" t="s">
        <v>82</v>
      </c>
    </row>
    <row r="1338" spans="1:10" x14ac:dyDescent="0.25">
      <c r="A1338" t="s">
        <v>75</v>
      </c>
      <c r="B1338" t="s">
        <v>90</v>
      </c>
      <c r="C1338">
        <v>4258754</v>
      </c>
      <c r="D1338" t="s">
        <v>92</v>
      </c>
      <c r="E1338" t="s">
        <v>1192</v>
      </c>
      <c r="F1338" t="s">
        <v>1968</v>
      </c>
      <c r="G1338" t="s">
        <v>687</v>
      </c>
      <c r="H1338" t="s">
        <v>174</v>
      </c>
      <c r="I1338" t="s">
        <v>239</v>
      </c>
      <c r="J1338" t="s">
        <v>140</v>
      </c>
    </row>
    <row r="1339" spans="1:10" x14ac:dyDescent="0.25">
      <c r="A1339" t="s">
        <v>75</v>
      </c>
      <c r="B1339" t="s">
        <v>90</v>
      </c>
      <c r="C1339">
        <v>4263914</v>
      </c>
      <c r="D1339" t="s">
        <v>92</v>
      </c>
      <c r="E1339" t="s">
        <v>79</v>
      </c>
      <c r="F1339" t="s">
        <v>1971</v>
      </c>
      <c r="G1339" t="s">
        <v>1972</v>
      </c>
      <c r="H1339" t="s">
        <v>79</v>
      </c>
      <c r="I1339" t="s">
        <v>82</v>
      </c>
    </row>
    <row r="1340" spans="1:10" x14ac:dyDescent="0.25">
      <c r="A1340" t="s">
        <v>75</v>
      </c>
      <c r="B1340" t="s">
        <v>90</v>
      </c>
      <c r="C1340">
        <v>4265064</v>
      </c>
      <c r="D1340" t="s">
        <v>135</v>
      </c>
      <c r="E1340" t="s">
        <v>79</v>
      </c>
      <c r="F1340" t="s">
        <v>8148</v>
      </c>
      <c r="G1340" t="s">
        <v>8149</v>
      </c>
      <c r="H1340" t="s">
        <v>79</v>
      </c>
      <c r="I1340" t="s">
        <v>82</v>
      </c>
    </row>
    <row r="1341" spans="1:10" x14ac:dyDescent="0.25">
      <c r="A1341" t="s">
        <v>75</v>
      </c>
      <c r="B1341" t="s">
        <v>90</v>
      </c>
      <c r="C1341">
        <v>4265089</v>
      </c>
      <c r="D1341" t="s">
        <v>92</v>
      </c>
      <c r="E1341" t="s">
        <v>79</v>
      </c>
      <c r="F1341" t="s">
        <v>8148</v>
      </c>
      <c r="G1341" t="s">
        <v>8149</v>
      </c>
      <c r="H1341" t="s">
        <v>79</v>
      </c>
      <c r="I1341" t="s">
        <v>82</v>
      </c>
    </row>
    <row r="1342" spans="1:10" x14ac:dyDescent="0.25">
      <c r="A1342" t="s">
        <v>75</v>
      </c>
      <c r="B1342" t="s">
        <v>90</v>
      </c>
      <c r="C1342">
        <v>4266208</v>
      </c>
      <c r="D1342" t="s">
        <v>92</v>
      </c>
      <c r="E1342" t="s">
        <v>8150</v>
      </c>
      <c r="F1342" t="s">
        <v>8151</v>
      </c>
      <c r="G1342" t="s">
        <v>2295</v>
      </c>
      <c r="H1342" t="s">
        <v>140</v>
      </c>
      <c r="I1342" t="s">
        <v>6326</v>
      </c>
      <c r="J1342" t="s">
        <v>140</v>
      </c>
    </row>
    <row r="1343" spans="1:10" x14ac:dyDescent="0.25">
      <c r="A1343" t="s">
        <v>75</v>
      </c>
      <c r="B1343" t="s">
        <v>90</v>
      </c>
      <c r="C1343">
        <v>4266318</v>
      </c>
      <c r="D1343" t="s">
        <v>120</v>
      </c>
      <c r="E1343" t="s">
        <v>8152</v>
      </c>
      <c r="F1343" t="s">
        <v>8151</v>
      </c>
      <c r="G1343" t="s">
        <v>2295</v>
      </c>
      <c r="H1343" t="s">
        <v>124</v>
      </c>
      <c r="I1343" t="s">
        <v>6337</v>
      </c>
      <c r="J1343" t="s">
        <v>96</v>
      </c>
    </row>
    <row r="1344" spans="1:10" x14ac:dyDescent="0.25">
      <c r="A1344" t="s">
        <v>75</v>
      </c>
      <c r="B1344" t="s">
        <v>90</v>
      </c>
      <c r="C1344">
        <v>4269869</v>
      </c>
      <c r="D1344" t="s">
        <v>135</v>
      </c>
      <c r="E1344" t="s">
        <v>79</v>
      </c>
      <c r="F1344" t="s">
        <v>1975</v>
      </c>
      <c r="G1344" t="s">
        <v>1976</v>
      </c>
      <c r="H1344" t="s">
        <v>79</v>
      </c>
      <c r="I1344" t="s">
        <v>82</v>
      </c>
    </row>
    <row r="1345" spans="1:10" x14ac:dyDescent="0.25">
      <c r="A1345" t="s">
        <v>75</v>
      </c>
      <c r="B1345" t="s">
        <v>90</v>
      </c>
      <c r="C1345">
        <v>4274926</v>
      </c>
      <c r="D1345" t="s">
        <v>101</v>
      </c>
      <c r="E1345" t="s">
        <v>8153</v>
      </c>
      <c r="F1345" t="s">
        <v>8154</v>
      </c>
      <c r="G1345" t="s">
        <v>8155</v>
      </c>
      <c r="H1345" t="s">
        <v>172</v>
      </c>
      <c r="I1345" t="s">
        <v>992</v>
      </c>
      <c r="J1345" t="s">
        <v>197</v>
      </c>
    </row>
    <row r="1346" spans="1:10" x14ac:dyDescent="0.25">
      <c r="A1346" t="s">
        <v>75</v>
      </c>
      <c r="B1346" t="s">
        <v>90</v>
      </c>
      <c r="C1346">
        <v>4275142</v>
      </c>
      <c r="D1346" t="s">
        <v>135</v>
      </c>
      <c r="E1346" t="s">
        <v>79</v>
      </c>
      <c r="F1346" t="s">
        <v>8154</v>
      </c>
      <c r="G1346" t="s">
        <v>8156</v>
      </c>
      <c r="H1346" t="s">
        <v>79</v>
      </c>
      <c r="I1346" t="s">
        <v>82</v>
      </c>
    </row>
    <row r="1347" spans="1:10" x14ac:dyDescent="0.25">
      <c r="A1347" t="s">
        <v>75</v>
      </c>
      <c r="B1347" t="s">
        <v>90</v>
      </c>
      <c r="C1347">
        <v>4275862</v>
      </c>
      <c r="D1347" t="s">
        <v>135</v>
      </c>
      <c r="E1347" t="s">
        <v>2769</v>
      </c>
      <c r="F1347" t="s">
        <v>8157</v>
      </c>
      <c r="G1347" t="s">
        <v>8158</v>
      </c>
      <c r="H1347" t="s">
        <v>85</v>
      </c>
      <c r="I1347" t="s">
        <v>2772</v>
      </c>
      <c r="J1347" t="s">
        <v>277</v>
      </c>
    </row>
    <row r="1348" spans="1:10" x14ac:dyDescent="0.25">
      <c r="A1348" t="s">
        <v>75</v>
      </c>
      <c r="B1348" t="s">
        <v>90</v>
      </c>
      <c r="C1348">
        <v>4275899</v>
      </c>
      <c r="D1348" t="s">
        <v>120</v>
      </c>
      <c r="E1348" t="s">
        <v>8159</v>
      </c>
      <c r="F1348" t="s">
        <v>8157</v>
      </c>
      <c r="G1348" t="s">
        <v>8158</v>
      </c>
      <c r="H1348" t="s">
        <v>174</v>
      </c>
      <c r="I1348" t="s">
        <v>1285</v>
      </c>
      <c r="J1348" t="s">
        <v>174</v>
      </c>
    </row>
    <row r="1349" spans="1:10" x14ac:dyDescent="0.25">
      <c r="A1349" t="s">
        <v>75</v>
      </c>
      <c r="B1349" t="s">
        <v>90</v>
      </c>
      <c r="C1349">
        <v>4288086</v>
      </c>
      <c r="D1349" t="s">
        <v>120</v>
      </c>
      <c r="E1349" t="s">
        <v>8160</v>
      </c>
      <c r="F1349" t="s">
        <v>8161</v>
      </c>
      <c r="G1349" t="s">
        <v>8162</v>
      </c>
      <c r="H1349" t="s">
        <v>253</v>
      </c>
      <c r="I1349" t="s">
        <v>6606</v>
      </c>
      <c r="J1349" t="s">
        <v>96</v>
      </c>
    </row>
    <row r="1350" spans="1:10" x14ac:dyDescent="0.25">
      <c r="A1350" t="s">
        <v>75</v>
      </c>
      <c r="B1350" t="s">
        <v>90</v>
      </c>
      <c r="C1350">
        <v>4290080</v>
      </c>
      <c r="D1350" t="s">
        <v>120</v>
      </c>
      <c r="E1350" t="s">
        <v>6965</v>
      </c>
      <c r="F1350" t="s">
        <v>8163</v>
      </c>
      <c r="G1350" t="s">
        <v>8164</v>
      </c>
      <c r="H1350" t="s">
        <v>172</v>
      </c>
      <c r="I1350" t="s">
        <v>5943</v>
      </c>
      <c r="J1350" t="s">
        <v>172</v>
      </c>
    </row>
    <row r="1351" spans="1:10" x14ac:dyDescent="0.25">
      <c r="A1351" t="s">
        <v>75</v>
      </c>
      <c r="B1351" t="s">
        <v>90</v>
      </c>
      <c r="C1351">
        <v>4297485</v>
      </c>
      <c r="D1351" t="s">
        <v>1798</v>
      </c>
      <c r="E1351" t="s">
        <v>8165</v>
      </c>
      <c r="F1351" t="s">
        <v>8166</v>
      </c>
      <c r="G1351" t="s">
        <v>8167</v>
      </c>
      <c r="H1351" t="s">
        <v>146</v>
      </c>
      <c r="I1351" t="s">
        <v>3132</v>
      </c>
      <c r="J1351" t="s">
        <v>146</v>
      </c>
    </row>
    <row r="1352" spans="1:10" x14ac:dyDescent="0.25">
      <c r="A1352" t="s">
        <v>75</v>
      </c>
      <c r="B1352" t="s">
        <v>90</v>
      </c>
      <c r="C1352">
        <v>4297846</v>
      </c>
      <c r="D1352" t="s">
        <v>135</v>
      </c>
      <c r="E1352" t="s">
        <v>8168</v>
      </c>
      <c r="F1352" t="s">
        <v>8169</v>
      </c>
      <c r="G1352" t="s">
        <v>8170</v>
      </c>
      <c r="H1352" t="s">
        <v>197</v>
      </c>
      <c r="I1352" t="s">
        <v>709</v>
      </c>
      <c r="J1352" t="s">
        <v>172</v>
      </c>
    </row>
    <row r="1353" spans="1:10" x14ac:dyDescent="0.25">
      <c r="A1353" t="s">
        <v>75</v>
      </c>
      <c r="B1353" t="s">
        <v>90</v>
      </c>
      <c r="C1353">
        <v>4302990</v>
      </c>
      <c r="D1353" t="s">
        <v>120</v>
      </c>
      <c r="E1353" t="s">
        <v>79</v>
      </c>
      <c r="F1353" t="s">
        <v>3152</v>
      </c>
      <c r="G1353" t="s">
        <v>3153</v>
      </c>
      <c r="H1353" t="s">
        <v>79</v>
      </c>
      <c r="I1353" t="s">
        <v>82</v>
      </c>
    </row>
    <row r="1354" spans="1:10" x14ac:dyDescent="0.25">
      <c r="A1354" t="s">
        <v>75</v>
      </c>
      <c r="B1354" t="s">
        <v>90</v>
      </c>
      <c r="C1354">
        <v>4303614</v>
      </c>
      <c r="D1354" t="s">
        <v>92</v>
      </c>
      <c r="E1354" t="s">
        <v>8171</v>
      </c>
      <c r="F1354" t="s">
        <v>8172</v>
      </c>
      <c r="G1354" t="s">
        <v>8173</v>
      </c>
      <c r="H1354" t="s">
        <v>160</v>
      </c>
      <c r="I1354" t="s">
        <v>709</v>
      </c>
      <c r="J1354" t="s">
        <v>124</v>
      </c>
    </row>
    <row r="1355" spans="1:10" x14ac:dyDescent="0.25">
      <c r="A1355" t="s">
        <v>75</v>
      </c>
      <c r="B1355" t="s">
        <v>90</v>
      </c>
      <c r="C1355">
        <v>4318517</v>
      </c>
      <c r="D1355" t="s">
        <v>225</v>
      </c>
      <c r="E1355" t="s">
        <v>8174</v>
      </c>
      <c r="F1355" t="s">
        <v>8175</v>
      </c>
      <c r="G1355" t="s">
        <v>8176</v>
      </c>
      <c r="H1355" t="s">
        <v>174</v>
      </c>
      <c r="I1355" t="s">
        <v>6370</v>
      </c>
      <c r="J1355" t="s">
        <v>174</v>
      </c>
    </row>
    <row r="1356" spans="1:10" x14ac:dyDescent="0.25">
      <c r="A1356" t="s">
        <v>75</v>
      </c>
      <c r="B1356" t="s">
        <v>90</v>
      </c>
      <c r="C1356">
        <v>4321863</v>
      </c>
      <c r="D1356" t="s">
        <v>225</v>
      </c>
      <c r="E1356" t="s">
        <v>79</v>
      </c>
      <c r="F1356" t="s">
        <v>1979</v>
      </c>
      <c r="G1356" t="s">
        <v>1980</v>
      </c>
      <c r="H1356" t="s">
        <v>79</v>
      </c>
      <c r="I1356" t="s">
        <v>82</v>
      </c>
    </row>
    <row r="1357" spans="1:10" x14ac:dyDescent="0.25">
      <c r="A1357" t="s">
        <v>75</v>
      </c>
      <c r="B1357" t="s">
        <v>90</v>
      </c>
      <c r="C1357">
        <v>4329774</v>
      </c>
      <c r="D1357" t="s">
        <v>135</v>
      </c>
      <c r="E1357" t="s">
        <v>8177</v>
      </c>
      <c r="F1357" t="s">
        <v>8178</v>
      </c>
      <c r="G1357" t="s">
        <v>8179</v>
      </c>
      <c r="H1357" t="s">
        <v>85</v>
      </c>
      <c r="I1357" t="s">
        <v>3264</v>
      </c>
      <c r="J1357" t="s">
        <v>277</v>
      </c>
    </row>
    <row r="1358" spans="1:10" x14ac:dyDescent="0.25">
      <c r="A1358" t="s">
        <v>75</v>
      </c>
      <c r="B1358" t="s">
        <v>90</v>
      </c>
      <c r="C1358">
        <v>4330430</v>
      </c>
      <c r="D1358" t="s">
        <v>8180</v>
      </c>
      <c r="E1358" t="s">
        <v>79</v>
      </c>
      <c r="F1358" t="s">
        <v>8178</v>
      </c>
      <c r="G1358" t="s">
        <v>8181</v>
      </c>
      <c r="H1358" t="s">
        <v>79</v>
      </c>
      <c r="I1358" t="s">
        <v>82</v>
      </c>
    </row>
    <row r="1359" spans="1:10" x14ac:dyDescent="0.25">
      <c r="A1359" t="s">
        <v>75</v>
      </c>
      <c r="B1359" t="s">
        <v>90</v>
      </c>
      <c r="C1359">
        <v>4337551</v>
      </c>
      <c r="D1359" t="s">
        <v>135</v>
      </c>
      <c r="E1359" t="s">
        <v>8182</v>
      </c>
      <c r="F1359" t="s">
        <v>5798</v>
      </c>
      <c r="G1359" t="s">
        <v>8183</v>
      </c>
      <c r="H1359" t="s">
        <v>245</v>
      </c>
      <c r="I1359" t="s">
        <v>2680</v>
      </c>
      <c r="J1359" t="s">
        <v>245</v>
      </c>
    </row>
    <row r="1360" spans="1:10" x14ac:dyDescent="0.25">
      <c r="A1360" t="s">
        <v>75</v>
      </c>
      <c r="B1360" t="s">
        <v>90</v>
      </c>
      <c r="C1360">
        <v>4341023</v>
      </c>
      <c r="D1360" t="s">
        <v>225</v>
      </c>
      <c r="E1360" t="s">
        <v>8184</v>
      </c>
      <c r="F1360" t="s">
        <v>8185</v>
      </c>
      <c r="G1360" t="s">
        <v>8186</v>
      </c>
      <c r="H1360" t="s">
        <v>277</v>
      </c>
      <c r="I1360" t="s">
        <v>2574</v>
      </c>
      <c r="J1360" t="s">
        <v>400</v>
      </c>
    </row>
    <row r="1361" spans="1:10" x14ac:dyDescent="0.25">
      <c r="A1361" t="s">
        <v>75</v>
      </c>
      <c r="B1361" t="s">
        <v>90</v>
      </c>
      <c r="C1361">
        <v>4350223</v>
      </c>
      <c r="D1361" t="s">
        <v>151</v>
      </c>
      <c r="E1361" t="s">
        <v>8187</v>
      </c>
      <c r="F1361" t="s">
        <v>8188</v>
      </c>
      <c r="G1361" t="s">
        <v>8189</v>
      </c>
      <c r="H1361" t="s">
        <v>204</v>
      </c>
      <c r="I1361" t="s">
        <v>6439</v>
      </c>
      <c r="J1361" t="s">
        <v>245</v>
      </c>
    </row>
    <row r="1362" spans="1:10" x14ac:dyDescent="0.25">
      <c r="A1362" t="s">
        <v>75</v>
      </c>
      <c r="B1362" t="s">
        <v>90</v>
      </c>
      <c r="C1362">
        <v>4352529</v>
      </c>
      <c r="D1362" t="s">
        <v>135</v>
      </c>
      <c r="E1362" t="s">
        <v>79</v>
      </c>
      <c r="F1362" t="s">
        <v>1983</v>
      </c>
      <c r="G1362" t="s">
        <v>1984</v>
      </c>
      <c r="H1362" t="s">
        <v>79</v>
      </c>
      <c r="I1362" t="s">
        <v>82</v>
      </c>
    </row>
    <row r="1363" spans="1:10" x14ac:dyDescent="0.25">
      <c r="A1363" t="s">
        <v>75</v>
      </c>
      <c r="B1363" t="s">
        <v>90</v>
      </c>
      <c r="C1363">
        <v>4353028</v>
      </c>
      <c r="D1363" t="s">
        <v>115</v>
      </c>
      <c r="E1363" t="s">
        <v>1987</v>
      </c>
      <c r="F1363" t="s">
        <v>1988</v>
      </c>
      <c r="G1363" t="s">
        <v>1474</v>
      </c>
      <c r="H1363" t="s">
        <v>277</v>
      </c>
      <c r="I1363" t="s">
        <v>1989</v>
      </c>
      <c r="J1363" t="s">
        <v>148</v>
      </c>
    </row>
    <row r="1364" spans="1:10" x14ac:dyDescent="0.25">
      <c r="A1364" t="s">
        <v>75</v>
      </c>
      <c r="B1364" t="s">
        <v>90</v>
      </c>
      <c r="C1364">
        <v>4358390</v>
      </c>
      <c r="D1364" t="s">
        <v>101</v>
      </c>
      <c r="E1364" t="s">
        <v>79</v>
      </c>
      <c r="F1364" t="s">
        <v>8190</v>
      </c>
      <c r="G1364" t="s">
        <v>8191</v>
      </c>
      <c r="H1364" t="s">
        <v>79</v>
      </c>
      <c r="I1364" t="s">
        <v>82</v>
      </c>
    </row>
    <row r="1365" spans="1:10" x14ac:dyDescent="0.25">
      <c r="A1365" t="s">
        <v>75</v>
      </c>
      <c r="B1365" t="s">
        <v>90</v>
      </c>
      <c r="C1365">
        <v>4358920</v>
      </c>
      <c r="D1365" t="s">
        <v>120</v>
      </c>
      <c r="E1365" t="s">
        <v>8192</v>
      </c>
      <c r="F1365" t="s">
        <v>8193</v>
      </c>
      <c r="G1365" t="s">
        <v>8194</v>
      </c>
      <c r="H1365" t="s">
        <v>124</v>
      </c>
      <c r="I1365" t="s">
        <v>147</v>
      </c>
      <c r="J1365" t="s">
        <v>96</v>
      </c>
    </row>
    <row r="1366" spans="1:10" x14ac:dyDescent="0.25">
      <c r="A1366" t="s">
        <v>75</v>
      </c>
      <c r="B1366" t="s">
        <v>90</v>
      </c>
      <c r="C1366">
        <v>4362933</v>
      </c>
      <c r="D1366" t="s">
        <v>2936</v>
      </c>
      <c r="E1366" t="s">
        <v>6000</v>
      </c>
      <c r="F1366" t="s">
        <v>8195</v>
      </c>
      <c r="G1366" t="s">
        <v>8196</v>
      </c>
      <c r="H1366" t="s">
        <v>6003</v>
      </c>
      <c r="I1366" t="s">
        <v>82</v>
      </c>
    </row>
    <row r="1367" spans="1:10" x14ac:dyDescent="0.25">
      <c r="A1367" t="s">
        <v>75</v>
      </c>
      <c r="B1367" t="s">
        <v>90</v>
      </c>
      <c r="C1367">
        <v>4365503</v>
      </c>
      <c r="D1367" t="s">
        <v>92</v>
      </c>
      <c r="E1367" t="s">
        <v>79</v>
      </c>
      <c r="F1367" t="s">
        <v>1999</v>
      </c>
      <c r="G1367" t="s">
        <v>8197</v>
      </c>
      <c r="H1367" t="s">
        <v>79</v>
      </c>
      <c r="I1367" t="s">
        <v>82</v>
      </c>
    </row>
    <row r="1368" spans="1:10" x14ac:dyDescent="0.25">
      <c r="A1368" t="s">
        <v>75</v>
      </c>
      <c r="B1368" t="s">
        <v>90</v>
      </c>
      <c r="C1368">
        <v>4366322</v>
      </c>
      <c r="D1368" t="s">
        <v>101</v>
      </c>
      <c r="E1368" t="s">
        <v>79</v>
      </c>
      <c r="F1368" t="s">
        <v>8198</v>
      </c>
      <c r="G1368" t="s">
        <v>8199</v>
      </c>
      <c r="H1368" t="s">
        <v>79</v>
      </c>
      <c r="I1368" t="s">
        <v>82</v>
      </c>
    </row>
    <row r="1369" spans="1:10" x14ac:dyDescent="0.25">
      <c r="A1369" t="s">
        <v>75</v>
      </c>
      <c r="B1369" t="s">
        <v>90</v>
      </c>
      <c r="C1369">
        <v>4376178</v>
      </c>
      <c r="D1369" t="s">
        <v>135</v>
      </c>
      <c r="E1369" t="s">
        <v>8200</v>
      </c>
      <c r="F1369" t="s">
        <v>3157</v>
      </c>
      <c r="G1369" t="s">
        <v>3158</v>
      </c>
      <c r="H1369" t="s">
        <v>105</v>
      </c>
      <c r="I1369" t="s">
        <v>8201</v>
      </c>
      <c r="J1369" t="s">
        <v>160</v>
      </c>
    </row>
    <row r="1370" spans="1:10" x14ac:dyDescent="0.25">
      <c r="A1370" t="s">
        <v>75</v>
      </c>
      <c r="B1370" t="s">
        <v>90</v>
      </c>
      <c r="C1370">
        <v>4378778</v>
      </c>
      <c r="D1370" t="s">
        <v>120</v>
      </c>
      <c r="E1370" t="s">
        <v>8202</v>
      </c>
      <c r="F1370" t="s">
        <v>3157</v>
      </c>
      <c r="G1370" t="s">
        <v>3158</v>
      </c>
      <c r="H1370" t="s">
        <v>140</v>
      </c>
      <c r="I1370" t="s">
        <v>125</v>
      </c>
      <c r="J1370" t="s">
        <v>160</v>
      </c>
    </row>
    <row r="1371" spans="1:10" x14ac:dyDescent="0.25">
      <c r="A1371" t="s">
        <v>75</v>
      </c>
      <c r="B1371" t="s">
        <v>90</v>
      </c>
      <c r="C1371">
        <v>4381504</v>
      </c>
      <c r="D1371" t="s">
        <v>92</v>
      </c>
      <c r="E1371" t="s">
        <v>7834</v>
      </c>
      <c r="F1371" t="s">
        <v>8203</v>
      </c>
      <c r="G1371" t="s">
        <v>8204</v>
      </c>
      <c r="H1371" t="s">
        <v>172</v>
      </c>
      <c r="I1371" t="s">
        <v>537</v>
      </c>
      <c r="J1371" t="s">
        <v>172</v>
      </c>
    </row>
    <row r="1372" spans="1:10" x14ac:dyDescent="0.25">
      <c r="A1372" t="s">
        <v>75</v>
      </c>
      <c r="B1372" t="s">
        <v>90</v>
      </c>
      <c r="C1372">
        <v>4382218</v>
      </c>
      <c r="D1372" t="s">
        <v>135</v>
      </c>
      <c r="E1372" t="s">
        <v>189</v>
      </c>
      <c r="F1372" t="s">
        <v>8205</v>
      </c>
      <c r="G1372" t="s">
        <v>8206</v>
      </c>
      <c r="H1372" t="s">
        <v>189</v>
      </c>
      <c r="I1372" t="s">
        <v>82</v>
      </c>
    </row>
    <row r="1373" spans="1:10" x14ac:dyDescent="0.25">
      <c r="A1373" t="s">
        <v>75</v>
      </c>
      <c r="B1373" t="s">
        <v>90</v>
      </c>
      <c r="C1373">
        <v>4388902</v>
      </c>
      <c r="D1373" t="s">
        <v>120</v>
      </c>
      <c r="E1373" t="s">
        <v>8207</v>
      </c>
      <c r="F1373" t="s">
        <v>8208</v>
      </c>
      <c r="G1373" t="s">
        <v>7434</v>
      </c>
      <c r="H1373" t="s">
        <v>204</v>
      </c>
      <c r="I1373" t="s">
        <v>8209</v>
      </c>
      <c r="J1373" t="s">
        <v>204</v>
      </c>
    </row>
    <row r="1374" spans="1:10" x14ac:dyDescent="0.25">
      <c r="A1374" t="s">
        <v>75</v>
      </c>
      <c r="B1374" t="s">
        <v>90</v>
      </c>
      <c r="C1374">
        <v>4394875</v>
      </c>
      <c r="D1374" t="s">
        <v>120</v>
      </c>
      <c r="E1374" t="s">
        <v>8210</v>
      </c>
      <c r="F1374" t="s">
        <v>8211</v>
      </c>
      <c r="G1374" t="s">
        <v>8212</v>
      </c>
      <c r="H1374" t="s">
        <v>204</v>
      </c>
      <c r="I1374" t="s">
        <v>3149</v>
      </c>
      <c r="J1374" t="s">
        <v>204</v>
      </c>
    </row>
    <row r="1375" spans="1:10" x14ac:dyDescent="0.25">
      <c r="A1375" t="s">
        <v>75</v>
      </c>
      <c r="B1375" t="s">
        <v>90</v>
      </c>
      <c r="C1375">
        <v>4396598</v>
      </c>
      <c r="D1375" t="s">
        <v>225</v>
      </c>
      <c r="E1375" t="s">
        <v>8213</v>
      </c>
      <c r="F1375" t="s">
        <v>8214</v>
      </c>
      <c r="G1375" t="s">
        <v>8215</v>
      </c>
      <c r="H1375" t="s">
        <v>105</v>
      </c>
      <c r="I1375" t="s">
        <v>1060</v>
      </c>
      <c r="J1375" t="s">
        <v>245</v>
      </c>
    </row>
    <row r="1376" spans="1:10" x14ac:dyDescent="0.25">
      <c r="A1376" t="s">
        <v>75</v>
      </c>
      <c r="B1376" t="s">
        <v>90</v>
      </c>
      <c r="C1376">
        <v>4402850</v>
      </c>
      <c r="D1376" t="s">
        <v>120</v>
      </c>
      <c r="E1376" t="s">
        <v>8216</v>
      </c>
      <c r="F1376" t="s">
        <v>8217</v>
      </c>
      <c r="G1376" t="s">
        <v>8218</v>
      </c>
      <c r="H1376" t="s">
        <v>96</v>
      </c>
      <c r="I1376" t="s">
        <v>3971</v>
      </c>
      <c r="J1376" t="s">
        <v>96</v>
      </c>
    </row>
    <row r="1377" spans="1:10" x14ac:dyDescent="0.25">
      <c r="A1377" t="s">
        <v>75</v>
      </c>
      <c r="B1377" t="s">
        <v>90</v>
      </c>
      <c r="C1377">
        <v>4404169</v>
      </c>
      <c r="D1377" t="s">
        <v>120</v>
      </c>
      <c r="E1377" t="s">
        <v>8018</v>
      </c>
      <c r="F1377" t="s">
        <v>4457</v>
      </c>
      <c r="G1377" t="s">
        <v>4458</v>
      </c>
      <c r="H1377" t="s">
        <v>204</v>
      </c>
      <c r="I1377" t="s">
        <v>2833</v>
      </c>
      <c r="J1377" t="s">
        <v>204</v>
      </c>
    </row>
    <row r="1378" spans="1:10" x14ac:dyDescent="0.25">
      <c r="A1378" t="s">
        <v>75</v>
      </c>
      <c r="B1378" t="s">
        <v>90</v>
      </c>
      <c r="C1378">
        <v>4405730</v>
      </c>
      <c r="D1378" t="s">
        <v>120</v>
      </c>
      <c r="E1378" t="s">
        <v>79</v>
      </c>
      <c r="F1378" t="s">
        <v>4457</v>
      </c>
      <c r="G1378" t="s">
        <v>8219</v>
      </c>
      <c r="H1378" t="s">
        <v>79</v>
      </c>
      <c r="I1378" t="s">
        <v>82</v>
      </c>
    </row>
    <row r="1379" spans="1:10" x14ac:dyDescent="0.25">
      <c r="A1379" t="s">
        <v>75</v>
      </c>
      <c r="B1379" t="s">
        <v>90</v>
      </c>
      <c r="C1379">
        <v>4406553</v>
      </c>
      <c r="D1379" t="s">
        <v>135</v>
      </c>
      <c r="E1379" t="s">
        <v>8220</v>
      </c>
      <c r="F1379" t="s">
        <v>8221</v>
      </c>
      <c r="G1379" t="s">
        <v>8222</v>
      </c>
      <c r="H1379" t="s">
        <v>124</v>
      </c>
      <c r="I1379" t="s">
        <v>815</v>
      </c>
      <c r="J1379" t="s">
        <v>96</v>
      </c>
    </row>
    <row r="1380" spans="1:10" x14ac:dyDescent="0.25">
      <c r="A1380" t="s">
        <v>75</v>
      </c>
      <c r="B1380" t="s">
        <v>90</v>
      </c>
      <c r="C1380">
        <v>4409641</v>
      </c>
      <c r="D1380" t="s">
        <v>115</v>
      </c>
      <c r="E1380" t="s">
        <v>79</v>
      </c>
      <c r="F1380" t="s">
        <v>8223</v>
      </c>
      <c r="G1380" t="s">
        <v>8224</v>
      </c>
      <c r="H1380" t="s">
        <v>79</v>
      </c>
      <c r="I1380" t="s">
        <v>82</v>
      </c>
    </row>
    <row r="1381" spans="1:10" x14ac:dyDescent="0.25">
      <c r="A1381" t="s">
        <v>75</v>
      </c>
      <c r="B1381" t="s">
        <v>90</v>
      </c>
      <c r="C1381">
        <v>4410964</v>
      </c>
      <c r="D1381" t="s">
        <v>101</v>
      </c>
      <c r="E1381" t="s">
        <v>8225</v>
      </c>
      <c r="F1381" t="s">
        <v>5822</v>
      </c>
      <c r="G1381" t="s">
        <v>5823</v>
      </c>
      <c r="H1381" t="s">
        <v>172</v>
      </c>
      <c r="I1381" t="s">
        <v>1995</v>
      </c>
      <c r="J1381" t="s">
        <v>96</v>
      </c>
    </row>
    <row r="1382" spans="1:10" x14ac:dyDescent="0.25">
      <c r="A1382" t="s">
        <v>75</v>
      </c>
      <c r="B1382" t="s">
        <v>90</v>
      </c>
      <c r="C1382">
        <v>4412786</v>
      </c>
      <c r="D1382" t="s">
        <v>120</v>
      </c>
      <c r="E1382" t="s">
        <v>2059</v>
      </c>
      <c r="F1382" t="s">
        <v>8226</v>
      </c>
      <c r="G1382" t="s">
        <v>8227</v>
      </c>
      <c r="H1382" t="s">
        <v>105</v>
      </c>
      <c r="I1382" t="s">
        <v>173</v>
      </c>
      <c r="J1382" t="s">
        <v>160</v>
      </c>
    </row>
    <row r="1383" spans="1:10" x14ac:dyDescent="0.25">
      <c r="A1383" t="s">
        <v>75</v>
      </c>
      <c r="B1383" t="s">
        <v>90</v>
      </c>
      <c r="C1383">
        <v>4417122</v>
      </c>
      <c r="D1383" t="s">
        <v>120</v>
      </c>
      <c r="E1383" t="s">
        <v>8228</v>
      </c>
      <c r="F1383" t="s">
        <v>8229</v>
      </c>
      <c r="G1383" t="s">
        <v>687</v>
      </c>
      <c r="H1383" t="s">
        <v>124</v>
      </c>
      <c r="I1383" t="s">
        <v>4414</v>
      </c>
      <c r="J1383" t="s">
        <v>140</v>
      </c>
    </row>
    <row r="1384" spans="1:10" x14ac:dyDescent="0.25">
      <c r="A1384" t="s">
        <v>75</v>
      </c>
      <c r="B1384" t="s">
        <v>90</v>
      </c>
      <c r="C1384">
        <v>4417551</v>
      </c>
      <c r="D1384" t="s">
        <v>101</v>
      </c>
      <c r="E1384" t="s">
        <v>212</v>
      </c>
      <c r="F1384" t="s">
        <v>4467</v>
      </c>
      <c r="G1384" t="s">
        <v>4468</v>
      </c>
      <c r="H1384" t="s">
        <v>212</v>
      </c>
      <c r="I1384" t="s">
        <v>82</v>
      </c>
    </row>
    <row r="1385" spans="1:10" x14ac:dyDescent="0.25">
      <c r="A1385" t="s">
        <v>75</v>
      </c>
      <c r="B1385" t="s">
        <v>90</v>
      </c>
      <c r="C1385">
        <v>4427647</v>
      </c>
      <c r="D1385" t="s">
        <v>151</v>
      </c>
      <c r="E1385" t="s">
        <v>8230</v>
      </c>
      <c r="F1385" t="s">
        <v>8231</v>
      </c>
      <c r="G1385" t="s">
        <v>687</v>
      </c>
      <c r="H1385" t="s">
        <v>85</v>
      </c>
      <c r="I1385" t="s">
        <v>173</v>
      </c>
      <c r="J1385" t="s">
        <v>400</v>
      </c>
    </row>
    <row r="1386" spans="1:10" x14ac:dyDescent="0.25">
      <c r="A1386" t="s">
        <v>75</v>
      </c>
      <c r="B1386" t="s">
        <v>90</v>
      </c>
      <c r="C1386">
        <v>4428092</v>
      </c>
      <c r="D1386" t="s">
        <v>120</v>
      </c>
      <c r="E1386" t="s">
        <v>8232</v>
      </c>
      <c r="F1386" t="s">
        <v>8231</v>
      </c>
      <c r="G1386" t="s">
        <v>687</v>
      </c>
      <c r="H1386" t="s">
        <v>146</v>
      </c>
      <c r="I1386" t="s">
        <v>4241</v>
      </c>
      <c r="J1386" t="s">
        <v>245</v>
      </c>
    </row>
    <row r="1387" spans="1:10" x14ac:dyDescent="0.25">
      <c r="A1387" t="s">
        <v>75</v>
      </c>
      <c r="B1387" t="s">
        <v>90</v>
      </c>
      <c r="C1387">
        <v>4432031</v>
      </c>
      <c r="D1387" t="s">
        <v>151</v>
      </c>
      <c r="E1387" t="s">
        <v>79</v>
      </c>
      <c r="F1387" t="s">
        <v>3171</v>
      </c>
      <c r="G1387" t="s">
        <v>3172</v>
      </c>
      <c r="H1387" t="s">
        <v>79</v>
      </c>
      <c r="I1387" t="s">
        <v>82</v>
      </c>
    </row>
    <row r="1388" spans="1:10" x14ac:dyDescent="0.25">
      <c r="A1388" t="s">
        <v>75</v>
      </c>
      <c r="B1388" t="s">
        <v>90</v>
      </c>
      <c r="C1388">
        <v>4434260</v>
      </c>
      <c r="D1388" t="s">
        <v>135</v>
      </c>
      <c r="E1388" t="s">
        <v>8233</v>
      </c>
      <c r="F1388" t="s">
        <v>2005</v>
      </c>
      <c r="G1388" t="s">
        <v>2006</v>
      </c>
      <c r="H1388" t="s">
        <v>131</v>
      </c>
      <c r="I1388" t="s">
        <v>6820</v>
      </c>
      <c r="J1388" t="s">
        <v>511</v>
      </c>
    </row>
    <row r="1389" spans="1:10" x14ac:dyDescent="0.25">
      <c r="A1389" t="s">
        <v>75</v>
      </c>
      <c r="B1389" t="s">
        <v>90</v>
      </c>
      <c r="C1389">
        <v>4436662</v>
      </c>
      <c r="D1389" t="s">
        <v>120</v>
      </c>
      <c r="E1389" t="s">
        <v>2004</v>
      </c>
      <c r="F1389" t="s">
        <v>2005</v>
      </c>
      <c r="G1389" t="s">
        <v>2006</v>
      </c>
      <c r="H1389" t="s">
        <v>146</v>
      </c>
      <c r="I1389" t="s">
        <v>2007</v>
      </c>
      <c r="J1389" t="s">
        <v>148</v>
      </c>
    </row>
    <row r="1390" spans="1:10" x14ac:dyDescent="0.25">
      <c r="A1390" t="s">
        <v>75</v>
      </c>
      <c r="B1390" t="s">
        <v>90</v>
      </c>
      <c r="C1390">
        <v>4438513</v>
      </c>
      <c r="D1390" t="s">
        <v>92</v>
      </c>
      <c r="E1390" t="s">
        <v>2010</v>
      </c>
      <c r="F1390" t="s">
        <v>2011</v>
      </c>
      <c r="G1390" t="s">
        <v>2012</v>
      </c>
      <c r="H1390" t="s">
        <v>160</v>
      </c>
      <c r="I1390" t="s">
        <v>2013</v>
      </c>
      <c r="J1390" t="s">
        <v>428</v>
      </c>
    </row>
    <row r="1391" spans="1:10" x14ac:dyDescent="0.25">
      <c r="A1391" t="s">
        <v>75</v>
      </c>
      <c r="B1391" t="s">
        <v>90</v>
      </c>
      <c r="C1391">
        <v>4445719</v>
      </c>
      <c r="D1391" t="s">
        <v>225</v>
      </c>
      <c r="E1391" t="s">
        <v>8234</v>
      </c>
      <c r="F1391" t="s">
        <v>8235</v>
      </c>
      <c r="G1391" t="s">
        <v>8236</v>
      </c>
      <c r="H1391" t="s">
        <v>174</v>
      </c>
      <c r="I1391" t="s">
        <v>4414</v>
      </c>
      <c r="J1391" t="s">
        <v>140</v>
      </c>
    </row>
    <row r="1392" spans="1:10" x14ac:dyDescent="0.25">
      <c r="A1392" t="s">
        <v>75</v>
      </c>
      <c r="B1392" t="s">
        <v>90</v>
      </c>
      <c r="C1392">
        <v>4452700</v>
      </c>
      <c r="D1392" t="s">
        <v>120</v>
      </c>
      <c r="E1392" t="s">
        <v>79</v>
      </c>
      <c r="F1392" t="s">
        <v>2016</v>
      </c>
      <c r="G1392" t="s">
        <v>2017</v>
      </c>
      <c r="H1392" t="s">
        <v>79</v>
      </c>
      <c r="I1392" t="s">
        <v>82</v>
      </c>
    </row>
    <row r="1393" spans="1:10" x14ac:dyDescent="0.25">
      <c r="A1393" t="s">
        <v>75</v>
      </c>
      <c r="B1393" t="s">
        <v>90</v>
      </c>
      <c r="C1393">
        <v>4456233</v>
      </c>
      <c r="D1393" t="s">
        <v>120</v>
      </c>
      <c r="E1393" t="s">
        <v>8237</v>
      </c>
      <c r="F1393" t="s">
        <v>8238</v>
      </c>
      <c r="G1393" t="s">
        <v>8239</v>
      </c>
      <c r="H1393" t="s">
        <v>172</v>
      </c>
      <c r="I1393" t="s">
        <v>1538</v>
      </c>
      <c r="J1393" t="s">
        <v>172</v>
      </c>
    </row>
    <row r="1394" spans="1:10" x14ac:dyDescent="0.25">
      <c r="A1394" t="s">
        <v>75</v>
      </c>
      <c r="B1394" t="s">
        <v>90</v>
      </c>
      <c r="C1394">
        <v>4457282</v>
      </c>
      <c r="D1394" t="s">
        <v>120</v>
      </c>
      <c r="E1394" t="s">
        <v>2020</v>
      </c>
      <c r="F1394" t="s">
        <v>2021</v>
      </c>
      <c r="G1394" t="s">
        <v>2022</v>
      </c>
      <c r="H1394" t="s">
        <v>124</v>
      </c>
      <c r="I1394" t="s">
        <v>815</v>
      </c>
      <c r="J1394" t="s">
        <v>172</v>
      </c>
    </row>
    <row r="1395" spans="1:10" x14ac:dyDescent="0.25">
      <c r="A1395" t="s">
        <v>75</v>
      </c>
      <c r="B1395" t="s">
        <v>90</v>
      </c>
      <c r="C1395">
        <v>4457499</v>
      </c>
      <c r="D1395" t="s">
        <v>135</v>
      </c>
      <c r="E1395" t="s">
        <v>8240</v>
      </c>
      <c r="F1395" t="s">
        <v>8241</v>
      </c>
      <c r="G1395" t="s">
        <v>8242</v>
      </c>
      <c r="H1395" t="s">
        <v>124</v>
      </c>
      <c r="I1395" t="s">
        <v>3614</v>
      </c>
      <c r="J1395" t="s">
        <v>140</v>
      </c>
    </row>
    <row r="1396" spans="1:10" x14ac:dyDescent="0.25">
      <c r="A1396" t="s">
        <v>75</v>
      </c>
      <c r="B1396" t="s">
        <v>90</v>
      </c>
      <c r="C1396">
        <v>4458254</v>
      </c>
      <c r="D1396" t="s">
        <v>92</v>
      </c>
      <c r="E1396" t="s">
        <v>8243</v>
      </c>
      <c r="F1396" t="s">
        <v>8241</v>
      </c>
      <c r="G1396" t="s">
        <v>8242</v>
      </c>
      <c r="H1396" t="s">
        <v>245</v>
      </c>
      <c r="I1396" t="s">
        <v>349</v>
      </c>
      <c r="J1396" t="s">
        <v>245</v>
      </c>
    </row>
    <row r="1397" spans="1:10" x14ac:dyDescent="0.25">
      <c r="A1397" t="s">
        <v>75</v>
      </c>
      <c r="B1397" t="s">
        <v>90</v>
      </c>
      <c r="C1397">
        <v>4458609</v>
      </c>
      <c r="D1397" t="s">
        <v>120</v>
      </c>
      <c r="E1397" t="s">
        <v>8244</v>
      </c>
      <c r="F1397" t="s">
        <v>8241</v>
      </c>
      <c r="G1397" t="s">
        <v>8242</v>
      </c>
      <c r="H1397" t="s">
        <v>85</v>
      </c>
      <c r="I1397" t="s">
        <v>1995</v>
      </c>
      <c r="J1397" t="s">
        <v>277</v>
      </c>
    </row>
    <row r="1398" spans="1:10" x14ac:dyDescent="0.25">
      <c r="A1398" t="s">
        <v>75</v>
      </c>
      <c r="B1398" t="s">
        <v>90</v>
      </c>
      <c r="C1398">
        <v>4458948</v>
      </c>
      <c r="D1398" t="s">
        <v>120</v>
      </c>
      <c r="E1398" t="s">
        <v>8245</v>
      </c>
      <c r="F1398" t="s">
        <v>8241</v>
      </c>
      <c r="G1398" t="s">
        <v>8242</v>
      </c>
      <c r="H1398" t="s">
        <v>85</v>
      </c>
      <c r="I1398" t="s">
        <v>8246</v>
      </c>
      <c r="J1398" t="s">
        <v>277</v>
      </c>
    </row>
    <row r="1399" spans="1:10" x14ac:dyDescent="0.25">
      <c r="A1399" t="s">
        <v>75</v>
      </c>
      <c r="B1399" t="s">
        <v>90</v>
      </c>
      <c r="C1399">
        <v>4465936</v>
      </c>
      <c r="D1399" t="s">
        <v>92</v>
      </c>
      <c r="E1399" t="s">
        <v>8247</v>
      </c>
      <c r="F1399" t="s">
        <v>5836</v>
      </c>
      <c r="G1399" t="s">
        <v>687</v>
      </c>
      <c r="H1399" t="s">
        <v>96</v>
      </c>
      <c r="I1399" t="s">
        <v>3094</v>
      </c>
      <c r="J1399" t="s">
        <v>160</v>
      </c>
    </row>
    <row r="1400" spans="1:10" x14ac:dyDescent="0.25">
      <c r="A1400" t="s">
        <v>75</v>
      </c>
      <c r="B1400" t="s">
        <v>90</v>
      </c>
      <c r="C1400">
        <v>4468165</v>
      </c>
      <c r="D1400" t="s">
        <v>78</v>
      </c>
      <c r="E1400" t="s">
        <v>79</v>
      </c>
      <c r="F1400" t="s">
        <v>8248</v>
      </c>
      <c r="G1400" t="s">
        <v>8249</v>
      </c>
      <c r="H1400" t="s">
        <v>79</v>
      </c>
      <c r="I1400" t="s">
        <v>82</v>
      </c>
    </row>
    <row r="1401" spans="1:10" x14ac:dyDescent="0.25">
      <c r="A1401" t="s">
        <v>75</v>
      </c>
      <c r="B1401" t="s">
        <v>90</v>
      </c>
      <c r="C1401">
        <v>4469550</v>
      </c>
      <c r="D1401" t="s">
        <v>151</v>
      </c>
      <c r="E1401" t="s">
        <v>8250</v>
      </c>
      <c r="F1401" t="s">
        <v>3183</v>
      </c>
      <c r="G1401" t="s">
        <v>3184</v>
      </c>
      <c r="H1401" t="s">
        <v>204</v>
      </c>
      <c r="I1401" t="s">
        <v>3971</v>
      </c>
      <c r="J1401" t="s">
        <v>174</v>
      </c>
    </row>
    <row r="1402" spans="1:10" x14ac:dyDescent="0.25">
      <c r="A1402" t="s">
        <v>75</v>
      </c>
      <c r="B1402" t="s">
        <v>90</v>
      </c>
      <c r="C1402">
        <v>4470017</v>
      </c>
      <c r="D1402" t="s">
        <v>151</v>
      </c>
      <c r="E1402" t="s">
        <v>8251</v>
      </c>
      <c r="F1402" t="s">
        <v>3183</v>
      </c>
      <c r="G1402" t="s">
        <v>3184</v>
      </c>
      <c r="H1402" t="s">
        <v>197</v>
      </c>
      <c r="I1402" t="s">
        <v>527</v>
      </c>
      <c r="J1402" t="s">
        <v>172</v>
      </c>
    </row>
    <row r="1403" spans="1:10" x14ac:dyDescent="0.25">
      <c r="A1403" t="s">
        <v>75</v>
      </c>
      <c r="B1403" t="s">
        <v>90</v>
      </c>
      <c r="C1403">
        <v>4470873</v>
      </c>
      <c r="D1403" t="s">
        <v>120</v>
      </c>
      <c r="E1403" t="s">
        <v>8252</v>
      </c>
      <c r="F1403" t="s">
        <v>3188</v>
      </c>
      <c r="G1403" t="s">
        <v>3189</v>
      </c>
      <c r="H1403" t="s">
        <v>124</v>
      </c>
      <c r="I1403" t="s">
        <v>8253</v>
      </c>
      <c r="J1403" t="s">
        <v>140</v>
      </c>
    </row>
    <row r="1404" spans="1:10" x14ac:dyDescent="0.25">
      <c r="A1404" t="s">
        <v>75</v>
      </c>
      <c r="B1404" t="s">
        <v>90</v>
      </c>
      <c r="C1404">
        <v>4471930</v>
      </c>
      <c r="D1404" t="s">
        <v>92</v>
      </c>
      <c r="E1404" t="s">
        <v>8254</v>
      </c>
      <c r="F1404" t="s">
        <v>3188</v>
      </c>
      <c r="G1404" t="s">
        <v>3189</v>
      </c>
      <c r="H1404" t="s">
        <v>131</v>
      </c>
      <c r="I1404" t="s">
        <v>8255</v>
      </c>
      <c r="J1404" t="s">
        <v>131</v>
      </c>
    </row>
    <row r="1405" spans="1:10" x14ac:dyDescent="0.25">
      <c r="A1405" t="s">
        <v>75</v>
      </c>
      <c r="B1405" t="s">
        <v>90</v>
      </c>
      <c r="C1405">
        <v>4480139</v>
      </c>
      <c r="D1405" t="s">
        <v>120</v>
      </c>
      <c r="E1405" t="s">
        <v>8256</v>
      </c>
      <c r="F1405" t="s">
        <v>8257</v>
      </c>
      <c r="G1405" t="s">
        <v>8258</v>
      </c>
      <c r="H1405" t="s">
        <v>204</v>
      </c>
      <c r="I1405" t="s">
        <v>2212</v>
      </c>
      <c r="J1405" t="s">
        <v>105</v>
      </c>
    </row>
    <row r="1406" spans="1:10" x14ac:dyDescent="0.25">
      <c r="A1406" t="s">
        <v>75</v>
      </c>
      <c r="B1406" t="s">
        <v>90</v>
      </c>
      <c r="C1406">
        <v>4493435</v>
      </c>
      <c r="D1406" t="s">
        <v>115</v>
      </c>
      <c r="E1406" t="s">
        <v>79</v>
      </c>
      <c r="F1406" t="s">
        <v>5847</v>
      </c>
      <c r="G1406" t="s">
        <v>8259</v>
      </c>
      <c r="H1406" t="s">
        <v>79</v>
      </c>
      <c r="I1406" t="s">
        <v>82</v>
      </c>
    </row>
    <row r="1407" spans="1:10" x14ac:dyDescent="0.25">
      <c r="A1407" t="s">
        <v>75</v>
      </c>
      <c r="B1407" t="s">
        <v>90</v>
      </c>
      <c r="C1407">
        <v>4493460</v>
      </c>
      <c r="D1407" t="s">
        <v>115</v>
      </c>
      <c r="E1407" t="s">
        <v>79</v>
      </c>
      <c r="F1407" t="s">
        <v>5847</v>
      </c>
      <c r="G1407" t="s">
        <v>8259</v>
      </c>
      <c r="H1407" t="s">
        <v>79</v>
      </c>
      <c r="I1407" t="s">
        <v>82</v>
      </c>
    </row>
    <row r="1408" spans="1:10" x14ac:dyDescent="0.25">
      <c r="A1408" t="s">
        <v>75</v>
      </c>
      <c r="B1408" t="s">
        <v>90</v>
      </c>
      <c r="C1408">
        <v>4494721</v>
      </c>
      <c r="D1408" t="s">
        <v>151</v>
      </c>
      <c r="E1408" t="s">
        <v>8260</v>
      </c>
      <c r="F1408" t="s">
        <v>8261</v>
      </c>
      <c r="G1408" t="s">
        <v>554</v>
      </c>
      <c r="H1408" t="s">
        <v>204</v>
      </c>
      <c r="I1408" t="s">
        <v>2126</v>
      </c>
      <c r="J1408" t="s">
        <v>174</v>
      </c>
    </row>
    <row r="1409" spans="1:10" x14ac:dyDescent="0.25">
      <c r="A1409" t="s">
        <v>75</v>
      </c>
      <c r="B1409" t="s">
        <v>90</v>
      </c>
      <c r="C1409">
        <v>4495859</v>
      </c>
      <c r="D1409" t="s">
        <v>297</v>
      </c>
      <c r="E1409" t="s">
        <v>8262</v>
      </c>
      <c r="F1409" t="s">
        <v>5852</v>
      </c>
      <c r="G1409" t="s">
        <v>123</v>
      </c>
      <c r="H1409" t="s">
        <v>85</v>
      </c>
      <c r="I1409" t="s">
        <v>276</v>
      </c>
      <c r="J1409" t="s">
        <v>105</v>
      </c>
    </row>
    <row r="1410" spans="1:10" x14ac:dyDescent="0.25">
      <c r="A1410" t="s">
        <v>75</v>
      </c>
      <c r="B1410" t="s">
        <v>90</v>
      </c>
      <c r="C1410">
        <v>4499530</v>
      </c>
      <c r="D1410" t="s">
        <v>120</v>
      </c>
      <c r="E1410" t="s">
        <v>212</v>
      </c>
      <c r="F1410" t="s">
        <v>2025</v>
      </c>
      <c r="G1410" t="s">
        <v>2026</v>
      </c>
      <c r="H1410" t="s">
        <v>212</v>
      </c>
      <c r="I1410" t="s">
        <v>82</v>
      </c>
    </row>
    <row r="1411" spans="1:10" x14ac:dyDescent="0.25">
      <c r="A1411" t="s">
        <v>75</v>
      </c>
      <c r="B1411" t="s">
        <v>90</v>
      </c>
      <c r="C1411">
        <v>4505141</v>
      </c>
      <c r="D1411" t="s">
        <v>120</v>
      </c>
      <c r="E1411" t="s">
        <v>8263</v>
      </c>
      <c r="F1411" t="s">
        <v>5858</v>
      </c>
      <c r="G1411" t="s">
        <v>5859</v>
      </c>
      <c r="H1411" t="s">
        <v>124</v>
      </c>
      <c r="I1411" t="s">
        <v>1938</v>
      </c>
      <c r="J1411" t="s">
        <v>140</v>
      </c>
    </row>
    <row r="1412" spans="1:10" x14ac:dyDescent="0.25">
      <c r="A1412" t="s">
        <v>75</v>
      </c>
      <c r="B1412" t="s">
        <v>90</v>
      </c>
      <c r="C1412">
        <v>4512693</v>
      </c>
      <c r="D1412" t="s">
        <v>92</v>
      </c>
      <c r="E1412" t="s">
        <v>8264</v>
      </c>
      <c r="F1412" t="s">
        <v>8265</v>
      </c>
      <c r="G1412" t="s">
        <v>8266</v>
      </c>
      <c r="H1412" t="s">
        <v>428</v>
      </c>
      <c r="I1412" t="s">
        <v>1329</v>
      </c>
      <c r="J1412" t="s">
        <v>160</v>
      </c>
    </row>
    <row r="1413" spans="1:10" x14ac:dyDescent="0.25">
      <c r="A1413" t="s">
        <v>75</v>
      </c>
      <c r="B1413" t="s">
        <v>90</v>
      </c>
      <c r="C1413">
        <v>4520701</v>
      </c>
      <c r="D1413" t="s">
        <v>120</v>
      </c>
      <c r="E1413" t="s">
        <v>8267</v>
      </c>
      <c r="F1413" t="s">
        <v>8268</v>
      </c>
      <c r="G1413" t="s">
        <v>8269</v>
      </c>
      <c r="H1413" t="s">
        <v>146</v>
      </c>
      <c r="I1413" t="s">
        <v>5943</v>
      </c>
      <c r="J1413" t="s">
        <v>146</v>
      </c>
    </row>
    <row r="1414" spans="1:10" x14ac:dyDescent="0.25">
      <c r="A1414" t="s">
        <v>75</v>
      </c>
      <c r="B1414" t="s">
        <v>90</v>
      </c>
      <c r="C1414">
        <v>4523001</v>
      </c>
      <c r="D1414" t="s">
        <v>92</v>
      </c>
      <c r="E1414" t="s">
        <v>79</v>
      </c>
      <c r="F1414" t="s">
        <v>8270</v>
      </c>
      <c r="G1414" t="s">
        <v>8271</v>
      </c>
      <c r="H1414" t="s">
        <v>79</v>
      </c>
      <c r="I1414" t="s">
        <v>82</v>
      </c>
    </row>
    <row r="1415" spans="1:10" x14ac:dyDescent="0.25">
      <c r="A1415" t="s">
        <v>75</v>
      </c>
      <c r="B1415" t="s">
        <v>90</v>
      </c>
      <c r="C1415">
        <v>4525234</v>
      </c>
      <c r="D1415" t="s">
        <v>151</v>
      </c>
      <c r="E1415" t="s">
        <v>212</v>
      </c>
      <c r="F1415" t="s">
        <v>5870</v>
      </c>
      <c r="G1415" t="s">
        <v>8272</v>
      </c>
      <c r="H1415" t="s">
        <v>212</v>
      </c>
      <c r="I1415" t="s">
        <v>82</v>
      </c>
    </row>
    <row r="1416" spans="1:10" x14ac:dyDescent="0.25">
      <c r="A1416" t="s">
        <v>75</v>
      </c>
      <c r="B1416" t="s">
        <v>90</v>
      </c>
      <c r="C1416">
        <v>4531143</v>
      </c>
      <c r="D1416" t="s">
        <v>225</v>
      </c>
      <c r="E1416" t="s">
        <v>8273</v>
      </c>
      <c r="F1416" t="s">
        <v>4477</v>
      </c>
      <c r="G1416" t="s">
        <v>4478</v>
      </c>
      <c r="H1416" t="s">
        <v>172</v>
      </c>
      <c r="I1416" t="s">
        <v>3149</v>
      </c>
      <c r="J1416" t="s">
        <v>253</v>
      </c>
    </row>
    <row r="1417" spans="1:10" x14ac:dyDescent="0.25">
      <c r="A1417" t="s">
        <v>75</v>
      </c>
      <c r="B1417" t="s">
        <v>90</v>
      </c>
      <c r="C1417">
        <v>4533538</v>
      </c>
      <c r="D1417" t="s">
        <v>225</v>
      </c>
      <c r="E1417" t="s">
        <v>79</v>
      </c>
      <c r="F1417" t="s">
        <v>2033</v>
      </c>
      <c r="G1417" t="s">
        <v>2034</v>
      </c>
      <c r="H1417" t="s">
        <v>79</v>
      </c>
      <c r="I1417" t="s">
        <v>82</v>
      </c>
    </row>
    <row r="1418" spans="1:10" x14ac:dyDescent="0.25">
      <c r="A1418" t="s">
        <v>75</v>
      </c>
      <c r="B1418" t="s">
        <v>90</v>
      </c>
      <c r="C1418">
        <v>4536446</v>
      </c>
      <c r="D1418" t="s">
        <v>225</v>
      </c>
      <c r="E1418" t="s">
        <v>2037</v>
      </c>
      <c r="F1418" t="s">
        <v>2038</v>
      </c>
      <c r="G1418" t="s">
        <v>2039</v>
      </c>
      <c r="H1418" t="s">
        <v>428</v>
      </c>
      <c r="I1418" t="s">
        <v>2040</v>
      </c>
      <c r="J1418" t="s">
        <v>160</v>
      </c>
    </row>
    <row r="1419" spans="1:10" x14ac:dyDescent="0.25">
      <c r="A1419" t="s">
        <v>75</v>
      </c>
      <c r="B1419" t="s">
        <v>90</v>
      </c>
      <c r="C1419">
        <v>4541306</v>
      </c>
      <c r="D1419" t="s">
        <v>88</v>
      </c>
      <c r="E1419" t="s">
        <v>79</v>
      </c>
      <c r="F1419" t="s">
        <v>2043</v>
      </c>
      <c r="G1419" t="s">
        <v>2044</v>
      </c>
      <c r="H1419" t="s">
        <v>79</v>
      </c>
      <c r="I1419" t="s">
        <v>82</v>
      </c>
    </row>
    <row r="1420" spans="1:10" x14ac:dyDescent="0.25">
      <c r="A1420" t="s">
        <v>75</v>
      </c>
      <c r="B1420" t="s">
        <v>90</v>
      </c>
      <c r="C1420">
        <v>4541449</v>
      </c>
      <c r="D1420" t="s">
        <v>225</v>
      </c>
      <c r="E1420" t="s">
        <v>79</v>
      </c>
      <c r="F1420" t="s">
        <v>2043</v>
      </c>
      <c r="G1420" t="s">
        <v>2044</v>
      </c>
      <c r="H1420" t="s">
        <v>79</v>
      </c>
      <c r="I1420" t="s">
        <v>82</v>
      </c>
    </row>
    <row r="1421" spans="1:10" x14ac:dyDescent="0.25">
      <c r="A1421" t="s">
        <v>75</v>
      </c>
      <c r="B1421" t="s">
        <v>90</v>
      </c>
      <c r="C1421">
        <v>4545107</v>
      </c>
      <c r="D1421" t="s">
        <v>120</v>
      </c>
      <c r="E1421" t="s">
        <v>630</v>
      </c>
      <c r="F1421" t="s">
        <v>2047</v>
      </c>
      <c r="G1421" t="s">
        <v>2048</v>
      </c>
      <c r="H1421" t="s">
        <v>85</v>
      </c>
      <c r="I1421" t="s">
        <v>633</v>
      </c>
      <c r="J1421" t="s">
        <v>277</v>
      </c>
    </row>
    <row r="1422" spans="1:10" x14ac:dyDescent="0.25">
      <c r="A1422" t="s">
        <v>75</v>
      </c>
      <c r="B1422" t="s">
        <v>90</v>
      </c>
      <c r="C1422">
        <v>4545608</v>
      </c>
      <c r="D1422" t="s">
        <v>135</v>
      </c>
      <c r="E1422" t="s">
        <v>8274</v>
      </c>
      <c r="F1422" t="s">
        <v>2051</v>
      </c>
      <c r="G1422" t="s">
        <v>687</v>
      </c>
      <c r="H1422" t="s">
        <v>124</v>
      </c>
      <c r="I1422" t="s">
        <v>5096</v>
      </c>
      <c r="J1422" t="s">
        <v>172</v>
      </c>
    </row>
    <row r="1423" spans="1:10" x14ac:dyDescent="0.25">
      <c r="A1423" t="s">
        <v>75</v>
      </c>
      <c r="B1423" t="s">
        <v>90</v>
      </c>
      <c r="C1423">
        <v>4545637</v>
      </c>
      <c r="D1423" t="s">
        <v>225</v>
      </c>
      <c r="E1423" t="s">
        <v>8275</v>
      </c>
      <c r="F1423" t="s">
        <v>2051</v>
      </c>
      <c r="G1423" t="s">
        <v>687</v>
      </c>
      <c r="H1423" t="s">
        <v>172</v>
      </c>
      <c r="I1423" t="s">
        <v>621</v>
      </c>
      <c r="J1423" t="s">
        <v>172</v>
      </c>
    </row>
    <row r="1424" spans="1:10" x14ac:dyDescent="0.25">
      <c r="A1424" t="s">
        <v>75</v>
      </c>
      <c r="B1424" t="s">
        <v>90</v>
      </c>
      <c r="C1424">
        <v>4546672</v>
      </c>
      <c r="D1424" t="s">
        <v>120</v>
      </c>
      <c r="E1424" t="s">
        <v>79</v>
      </c>
      <c r="F1424" t="s">
        <v>2051</v>
      </c>
      <c r="G1424" t="s">
        <v>2052</v>
      </c>
      <c r="H1424" t="s">
        <v>79</v>
      </c>
      <c r="I1424" t="s">
        <v>82</v>
      </c>
    </row>
    <row r="1425" spans="1:10" x14ac:dyDescent="0.25">
      <c r="A1425" t="s">
        <v>75</v>
      </c>
      <c r="B1425" t="s">
        <v>90</v>
      </c>
      <c r="C1425">
        <v>4547818</v>
      </c>
      <c r="D1425" t="s">
        <v>135</v>
      </c>
      <c r="E1425" t="s">
        <v>8276</v>
      </c>
      <c r="F1425" t="s">
        <v>8277</v>
      </c>
      <c r="G1425" t="s">
        <v>8278</v>
      </c>
      <c r="H1425" t="s">
        <v>85</v>
      </c>
      <c r="I1425" t="s">
        <v>2741</v>
      </c>
      <c r="J1425" t="s">
        <v>277</v>
      </c>
    </row>
    <row r="1426" spans="1:10" x14ac:dyDescent="0.25">
      <c r="A1426" t="s">
        <v>75</v>
      </c>
      <c r="B1426" t="s">
        <v>90</v>
      </c>
      <c r="C1426">
        <v>4555156</v>
      </c>
      <c r="D1426" t="s">
        <v>120</v>
      </c>
      <c r="E1426" t="s">
        <v>8279</v>
      </c>
      <c r="F1426" t="s">
        <v>8280</v>
      </c>
      <c r="G1426" t="s">
        <v>8281</v>
      </c>
      <c r="H1426" t="s">
        <v>204</v>
      </c>
      <c r="I1426" t="s">
        <v>6310</v>
      </c>
      <c r="J1426" t="s">
        <v>105</v>
      </c>
    </row>
    <row r="1427" spans="1:10" x14ac:dyDescent="0.25">
      <c r="A1427" t="s">
        <v>75</v>
      </c>
      <c r="B1427" t="s">
        <v>90</v>
      </c>
      <c r="C1427">
        <v>4562043</v>
      </c>
      <c r="D1427" t="s">
        <v>135</v>
      </c>
      <c r="E1427" t="s">
        <v>79</v>
      </c>
      <c r="F1427" t="s">
        <v>8282</v>
      </c>
      <c r="G1427" t="s">
        <v>8283</v>
      </c>
      <c r="H1427" t="s">
        <v>79</v>
      </c>
      <c r="I1427" t="s">
        <v>82</v>
      </c>
    </row>
    <row r="1428" spans="1:10" x14ac:dyDescent="0.25">
      <c r="A1428" t="s">
        <v>75</v>
      </c>
      <c r="B1428" t="s">
        <v>90</v>
      </c>
      <c r="C1428">
        <v>4567278</v>
      </c>
      <c r="D1428" t="s">
        <v>120</v>
      </c>
      <c r="E1428" t="s">
        <v>8284</v>
      </c>
      <c r="F1428" t="s">
        <v>3203</v>
      </c>
      <c r="G1428" t="s">
        <v>3204</v>
      </c>
      <c r="H1428" t="s">
        <v>172</v>
      </c>
      <c r="I1428" t="s">
        <v>7955</v>
      </c>
      <c r="J1428" t="s">
        <v>172</v>
      </c>
    </row>
    <row r="1429" spans="1:10" x14ac:dyDescent="0.25">
      <c r="A1429" t="s">
        <v>75</v>
      </c>
      <c r="B1429" t="s">
        <v>90</v>
      </c>
      <c r="C1429">
        <v>4571069</v>
      </c>
      <c r="D1429" t="s">
        <v>120</v>
      </c>
      <c r="E1429" t="s">
        <v>8285</v>
      </c>
      <c r="F1429" t="s">
        <v>8286</v>
      </c>
      <c r="G1429" t="s">
        <v>8287</v>
      </c>
      <c r="H1429" t="s">
        <v>98</v>
      </c>
      <c r="I1429" t="s">
        <v>335</v>
      </c>
      <c r="J1429" t="s">
        <v>428</v>
      </c>
    </row>
    <row r="1430" spans="1:10" x14ac:dyDescent="0.25">
      <c r="A1430" t="s">
        <v>75</v>
      </c>
      <c r="B1430" t="s">
        <v>90</v>
      </c>
      <c r="C1430">
        <v>4571233</v>
      </c>
      <c r="D1430" t="s">
        <v>151</v>
      </c>
      <c r="E1430" t="s">
        <v>8288</v>
      </c>
      <c r="F1430" t="s">
        <v>8286</v>
      </c>
      <c r="G1430" t="s">
        <v>8287</v>
      </c>
      <c r="H1430" t="s">
        <v>140</v>
      </c>
      <c r="I1430" t="s">
        <v>4373</v>
      </c>
      <c r="J1430" t="s">
        <v>253</v>
      </c>
    </row>
    <row r="1431" spans="1:10" x14ac:dyDescent="0.25">
      <c r="A1431" t="s">
        <v>75</v>
      </c>
      <c r="B1431" t="s">
        <v>90</v>
      </c>
      <c r="C1431">
        <v>4572520</v>
      </c>
      <c r="D1431" t="s">
        <v>225</v>
      </c>
      <c r="E1431" t="s">
        <v>8289</v>
      </c>
      <c r="F1431" t="s">
        <v>8290</v>
      </c>
      <c r="G1431" t="s">
        <v>8291</v>
      </c>
      <c r="H1431" t="s">
        <v>277</v>
      </c>
      <c r="I1431" t="s">
        <v>186</v>
      </c>
      <c r="J1431" t="s">
        <v>400</v>
      </c>
    </row>
    <row r="1432" spans="1:10" x14ac:dyDescent="0.25">
      <c r="A1432" t="s">
        <v>75</v>
      </c>
      <c r="B1432" t="s">
        <v>90</v>
      </c>
      <c r="C1432">
        <v>4574471</v>
      </c>
      <c r="D1432" t="s">
        <v>225</v>
      </c>
      <c r="E1432" t="s">
        <v>212</v>
      </c>
      <c r="F1432" t="s">
        <v>2055</v>
      </c>
      <c r="G1432" t="s">
        <v>2056</v>
      </c>
      <c r="H1432" t="s">
        <v>212</v>
      </c>
      <c r="I1432" t="s">
        <v>82</v>
      </c>
    </row>
    <row r="1433" spans="1:10" x14ac:dyDescent="0.25">
      <c r="A1433" t="s">
        <v>75</v>
      </c>
      <c r="B1433" t="s">
        <v>90</v>
      </c>
      <c r="C1433">
        <v>4576651</v>
      </c>
      <c r="D1433" t="s">
        <v>225</v>
      </c>
      <c r="E1433" t="s">
        <v>79</v>
      </c>
      <c r="F1433" t="s">
        <v>2055</v>
      </c>
      <c r="G1433" t="s">
        <v>3207</v>
      </c>
      <c r="H1433" t="s">
        <v>79</v>
      </c>
      <c r="I1433" t="s">
        <v>82</v>
      </c>
    </row>
    <row r="1434" spans="1:10" x14ac:dyDescent="0.25">
      <c r="A1434" t="s">
        <v>75</v>
      </c>
      <c r="B1434" t="s">
        <v>90</v>
      </c>
      <c r="C1434">
        <v>4584255</v>
      </c>
      <c r="D1434" t="s">
        <v>101</v>
      </c>
      <c r="E1434" t="s">
        <v>8292</v>
      </c>
      <c r="F1434" t="s">
        <v>8293</v>
      </c>
      <c r="G1434" t="s">
        <v>8294</v>
      </c>
      <c r="H1434" t="s">
        <v>96</v>
      </c>
      <c r="I1434" t="s">
        <v>1678</v>
      </c>
      <c r="J1434" t="s">
        <v>96</v>
      </c>
    </row>
    <row r="1435" spans="1:10" x14ac:dyDescent="0.25">
      <c r="A1435" t="s">
        <v>75</v>
      </c>
      <c r="B1435" t="s">
        <v>90</v>
      </c>
      <c r="C1435">
        <v>4584381</v>
      </c>
      <c r="D1435" t="s">
        <v>120</v>
      </c>
      <c r="E1435" t="s">
        <v>8295</v>
      </c>
      <c r="F1435" t="s">
        <v>8293</v>
      </c>
      <c r="G1435" t="s">
        <v>8294</v>
      </c>
      <c r="H1435" t="s">
        <v>172</v>
      </c>
      <c r="I1435" t="s">
        <v>3704</v>
      </c>
      <c r="J1435" t="s">
        <v>172</v>
      </c>
    </row>
    <row r="1436" spans="1:10" x14ac:dyDescent="0.25">
      <c r="A1436" t="s">
        <v>75</v>
      </c>
      <c r="B1436" t="s">
        <v>90</v>
      </c>
      <c r="C1436">
        <v>4584756</v>
      </c>
      <c r="D1436" t="s">
        <v>225</v>
      </c>
      <c r="E1436" t="s">
        <v>8296</v>
      </c>
      <c r="F1436" t="s">
        <v>8297</v>
      </c>
      <c r="G1436" t="s">
        <v>8298</v>
      </c>
      <c r="H1436" t="s">
        <v>160</v>
      </c>
      <c r="I1436" t="s">
        <v>8299</v>
      </c>
      <c r="J1436" t="s">
        <v>428</v>
      </c>
    </row>
    <row r="1437" spans="1:10" x14ac:dyDescent="0.25">
      <c r="A1437" t="s">
        <v>75</v>
      </c>
      <c r="B1437" t="s">
        <v>90</v>
      </c>
      <c r="C1437">
        <v>4584775</v>
      </c>
      <c r="D1437" t="s">
        <v>135</v>
      </c>
      <c r="E1437" t="s">
        <v>6760</v>
      </c>
      <c r="F1437" t="s">
        <v>8297</v>
      </c>
      <c r="G1437" t="s">
        <v>8298</v>
      </c>
      <c r="H1437" t="s">
        <v>105</v>
      </c>
      <c r="I1437" t="s">
        <v>5947</v>
      </c>
      <c r="J1437" t="s">
        <v>85</v>
      </c>
    </row>
    <row r="1438" spans="1:10" x14ac:dyDescent="0.25">
      <c r="A1438" t="s">
        <v>75</v>
      </c>
      <c r="B1438" t="s">
        <v>90</v>
      </c>
      <c r="C1438">
        <v>4585338</v>
      </c>
      <c r="D1438" t="s">
        <v>225</v>
      </c>
      <c r="E1438" t="s">
        <v>8300</v>
      </c>
      <c r="F1438" t="s">
        <v>8297</v>
      </c>
      <c r="G1438" t="s">
        <v>8298</v>
      </c>
      <c r="H1438" t="s">
        <v>140</v>
      </c>
      <c r="I1438" t="s">
        <v>6820</v>
      </c>
      <c r="J1438" t="s">
        <v>174</v>
      </c>
    </row>
    <row r="1439" spans="1:10" x14ac:dyDescent="0.25">
      <c r="A1439" t="s">
        <v>75</v>
      </c>
      <c r="B1439" t="s">
        <v>90</v>
      </c>
      <c r="C1439">
        <v>4586794</v>
      </c>
      <c r="D1439" t="s">
        <v>225</v>
      </c>
      <c r="E1439" t="s">
        <v>8301</v>
      </c>
      <c r="F1439" t="s">
        <v>8302</v>
      </c>
      <c r="G1439" t="s">
        <v>8303</v>
      </c>
      <c r="H1439" t="s">
        <v>400</v>
      </c>
      <c r="I1439" t="s">
        <v>8304</v>
      </c>
      <c r="J1439" t="s">
        <v>277</v>
      </c>
    </row>
    <row r="1440" spans="1:10" x14ac:dyDescent="0.25">
      <c r="A1440" t="s">
        <v>75</v>
      </c>
      <c r="B1440" t="s">
        <v>90</v>
      </c>
      <c r="C1440">
        <v>4588180</v>
      </c>
      <c r="D1440" t="s">
        <v>120</v>
      </c>
      <c r="E1440" t="s">
        <v>8305</v>
      </c>
      <c r="F1440" t="s">
        <v>8306</v>
      </c>
      <c r="G1440" t="s">
        <v>8307</v>
      </c>
      <c r="H1440" t="s">
        <v>140</v>
      </c>
      <c r="I1440" t="s">
        <v>7541</v>
      </c>
      <c r="J1440" t="s">
        <v>160</v>
      </c>
    </row>
    <row r="1441" spans="1:10" x14ac:dyDescent="0.25">
      <c r="A1441" t="s">
        <v>75</v>
      </c>
      <c r="B1441" t="s">
        <v>90</v>
      </c>
      <c r="C1441">
        <v>4589130</v>
      </c>
      <c r="D1441" t="s">
        <v>120</v>
      </c>
      <c r="E1441" t="s">
        <v>8308</v>
      </c>
      <c r="F1441" t="s">
        <v>8306</v>
      </c>
      <c r="G1441" t="s">
        <v>8307</v>
      </c>
      <c r="H1441" t="s">
        <v>172</v>
      </c>
      <c r="I1441" t="s">
        <v>1060</v>
      </c>
      <c r="J1441" t="s">
        <v>172</v>
      </c>
    </row>
    <row r="1442" spans="1:10" x14ac:dyDescent="0.25">
      <c r="A1442" t="s">
        <v>75</v>
      </c>
      <c r="B1442" t="s">
        <v>90</v>
      </c>
      <c r="C1442">
        <v>4591139</v>
      </c>
      <c r="D1442" t="s">
        <v>135</v>
      </c>
      <c r="E1442" t="s">
        <v>2683</v>
      </c>
      <c r="F1442" t="s">
        <v>8309</v>
      </c>
      <c r="G1442" t="s">
        <v>8310</v>
      </c>
      <c r="H1442" t="s">
        <v>85</v>
      </c>
      <c r="I1442" t="s">
        <v>1116</v>
      </c>
      <c r="J1442" t="s">
        <v>277</v>
      </c>
    </row>
    <row r="1443" spans="1:10" x14ac:dyDescent="0.25">
      <c r="A1443" t="s">
        <v>75</v>
      </c>
      <c r="B1443" t="s">
        <v>90</v>
      </c>
      <c r="C1443">
        <v>4596120</v>
      </c>
      <c r="D1443" t="s">
        <v>88</v>
      </c>
      <c r="E1443" t="s">
        <v>79</v>
      </c>
      <c r="F1443" t="s">
        <v>8311</v>
      </c>
      <c r="G1443" t="s">
        <v>8312</v>
      </c>
      <c r="H1443" t="s">
        <v>79</v>
      </c>
      <c r="I1443" t="s">
        <v>82</v>
      </c>
    </row>
    <row r="1444" spans="1:10" x14ac:dyDescent="0.25">
      <c r="A1444" t="s">
        <v>75</v>
      </c>
      <c r="B1444" t="s">
        <v>90</v>
      </c>
      <c r="C1444">
        <v>4596243</v>
      </c>
      <c r="D1444" t="s">
        <v>92</v>
      </c>
      <c r="E1444" t="s">
        <v>79</v>
      </c>
      <c r="F1444" t="s">
        <v>8313</v>
      </c>
      <c r="G1444" t="s">
        <v>8314</v>
      </c>
      <c r="H1444" t="s">
        <v>79</v>
      </c>
      <c r="I1444" t="s">
        <v>82</v>
      </c>
    </row>
    <row r="1445" spans="1:10" x14ac:dyDescent="0.25">
      <c r="A1445" t="s">
        <v>75</v>
      </c>
      <c r="B1445" t="s">
        <v>90</v>
      </c>
      <c r="C1445">
        <v>4600972</v>
      </c>
      <c r="D1445" t="s">
        <v>120</v>
      </c>
      <c r="E1445" t="s">
        <v>79</v>
      </c>
      <c r="F1445" t="s">
        <v>4522</v>
      </c>
      <c r="G1445" t="s">
        <v>4523</v>
      </c>
      <c r="H1445" t="s">
        <v>79</v>
      </c>
      <c r="I1445" t="s">
        <v>82</v>
      </c>
    </row>
    <row r="1446" spans="1:10" x14ac:dyDescent="0.25">
      <c r="A1446" t="s">
        <v>75</v>
      </c>
      <c r="B1446" t="s">
        <v>90</v>
      </c>
      <c r="C1446">
        <v>4609543</v>
      </c>
      <c r="D1446" t="s">
        <v>120</v>
      </c>
      <c r="E1446" t="s">
        <v>2059</v>
      </c>
      <c r="F1446" t="s">
        <v>2060</v>
      </c>
      <c r="G1446" t="s">
        <v>2061</v>
      </c>
      <c r="H1446" t="s">
        <v>105</v>
      </c>
      <c r="I1446" t="s">
        <v>173</v>
      </c>
      <c r="J1446" t="s">
        <v>160</v>
      </c>
    </row>
    <row r="1447" spans="1:10" x14ac:dyDescent="0.25">
      <c r="A1447" t="s">
        <v>75</v>
      </c>
      <c r="B1447" t="s">
        <v>90</v>
      </c>
      <c r="C1447">
        <v>4615947</v>
      </c>
      <c r="D1447" t="s">
        <v>120</v>
      </c>
      <c r="E1447" t="s">
        <v>8315</v>
      </c>
      <c r="F1447" t="s">
        <v>8316</v>
      </c>
      <c r="G1447" t="s">
        <v>8317</v>
      </c>
      <c r="H1447" t="s">
        <v>105</v>
      </c>
      <c r="I1447" t="s">
        <v>1426</v>
      </c>
      <c r="J1447" t="s">
        <v>85</v>
      </c>
    </row>
    <row r="1448" spans="1:10" x14ac:dyDescent="0.25">
      <c r="A1448" t="s">
        <v>75</v>
      </c>
      <c r="B1448" t="s">
        <v>90</v>
      </c>
      <c r="C1448">
        <v>4617341</v>
      </c>
      <c r="D1448" t="s">
        <v>135</v>
      </c>
      <c r="E1448" t="s">
        <v>8318</v>
      </c>
      <c r="F1448" t="s">
        <v>3215</v>
      </c>
      <c r="G1448" t="s">
        <v>3216</v>
      </c>
      <c r="H1448" t="s">
        <v>253</v>
      </c>
      <c r="I1448" t="s">
        <v>209</v>
      </c>
      <c r="J1448" t="s">
        <v>96</v>
      </c>
    </row>
    <row r="1449" spans="1:10" x14ac:dyDescent="0.25">
      <c r="A1449" t="s">
        <v>75</v>
      </c>
      <c r="B1449" t="s">
        <v>90</v>
      </c>
      <c r="C1449">
        <v>4625288</v>
      </c>
      <c r="D1449" t="s">
        <v>115</v>
      </c>
      <c r="E1449" t="s">
        <v>79</v>
      </c>
      <c r="F1449" t="s">
        <v>2065</v>
      </c>
      <c r="G1449" t="s">
        <v>8319</v>
      </c>
      <c r="H1449" t="s">
        <v>79</v>
      </c>
      <c r="I1449" t="s">
        <v>82</v>
      </c>
    </row>
    <row r="1450" spans="1:10" x14ac:dyDescent="0.25">
      <c r="A1450" t="s">
        <v>75</v>
      </c>
      <c r="B1450" t="s">
        <v>90</v>
      </c>
      <c r="C1450">
        <v>4630770</v>
      </c>
      <c r="D1450" t="s">
        <v>120</v>
      </c>
      <c r="E1450" t="s">
        <v>8320</v>
      </c>
      <c r="F1450" t="s">
        <v>8321</v>
      </c>
      <c r="G1450" t="s">
        <v>7371</v>
      </c>
      <c r="H1450" t="s">
        <v>174</v>
      </c>
      <c r="I1450" t="s">
        <v>1824</v>
      </c>
      <c r="J1450" t="s">
        <v>174</v>
      </c>
    </row>
    <row r="1451" spans="1:10" x14ac:dyDescent="0.25">
      <c r="A1451" t="s">
        <v>75</v>
      </c>
      <c r="B1451" t="s">
        <v>2069</v>
      </c>
      <c r="C1451">
        <v>1132</v>
      </c>
      <c r="D1451" t="s">
        <v>8322</v>
      </c>
      <c r="E1451" t="s">
        <v>79</v>
      </c>
      <c r="F1451" t="s">
        <v>2071</v>
      </c>
      <c r="G1451" t="s">
        <v>81</v>
      </c>
      <c r="H1451" t="s">
        <v>79</v>
      </c>
      <c r="I1451" t="s">
        <v>82</v>
      </c>
    </row>
    <row r="1452" spans="1:10" x14ac:dyDescent="0.25">
      <c r="A1452" t="s">
        <v>75</v>
      </c>
      <c r="B1452" t="s">
        <v>2069</v>
      </c>
      <c r="C1452">
        <v>2970</v>
      </c>
      <c r="D1452" t="s">
        <v>2633</v>
      </c>
      <c r="E1452" t="s">
        <v>79</v>
      </c>
      <c r="F1452" t="s">
        <v>2071</v>
      </c>
      <c r="G1452" t="s">
        <v>81</v>
      </c>
      <c r="H1452" t="s">
        <v>79</v>
      </c>
      <c r="I1452" t="s">
        <v>82</v>
      </c>
    </row>
    <row r="1453" spans="1:10" x14ac:dyDescent="0.25">
      <c r="A1453" t="s">
        <v>75</v>
      </c>
      <c r="B1453" t="s">
        <v>2069</v>
      </c>
      <c r="C1453">
        <v>2972</v>
      </c>
      <c r="D1453" t="s">
        <v>8323</v>
      </c>
      <c r="E1453" t="s">
        <v>79</v>
      </c>
      <c r="F1453" t="s">
        <v>2071</v>
      </c>
      <c r="G1453" t="s">
        <v>81</v>
      </c>
      <c r="H1453" t="s">
        <v>79</v>
      </c>
      <c r="I1453" t="s">
        <v>82</v>
      </c>
    </row>
    <row r="1454" spans="1:10" x14ac:dyDescent="0.25">
      <c r="A1454" t="s">
        <v>75</v>
      </c>
      <c r="B1454" t="s">
        <v>2069</v>
      </c>
      <c r="C1454">
        <v>4921</v>
      </c>
      <c r="D1454" t="s">
        <v>151</v>
      </c>
      <c r="E1454" t="s">
        <v>79</v>
      </c>
      <c r="F1454" t="s">
        <v>2071</v>
      </c>
      <c r="G1454" t="s">
        <v>81</v>
      </c>
      <c r="H1454" t="s">
        <v>79</v>
      </c>
      <c r="I1454" t="s">
        <v>82</v>
      </c>
    </row>
    <row r="1455" spans="1:10" x14ac:dyDescent="0.25">
      <c r="A1455" t="s">
        <v>75</v>
      </c>
      <c r="B1455" t="s">
        <v>2069</v>
      </c>
      <c r="C1455">
        <v>5105</v>
      </c>
      <c r="D1455" t="s">
        <v>120</v>
      </c>
      <c r="E1455" t="s">
        <v>79</v>
      </c>
      <c r="F1455" t="s">
        <v>2071</v>
      </c>
      <c r="G1455" t="s">
        <v>81</v>
      </c>
      <c r="H1455" t="s">
        <v>79</v>
      </c>
      <c r="I1455" t="s">
        <v>82</v>
      </c>
    </row>
    <row r="1456" spans="1:10" x14ac:dyDescent="0.25">
      <c r="A1456" t="s">
        <v>75</v>
      </c>
      <c r="B1456" t="s">
        <v>2069</v>
      </c>
      <c r="C1456">
        <v>5185</v>
      </c>
      <c r="D1456" t="s">
        <v>88</v>
      </c>
      <c r="E1456" t="s">
        <v>79</v>
      </c>
      <c r="F1456" t="s">
        <v>2071</v>
      </c>
      <c r="G1456" t="s">
        <v>81</v>
      </c>
      <c r="H1456" t="s">
        <v>79</v>
      </c>
      <c r="I1456" t="s">
        <v>82</v>
      </c>
    </row>
    <row r="1457" spans="1:10" x14ac:dyDescent="0.25">
      <c r="A1457" t="s">
        <v>75</v>
      </c>
      <c r="B1457" t="s">
        <v>2069</v>
      </c>
      <c r="C1457">
        <v>5746</v>
      </c>
      <c r="D1457" t="s">
        <v>135</v>
      </c>
      <c r="E1457" t="s">
        <v>8324</v>
      </c>
      <c r="F1457" t="s">
        <v>2079</v>
      </c>
      <c r="H1457" t="s">
        <v>511</v>
      </c>
      <c r="I1457" t="s">
        <v>4079</v>
      </c>
      <c r="J1457" t="s">
        <v>400</v>
      </c>
    </row>
    <row r="1458" spans="1:10" x14ac:dyDescent="0.25">
      <c r="A1458" t="s">
        <v>75</v>
      </c>
      <c r="B1458" t="s">
        <v>2069</v>
      </c>
      <c r="C1458">
        <v>6088</v>
      </c>
      <c r="D1458" t="s">
        <v>92</v>
      </c>
      <c r="E1458" t="s">
        <v>2078</v>
      </c>
      <c r="F1458" t="s">
        <v>2079</v>
      </c>
      <c r="H1458" t="s">
        <v>253</v>
      </c>
      <c r="I1458" t="s">
        <v>2080</v>
      </c>
      <c r="J1458" t="s">
        <v>172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93"/>
  <sheetViews>
    <sheetView workbookViewId="0">
      <selection activeCell="B9" sqref="B9:I9"/>
    </sheetView>
  </sheetViews>
  <sheetFormatPr defaultRowHeight="15" x14ac:dyDescent="0.25"/>
  <cols>
    <col min="3" max="3" width="28.28515625" bestFit="1" customWidth="1"/>
    <col min="4" max="4" width="27.7109375" bestFit="1" customWidth="1"/>
    <col min="5" max="5" width="27.85546875" bestFit="1" customWidth="1"/>
    <col min="6" max="6" width="25.7109375" bestFit="1" customWidth="1"/>
    <col min="7" max="7" width="22.28515625" bestFit="1" customWidth="1"/>
    <col min="8" max="8" width="25.42578125" bestFit="1" customWidth="1"/>
    <col min="9" max="9" width="19.5703125" bestFit="1" customWidth="1"/>
  </cols>
  <sheetData>
    <row r="1" spans="1:10" x14ac:dyDescent="0.25">
      <c r="A1" s="29" t="s">
        <v>66</v>
      </c>
      <c r="B1" s="29" t="s">
        <v>5906</v>
      </c>
      <c r="C1" s="29" t="s">
        <v>5907</v>
      </c>
      <c r="D1" s="29" t="s">
        <v>5908</v>
      </c>
      <c r="E1" s="29" t="s">
        <v>5909</v>
      </c>
      <c r="F1" s="29" t="s">
        <v>5910</v>
      </c>
      <c r="G1" s="29" t="s">
        <v>5911</v>
      </c>
      <c r="H1" s="29" t="s">
        <v>5912</v>
      </c>
      <c r="I1" s="29" t="s">
        <v>5913</v>
      </c>
      <c r="J1" s="29" t="s">
        <v>5914</v>
      </c>
    </row>
    <row r="2" spans="1:10" x14ac:dyDescent="0.25">
      <c r="A2" s="29" t="s">
        <v>80</v>
      </c>
      <c r="B2" t="s">
        <v>5915</v>
      </c>
      <c r="C2" t="s">
        <v>86</v>
      </c>
      <c r="D2" t="s">
        <v>89</v>
      </c>
      <c r="E2" t="s">
        <v>2084</v>
      </c>
      <c r="F2" t="s">
        <v>4537</v>
      </c>
      <c r="J2">
        <v>4</v>
      </c>
    </row>
    <row r="3" spans="1:10" x14ac:dyDescent="0.25">
      <c r="A3" s="29" t="s">
        <v>409</v>
      </c>
      <c r="B3" t="s">
        <v>5915</v>
      </c>
      <c r="C3" t="s">
        <v>411</v>
      </c>
      <c r="D3" t="s">
        <v>4682</v>
      </c>
      <c r="E3" t="s">
        <v>4684</v>
      </c>
      <c r="J3">
        <v>4</v>
      </c>
    </row>
    <row r="4" spans="1:10" x14ac:dyDescent="0.25">
      <c r="A4" s="29" t="s">
        <v>1852</v>
      </c>
      <c r="B4" t="s">
        <v>5915</v>
      </c>
      <c r="C4" t="s">
        <v>1854</v>
      </c>
      <c r="D4" t="s">
        <v>3065</v>
      </c>
      <c r="E4" t="s">
        <v>4363</v>
      </c>
      <c r="F4" t="s">
        <v>5703</v>
      </c>
      <c r="J4">
        <v>4</v>
      </c>
    </row>
    <row r="5" spans="1:10" x14ac:dyDescent="0.25">
      <c r="A5" s="29" t="s">
        <v>937</v>
      </c>
      <c r="B5" t="s">
        <v>5915</v>
      </c>
      <c r="C5" t="s">
        <v>939</v>
      </c>
      <c r="D5" t="s">
        <v>942</v>
      </c>
      <c r="E5" t="s">
        <v>2566</v>
      </c>
      <c r="F5" t="s">
        <v>3769</v>
      </c>
      <c r="G5" t="s">
        <v>5127</v>
      </c>
      <c r="H5" t="s">
        <v>5130</v>
      </c>
      <c r="J5">
        <v>4</v>
      </c>
    </row>
    <row r="6" spans="1:10" x14ac:dyDescent="0.25">
      <c r="A6" s="29" t="s">
        <v>1042</v>
      </c>
      <c r="B6" t="s">
        <v>5915</v>
      </c>
      <c r="C6" t="s">
        <v>1045</v>
      </c>
      <c r="D6" t="s">
        <v>2621</v>
      </c>
      <c r="E6" t="s">
        <v>3826</v>
      </c>
      <c r="F6" t="s">
        <v>5186</v>
      </c>
      <c r="J6">
        <v>4</v>
      </c>
    </row>
    <row r="7" spans="1:10" x14ac:dyDescent="0.25">
      <c r="A7" s="29" t="s">
        <v>950</v>
      </c>
      <c r="B7" t="s">
        <v>5915</v>
      </c>
      <c r="C7" t="s">
        <v>953</v>
      </c>
      <c r="D7" t="s">
        <v>2575</v>
      </c>
      <c r="E7" t="s">
        <v>3777</v>
      </c>
      <c r="F7" t="s">
        <v>5143</v>
      </c>
      <c r="J7">
        <v>4</v>
      </c>
    </row>
    <row r="8" spans="1:10" x14ac:dyDescent="0.25">
      <c r="A8" s="29" t="s">
        <v>1108</v>
      </c>
      <c r="B8" t="s">
        <v>5915</v>
      </c>
      <c r="C8" t="s">
        <v>1111</v>
      </c>
      <c r="D8" t="s">
        <v>2659</v>
      </c>
      <c r="E8" t="s">
        <v>3868</v>
      </c>
      <c r="F8" t="s">
        <v>5213</v>
      </c>
      <c r="J8">
        <v>4</v>
      </c>
    </row>
    <row r="9" spans="1:10" x14ac:dyDescent="0.25">
      <c r="A9" s="29" t="s">
        <v>2071</v>
      </c>
      <c r="B9" t="s">
        <v>5915</v>
      </c>
      <c r="C9" t="s">
        <v>2072</v>
      </c>
      <c r="D9" t="s">
        <v>2074</v>
      </c>
      <c r="E9" t="s">
        <v>2076</v>
      </c>
      <c r="F9" t="s">
        <v>5896</v>
      </c>
      <c r="G9" t="s">
        <v>5898</v>
      </c>
      <c r="H9" t="s">
        <v>5900</v>
      </c>
      <c r="I9" t="s">
        <v>5902</v>
      </c>
      <c r="J9">
        <v>4</v>
      </c>
    </row>
    <row r="10" spans="1:10" x14ac:dyDescent="0.25">
      <c r="A10" s="29" t="s">
        <v>2483</v>
      </c>
      <c r="B10" t="s">
        <v>5916</v>
      </c>
      <c r="C10" t="s">
        <v>2486</v>
      </c>
      <c r="D10" t="s">
        <v>3712</v>
      </c>
      <c r="E10" t="s">
        <v>5034</v>
      </c>
      <c r="J10">
        <v>3</v>
      </c>
    </row>
    <row r="11" spans="1:10" x14ac:dyDescent="0.25">
      <c r="A11" s="29" t="s">
        <v>802</v>
      </c>
      <c r="B11" t="s">
        <v>5917</v>
      </c>
      <c r="C11" t="s">
        <v>804</v>
      </c>
      <c r="D11" t="s">
        <v>2449</v>
      </c>
      <c r="E11" t="s">
        <v>4989</v>
      </c>
      <c r="J11">
        <v>3</v>
      </c>
    </row>
    <row r="12" spans="1:10" x14ac:dyDescent="0.25">
      <c r="A12" s="29" t="s">
        <v>1954</v>
      </c>
      <c r="B12" t="s">
        <v>5917</v>
      </c>
      <c r="C12" t="s">
        <v>1957</v>
      </c>
      <c r="D12" t="s">
        <v>3141</v>
      </c>
      <c r="E12" t="s">
        <v>5772</v>
      </c>
      <c r="J12">
        <v>3</v>
      </c>
    </row>
    <row r="13" spans="1:10" x14ac:dyDescent="0.25">
      <c r="A13" s="29" t="s">
        <v>1520</v>
      </c>
      <c r="B13" t="s">
        <v>5918</v>
      </c>
      <c r="C13" t="s">
        <v>1522</v>
      </c>
      <c r="D13" t="s">
        <v>4171</v>
      </c>
      <c r="J13">
        <v>3</v>
      </c>
    </row>
    <row r="14" spans="1:10" x14ac:dyDescent="0.25">
      <c r="A14" s="29" t="s">
        <v>1492</v>
      </c>
      <c r="B14" t="s">
        <v>5917</v>
      </c>
      <c r="C14" t="s">
        <v>1495</v>
      </c>
      <c r="D14" t="s">
        <v>2875</v>
      </c>
      <c r="E14" t="s">
        <v>5449</v>
      </c>
      <c r="J14">
        <v>3</v>
      </c>
    </row>
    <row r="15" spans="1:10" x14ac:dyDescent="0.25">
      <c r="A15" s="29" t="s">
        <v>2461</v>
      </c>
      <c r="B15" t="s">
        <v>5916</v>
      </c>
      <c r="C15" t="s">
        <v>2463</v>
      </c>
      <c r="D15" t="s">
        <v>3672</v>
      </c>
      <c r="E15" t="s">
        <v>5006</v>
      </c>
      <c r="J15">
        <v>3</v>
      </c>
    </row>
    <row r="16" spans="1:10" x14ac:dyDescent="0.25">
      <c r="A16" s="29" t="s">
        <v>1132</v>
      </c>
      <c r="B16" t="s">
        <v>5919</v>
      </c>
      <c r="C16" t="s">
        <v>1135</v>
      </c>
      <c r="D16" t="s">
        <v>2662</v>
      </c>
      <c r="E16" t="s">
        <v>3884</v>
      </c>
      <c r="J16">
        <v>3</v>
      </c>
    </row>
    <row r="17" spans="1:10" x14ac:dyDescent="0.25">
      <c r="A17" s="29" t="s">
        <v>833</v>
      </c>
      <c r="B17" t="s">
        <v>5918</v>
      </c>
      <c r="C17" t="s">
        <v>836</v>
      </c>
      <c r="D17" t="s">
        <v>3686</v>
      </c>
      <c r="E17" t="s">
        <v>3690</v>
      </c>
      <c r="F17" t="s">
        <v>5024</v>
      </c>
      <c r="J17">
        <v>3</v>
      </c>
    </row>
    <row r="18" spans="1:10" x14ac:dyDescent="0.25">
      <c r="A18" s="29" t="s">
        <v>733</v>
      </c>
      <c r="B18" t="s">
        <v>5919</v>
      </c>
      <c r="C18" t="s">
        <v>736</v>
      </c>
      <c r="D18" t="s">
        <v>2385</v>
      </c>
      <c r="E18" t="s">
        <v>3619</v>
      </c>
      <c r="J18">
        <v>3</v>
      </c>
    </row>
    <row r="19" spans="1:10" x14ac:dyDescent="0.25">
      <c r="A19" s="29" t="s">
        <v>2079</v>
      </c>
      <c r="B19" t="s">
        <v>5917</v>
      </c>
      <c r="C19" t="s">
        <v>2081</v>
      </c>
      <c r="D19" t="s">
        <v>5905</v>
      </c>
      <c r="J19">
        <v>3</v>
      </c>
    </row>
    <row r="20" spans="1:10" x14ac:dyDescent="0.25">
      <c r="A20" s="29" t="s">
        <v>2586</v>
      </c>
      <c r="B20" t="s">
        <v>5916</v>
      </c>
      <c r="C20" t="s">
        <v>2588</v>
      </c>
      <c r="D20" t="s">
        <v>3781</v>
      </c>
      <c r="E20" t="s">
        <v>5151</v>
      </c>
      <c r="J20">
        <v>3</v>
      </c>
    </row>
    <row r="21" spans="1:10" x14ac:dyDescent="0.25">
      <c r="A21" s="29" t="s">
        <v>1676</v>
      </c>
      <c r="B21" t="s">
        <v>5918</v>
      </c>
      <c r="C21" t="s">
        <v>1679</v>
      </c>
      <c r="D21" t="s">
        <v>4290</v>
      </c>
      <c r="E21" t="s">
        <v>5608</v>
      </c>
      <c r="J21">
        <v>3</v>
      </c>
    </row>
    <row r="22" spans="1:10" x14ac:dyDescent="0.25">
      <c r="A22" s="29" t="s">
        <v>2055</v>
      </c>
      <c r="B22" t="s">
        <v>5917</v>
      </c>
      <c r="C22" t="s">
        <v>2057</v>
      </c>
      <c r="D22" t="s">
        <v>3208</v>
      </c>
      <c r="E22" t="s">
        <v>5881</v>
      </c>
      <c r="J22">
        <v>3</v>
      </c>
    </row>
    <row r="23" spans="1:10" x14ac:dyDescent="0.25">
      <c r="A23" s="29" t="s">
        <v>2249</v>
      </c>
      <c r="B23" t="s">
        <v>5916</v>
      </c>
      <c r="C23" t="s">
        <v>2251</v>
      </c>
      <c r="D23" t="s">
        <v>3440</v>
      </c>
      <c r="E23" t="s">
        <v>4730</v>
      </c>
      <c r="J23">
        <v>3</v>
      </c>
    </row>
    <row r="24" spans="1:10" x14ac:dyDescent="0.25">
      <c r="A24" s="29" t="s">
        <v>1080</v>
      </c>
      <c r="B24" t="s">
        <v>5919</v>
      </c>
      <c r="C24" t="s">
        <v>1083</v>
      </c>
      <c r="D24" t="s">
        <v>2646</v>
      </c>
      <c r="E24" t="s">
        <v>3860</v>
      </c>
      <c r="J24">
        <v>3</v>
      </c>
    </row>
    <row r="25" spans="1:10" x14ac:dyDescent="0.25">
      <c r="A25" s="29" t="s">
        <v>1352</v>
      </c>
      <c r="B25" t="s">
        <v>5917</v>
      </c>
      <c r="C25" t="s">
        <v>1354</v>
      </c>
      <c r="D25" t="s">
        <v>2813</v>
      </c>
      <c r="E25" t="s">
        <v>5344</v>
      </c>
      <c r="J25">
        <v>3</v>
      </c>
    </row>
    <row r="26" spans="1:10" x14ac:dyDescent="0.25">
      <c r="A26" s="29" t="s">
        <v>541</v>
      </c>
      <c r="B26" t="s">
        <v>5918</v>
      </c>
      <c r="C26" t="s">
        <v>544</v>
      </c>
      <c r="D26" t="s">
        <v>3492</v>
      </c>
      <c r="E26" t="s">
        <v>4783</v>
      </c>
      <c r="J26">
        <v>3</v>
      </c>
    </row>
    <row r="27" spans="1:10" x14ac:dyDescent="0.25">
      <c r="A27" s="29" t="s">
        <v>3512</v>
      </c>
      <c r="B27" t="s">
        <v>5920</v>
      </c>
      <c r="C27" t="s">
        <v>3515</v>
      </c>
      <c r="D27" t="s">
        <v>4812</v>
      </c>
      <c r="J27">
        <v>2</v>
      </c>
    </row>
    <row r="28" spans="1:10" x14ac:dyDescent="0.25">
      <c r="A28" s="29" t="s">
        <v>2038</v>
      </c>
      <c r="B28" t="s">
        <v>5921</v>
      </c>
      <c r="C28" t="s">
        <v>2041</v>
      </c>
      <c r="D28" t="s">
        <v>4483</v>
      </c>
      <c r="J28">
        <v>2</v>
      </c>
    </row>
    <row r="29" spans="1:10" x14ac:dyDescent="0.25">
      <c r="A29" s="29" t="s">
        <v>2919</v>
      </c>
      <c r="B29" t="s">
        <v>5922</v>
      </c>
      <c r="C29" t="s">
        <v>2922</v>
      </c>
      <c r="D29" t="s">
        <v>5483</v>
      </c>
      <c r="J29">
        <v>2</v>
      </c>
    </row>
    <row r="30" spans="1:10" x14ac:dyDescent="0.25">
      <c r="A30" s="29" t="s">
        <v>1765</v>
      </c>
      <c r="B30" t="s">
        <v>5923</v>
      </c>
      <c r="C30" t="s">
        <v>1768</v>
      </c>
      <c r="D30" t="s">
        <v>5644</v>
      </c>
      <c r="E30" t="s">
        <v>5647</v>
      </c>
      <c r="J30">
        <v>2</v>
      </c>
    </row>
    <row r="31" spans="1:10" x14ac:dyDescent="0.25">
      <c r="A31" s="29" t="s">
        <v>3975</v>
      </c>
      <c r="B31" t="s">
        <v>5920</v>
      </c>
      <c r="C31" t="s">
        <v>3978</v>
      </c>
      <c r="D31" t="s">
        <v>5303</v>
      </c>
      <c r="J31">
        <v>2</v>
      </c>
    </row>
    <row r="32" spans="1:10" x14ac:dyDescent="0.25">
      <c r="A32" s="29" t="s">
        <v>785</v>
      </c>
      <c r="B32" t="s">
        <v>5921</v>
      </c>
      <c r="C32" t="s">
        <v>788</v>
      </c>
      <c r="D32" t="s">
        <v>3656</v>
      </c>
      <c r="J32">
        <v>2</v>
      </c>
    </row>
    <row r="33" spans="1:10" x14ac:dyDescent="0.25">
      <c r="A33" s="29" t="s">
        <v>1114</v>
      </c>
      <c r="B33" t="s">
        <v>5921</v>
      </c>
      <c r="C33" t="s">
        <v>1117</v>
      </c>
      <c r="D33" t="s">
        <v>3872</v>
      </c>
      <c r="J33">
        <v>2</v>
      </c>
    </row>
    <row r="34" spans="1:10" x14ac:dyDescent="0.25">
      <c r="A34" s="29" t="s">
        <v>414</v>
      </c>
      <c r="B34" t="s">
        <v>5921</v>
      </c>
      <c r="C34" t="s">
        <v>417</v>
      </c>
      <c r="D34" t="s">
        <v>3393</v>
      </c>
      <c r="J34">
        <v>2</v>
      </c>
    </row>
    <row r="35" spans="1:10" x14ac:dyDescent="0.25">
      <c r="A35" s="29" t="s">
        <v>2016</v>
      </c>
      <c r="B35" t="s">
        <v>5924</v>
      </c>
      <c r="C35" t="s">
        <v>2018</v>
      </c>
      <c r="D35" t="s">
        <v>3175</v>
      </c>
      <c r="J35">
        <v>2</v>
      </c>
    </row>
    <row r="36" spans="1:10" x14ac:dyDescent="0.25">
      <c r="A36" s="29" t="s">
        <v>727</v>
      </c>
      <c r="B36" t="s">
        <v>5923</v>
      </c>
      <c r="C36" t="s">
        <v>730</v>
      </c>
      <c r="D36" t="s">
        <v>4929</v>
      </c>
      <c r="J36">
        <v>2</v>
      </c>
    </row>
    <row r="37" spans="1:10" x14ac:dyDescent="0.25">
      <c r="A37" s="29" t="s">
        <v>392</v>
      </c>
      <c r="B37" t="s">
        <v>5923</v>
      </c>
      <c r="C37" t="s">
        <v>394</v>
      </c>
      <c r="D37" t="s">
        <v>4674</v>
      </c>
      <c r="J37">
        <v>2</v>
      </c>
    </row>
    <row r="38" spans="1:10" x14ac:dyDescent="0.25">
      <c r="A38" s="29" t="s">
        <v>514</v>
      </c>
      <c r="B38" t="s">
        <v>5921</v>
      </c>
      <c r="C38" t="s">
        <v>516</v>
      </c>
      <c r="D38" t="s">
        <v>3485</v>
      </c>
      <c r="J38">
        <v>2</v>
      </c>
    </row>
    <row r="39" spans="1:10" x14ac:dyDescent="0.25">
      <c r="A39" s="29" t="s">
        <v>3507</v>
      </c>
      <c r="B39" t="s">
        <v>5920</v>
      </c>
      <c r="C39" t="s">
        <v>3509</v>
      </c>
      <c r="D39" t="s">
        <v>4808</v>
      </c>
      <c r="J39">
        <v>2</v>
      </c>
    </row>
    <row r="40" spans="1:10" x14ac:dyDescent="0.25">
      <c r="A40" s="29" t="s">
        <v>2047</v>
      </c>
      <c r="B40" t="s">
        <v>5923</v>
      </c>
      <c r="C40" t="s">
        <v>2049</v>
      </c>
      <c r="D40" t="s">
        <v>5877</v>
      </c>
      <c r="J40">
        <v>2</v>
      </c>
    </row>
    <row r="41" spans="1:10" x14ac:dyDescent="0.25">
      <c r="A41" s="29" t="s">
        <v>122</v>
      </c>
      <c r="B41" t="s">
        <v>5923</v>
      </c>
      <c r="C41" t="s">
        <v>126</v>
      </c>
      <c r="D41" t="s">
        <v>4554</v>
      </c>
      <c r="J41">
        <v>2</v>
      </c>
    </row>
    <row r="42" spans="1:10" x14ac:dyDescent="0.25">
      <c r="A42" s="29" t="s">
        <v>1777</v>
      </c>
      <c r="B42" t="s">
        <v>5921</v>
      </c>
      <c r="C42" t="s">
        <v>1780</v>
      </c>
      <c r="D42" t="s">
        <v>4320</v>
      </c>
      <c r="J42">
        <v>2</v>
      </c>
    </row>
    <row r="43" spans="1:10" x14ac:dyDescent="0.25">
      <c r="A43" s="29" t="s">
        <v>643</v>
      </c>
      <c r="B43" t="s">
        <v>5923</v>
      </c>
      <c r="C43" t="s">
        <v>646</v>
      </c>
      <c r="D43" t="s">
        <v>4894</v>
      </c>
      <c r="E43" t="s">
        <v>4897</v>
      </c>
      <c r="J43">
        <v>2</v>
      </c>
    </row>
    <row r="44" spans="1:10" x14ac:dyDescent="0.25">
      <c r="A44" s="29" t="s">
        <v>2364</v>
      </c>
      <c r="B44" t="s">
        <v>5925</v>
      </c>
      <c r="C44" t="s">
        <v>2366</v>
      </c>
      <c r="D44" t="s">
        <v>3599</v>
      </c>
      <c r="J44">
        <v>2</v>
      </c>
    </row>
    <row r="45" spans="1:10" x14ac:dyDescent="0.25">
      <c r="A45" s="29" t="s">
        <v>2717</v>
      </c>
      <c r="B45" t="s">
        <v>5922</v>
      </c>
      <c r="C45" t="s">
        <v>2719</v>
      </c>
      <c r="D45" t="s">
        <v>5260</v>
      </c>
      <c r="J45">
        <v>2</v>
      </c>
    </row>
    <row r="46" spans="1:10" x14ac:dyDescent="0.25">
      <c r="A46" s="29" t="s">
        <v>3425</v>
      </c>
      <c r="B46" t="s">
        <v>5920</v>
      </c>
      <c r="C46" t="s">
        <v>3428</v>
      </c>
      <c r="D46" t="s">
        <v>4716</v>
      </c>
      <c r="J46">
        <v>2</v>
      </c>
    </row>
    <row r="47" spans="1:10" x14ac:dyDescent="0.25">
      <c r="A47" s="29" t="s">
        <v>1719</v>
      </c>
      <c r="B47" t="s">
        <v>5924</v>
      </c>
      <c r="C47" t="s">
        <v>1722</v>
      </c>
      <c r="D47" t="s">
        <v>3018</v>
      </c>
      <c r="J47">
        <v>2</v>
      </c>
    </row>
    <row r="48" spans="1:10" x14ac:dyDescent="0.25">
      <c r="A48" s="29" t="s">
        <v>509</v>
      </c>
      <c r="B48" t="s">
        <v>5921</v>
      </c>
      <c r="C48" t="s">
        <v>512</v>
      </c>
      <c r="D48" t="s">
        <v>3474</v>
      </c>
      <c r="J48">
        <v>2</v>
      </c>
    </row>
    <row r="49" spans="1:10" x14ac:dyDescent="0.25">
      <c r="A49" s="29" t="s">
        <v>202</v>
      </c>
      <c r="B49" t="s">
        <v>5921</v>
      </c>
      <c r="C49" t="s">
        <v>206</v>
      </c>
      <c r="D49" t="s">
        <v>210</v>
      </c>
      <c r="E49" t="s">
        <v>3259</v>
      </c>
      <c r="J49">
        <v>2</v>
      </c>
    </row>
    <row r="50" spans="1:10" x14ac:dyDescent="0.25">
      <c r="A50" s="29" t="s">
        <v>867</v>
      </c>
      <c r="B50" t="s">
        <v>5923</v>
      </c>
      <c r="C50" t="s">
        <v>869</v>
      </c>
      <c r="D50" t="s">
        <v>5045</v>
      </c>
      <c r="J50">
        <v>2</v>
      </c>
    </row>
    <row r="51" spans="1:10" x14ac:dyDescent="0.25">
      <c r="A51" s="29" t="s">
        <v>2591</v>
      </c>
      <c r="B51" t="s">
        <v>5922</v>
      </c>
      <c r="C51" t="s">
        <v>2594</v>
      </c>
      <c r="D51" t="s">
        <v>5155</v>
      </c>
      <c r="J51">
        <v>2</v>
      </c>
    </row>
    <row r="52" spans="1:10" x14ac:dyDescent="0.25">
      <c r="A52" s="29" t="s">
        <v>2792</v>
      </c>
      <c r="B52" t="s">
        <v>5922</v>
      </c>
      <c r="C52" t="s">
        <v>2795</v>
      </c>
      <c r="D52" t="s">
        <v>5317</v>
      </c>
      <c r="E52" t="s">
        <v>5320</v>
      </c>
      <c r="J52">
        <v>2</v>
      </c>
    </row>
    <row r="53" spans="1:10" x14ac:dyDescent="0.25">
      <c r="A53" s="29" t="s">
        <v>3607</v>
      </c>
      <c r="B53" t="s">
        <v>5920</v>
      </c>
      <c r="C53" t="s">
        <v>3609</v>
      </c>
      <c r="D53" t="s">
        <v>4933</v>
      </c>
      <c r="J53">
        <v>2</v>
      </c>
    </row>
    <row r="54" spans="1:10" x14ac:dyDescent="0.25">
      <c r="A54" s="29" t="s">
        <v>316</v>
      </c>
      <c r="B54" t="s">
        <v>5921</v>
      </c>
      <c r="C54" t="s">
        <v>318</v>
      </c>
      <c r="D54" t="s">
        <v>3351</v>
      </c>
      <c r="J54">
        <v>2</v>
      </c>
    </row>
    <row r="55" spans="1:10" x14ac:dyDescent="0.25">
      <c r="A55" s="29" t="s">
        <v>886</v>
      </c>
      <c r="B55" t="s">
        <v>5921</v>
      </c>
      <c r="C55" t="s">
        <v>888</v>
      </c>
      <c r="D55" t="s">
        <v>3745</v>
      </c>
      <c r="J55">
        <v>2</v>
      </c>
    </row>
    <row r="56" spans="1:10" x14ac:dyDescent="0.25">
      <c r="A56" s="29" t="s">
        <v>144</v>
      </c>
      <c r="B56" t="s">
        <v>5924</v>
      </c>
      <c r="C56" t="s">
        <v>149</v>
      </c>
      <c r="D56" t="s">
        <v>2121</v>
      </c>
      <c r="J56">
        <v>2</v>
      </c>
    </row>
    <row r="57" spans="1:10" x14ac:dyDescent="0.25">
      <c r="A57" s="29" t="s">
        <v>1654</v>
      </c>
      <c r="B57" t="s">
        <v>5923</v>
      </c>
      <c r="C57" t="s">
        <v>1656</v>
      </c>
      <c r="D57" t="s">
        <v>5562</v>
      </c>
      <c r="J57">
        <v>2</v>
      </c>
    </row>
    <row r="58" spans="1:10" x14ac:dyDescent="0.25">
      <c r="A58" s="29" t="s">
        <v>178</v>
      </c>
      <c r="B58" t="s">
        <v>5924</v>
      </c>
      <c r="C58" t="s">
        <v>181</v>
      </c>
      <c r="D58" t="s">
        <v>2150</v>
      </c>
      <c r="J58">
        <v>2</v>
      </c>
    </row>
    <row r="59" spans="1:10" x14ac:dyDescent="0.25">
      <c r="A59" s="29" t="s">
        <v>2765</v>
      </c>
      <c r="B59" t="s">
        <v>5925</v>
      </c>
      <c r="C59" t="s">
        <v>2767</v>
      </c>
      <c r="D59" t="s">
        <v>3964</v>
      </c>
      <c r="E59" t="s">
        <v>3966</v>
      </c>
      <c r="J59">
        <v>2</v>
      </c>
    </row>
    <row r="60" spans="1:10" x14ac:dyDescent="0.25">
      <c r="A60" s="29" t="s">
        <v>1102</v>
      </c>
      <c r="B60" t="s">
        <v>5924</v>
      </c>
      <c r="C60" t="s">
        <v>1105</v>
      </c>
      <c r="D60" t="s">
        <v>2655</v>
      </c>
      <c r="J60">
        <v>2</v>
      </c>
    </row>
    <row r="61" spans="1:10" x14ac:dyDescent="0.25">
      <c r="A61" s="29" t="s">
        <v>2167</v>
      </c>
      <c r="B61" t="s">
        <v>5925</v>
      </c>
      <c r="C61" t="s">
        <v>2170</v>
      </c>
      <c r="D61" t="s">
        <v>3297</v>
      </c>
      <c r="J61">
        <v>2</v>
      </c>
    </row>
    <row r="62" spans="1:10" x14ac:dyDescent="0.25">
      <c r="A62" s="29" t="s">
        <v>1536</v>
      </c>
      <c r="B62" t="s">
        <v>5921</v>
      </c>
      <c r="C62" t="s">
        <v>1539</v>
      </c>
      <c r="D62" t="s">
        <v>4182</v>
      </c>
      <c r="J62">
        <v>2</v>
      </c>
    </row>
    <row r="63" spans="1:10" x14ac:dyDescent="0.25">
      <c r="A63" s="29" t="s">
        <v>250</v>
      </c>
      <c r="B63" t="s">
        <v>5921</v>
      </c>
      <c r="C63" t="s">
        <v>254</v>
      </c>
      <c r="D63" t="s">
        <v>3307</v>
      </c>
      <c r="J63">
        <v>2</v>
      </c>
    </row>
    <row r="64" spans="1:10" x14ac:dyDescent="0.25">
      <c r="A64" s="29" t="s">
        <v>597</v>
      </c>
      <c r="B64" t="s">
        <v>5924</v>
      </c>
      <c r="C64" t="s">
        <v>600</v>
      </c>
      <c r="D64" t="s">
        <v>2349</v>
      </c>
      <c r="J64">
        <v>2</v>
      </c>
    </row>
    <row r="65" spans="1:10" x14ac:dyDescent="0.25">
      <c r="A65" s="29" t="s">
        <v>1238</v>
      </c>
      <c r="B65" t="s">
        <v>5923</v>
      </c>
      <c r="C65" t="s">
        <v>1241</v>
      </c>
      <c r="D65" t="s">
        <v>1244</v>
      </c>
      <c r="E65" t="s">
        <v>5284</v>
      </c>
      <c r="J65">
        <v>2</v>
      </c>
    </row>
    <row r="66" spans="1:10" x14ac:dyDescent="0.25">
      <c r="A66" s="29" t="s">
        <v>791</v>
      </c>
      <c r="B66" t="s">
        <v>5924</v>
      </c>
      <c r="C66" t="s">
        <v>794</v>
      </c>
      <c r="D66" t="s">
        <v>2447</v>
      </c>
      <c r="J66">
        <v>2</v>
      </c>
    </row>
    <row r="67" spans="1:10" x14ac:dyDescent="0.25">
      <c r="A67" s="29" t="s">
        <v>3541</v>
      </c>
      <c r="B67" t="s">
        <v>5920</v>
      </c>
      <c r="C67" t="s">
        <v>3543</v>
      </c>
      <c r="D67" t="s">
        <v>4866</v>
      </c>
      <c r="J67">
        <v>2</v>
      </c>
    </row>
    <row r="68" spans="1:10" x14ac:dyDescent="0.25">
      <c r="A68" s="29" t="s">
        <v>2315</v>
      </c>
      <c r="B68" t="s">
        <v>5922</v>
      </c>
      <c r="C68" t="s">
        <v>2317</v>
      </c>
      <c r="D68" t="s">
        <v>4786</v>
      </c>
      <c r="J68">
        <v>2</v>
      </c>
    </row>
    <row r="69" spans="1:10" x14ac:dyDescent="0.25">
      <c r="A69" s="29" t="s">
        <v>1477</v>
      </c>
      <c r="B69" t="s">
        <v>5923</v>
      </c>
      <c r="C69" t="s">
        <v>1478</v>
      </c>
      <c r="D69" t="s">
        <v>5445</v>
      </c>
      <c r="J69">
        <v>2</v>
      </c>
    </row>
    <row r="70" spans="1:10" x14ac:dyDescent="0.25">
      <c r="A70" s="29" t="s">
        <v>2220</v>
      </c>
      <c r="B70" t="s">
        <v>5922</v>
      </c>
      <c r="C70" t="s">
        <v>2222</v>
      </c>
      <c r="D70" t="s">
        <v>4688</v>
      </c>
      <c r="E70" t="s">
        <v>4692</v>
      </c>
      <c r="J70">
        <v>2</v>
      </c>
    </row>
    <row r="71" spans="1:10" x14ac:dyDescent="0.25">
      <c r="A71" s="29" t="s">
        <v>625</v>
      </c>
      <c r="B71" t="s">
        <v>5923</v>
      </c>
      <c r="C71" t="s">
        <v>628</v>
      </c>
      <c r="D71" t="s">
        <v>4874</v>
      </c>
      <c r="J71">
        <v>2</v>
      </c>
    </row>
    <row r="72" spans="1:10" x14ac:dyDescent="0.25">
      <c r="A72" s="29" t="s">
        <v>1879</v>
      </c>
      <c r="B72" t="s">
        <v>5924</v>
      </c>
      <c r="C72" t="s">
        <v>1881</v>
      </c>
      <c r="D72" t="s">
        <v>1883</v>
      </c>
      <c r="E72" t="s">
        <v>3075</v>
      </c>
      <c r="J72">
        <v>2</v>
      </c>
    </row>
    <row r="73" spans="1:10" x14ac:dyDescent="0.25">
      <c r="A73" s="29" t="s">
        <v>615</v>
      </c>
      <c r="B73" t="s">
        <v>5924</v>
      </c>
      <c r="C73" t="s">
        <v>618</v>
      </c>
      <c r="D73" t="s">
        <v>622</v>
      </c>
      <c r="E73" t="s">
        <v>2352</v>
      </c>
      <c r="J73">
        <v>2</v>
      </c>
    </row>
    <row r="74" spans="1:10" x14ac:dyDescent="0.25">
      <c r="A74" s="29" t="s">
        <v>1619</v>
      </c>
      <c r="B74" t="s">
        <v>5923</v>
      </c>
      <c r="C74" t="s">
        <v>1622</v>
      </c>
      <c r="D74" t="s">
        <v>5529</v>
      </c>
      <c r="J74">
        <v>2</v>
      </c>
    </row>
    <row r="75" spans="1:10" x14ac:dyDescent="0.25">
      <c r="A75" s="29" t="s">
        <v>753</v>
      </c>
      <c r="B75" t="s">
        <v>5924</v>
      </c>
      <c r="C75" t="s">
        <v>755</v>
      </c>
      <c r="D75" t="s">
        <v>2422</v>
      </c>
      <c r="J75">
        <v>2</v>
      </c>
    </row>
    <row r="76" spans="1:10" x14ac:dyDescent="0.25">
      <c r="A76" s="29" t="s">
        <v>1246</v>
      </c>
      <c r="B76" t="s">
        <v>5923</v>
      </c>
      <c r="C76" t="s">
        <v>1248</v>
      </c>
      <c r="D76" t="s">
        <v>5295</v>
      </c>
      <c r="J76">
        <v>2</v>
      </c>
    </row>
    <row r="77" spans="1:10" x14ac:dyDescent="0.25">
      <c r="A77" s="29" t="s">
        <v>569</v>
      </c>
      <c r="B77" t="s">
        <v>5923</v>
      </c>
      <c r="C77" t="s">
        <v>572</v>
      </c>
      <c r="D77" t="s">
        <v>4836</v>
      </c>
      <c r="J77">
        <v>2</v>
      </c>
    </row>
    <row r="78" spans="1:10" x14ac:dyDescent="0.25">
      <c r="A78" s="29" t="s">
        <v>2560</v>
      </c>
      <c r="B78" t="s">
        <v>5925</v>
      </c>
      <c r="C78" t="s">
        <v>2562</v>
      </c>
      <c r="D78" t="s">
        <v>3765</v>
      </c>
      <c r="J78">
        <v>2</v>
      </c>
    </row>
    <row r="79" spans="1:10" x14ac:dyDescent="0.25">
      <c r="A79" s="29" t="s">
        <v>932</v>
      </c>
      <c r="B79" t="s">
        <v>5923</v>
      </c>
      <c r="C79" t="s">
        <v>934</v>
      </c>
      <c r="D79" t="s">
        <v>5110</v>
      </c>
      <c r="J79">
        <v>2</v>
      </c>
    </row>
    <row r="80" spans="1:10" x14ac:dyDescent="0.25">
      <c r="A80" s="29" t="s">
        <v>4245</v>
      </c>
      <c r="B80" t="s">
        <v>5920</v>
      </c>
      <c r="C80" t="s">
        <v>4248</v>
      </c>
      <c r="D80" t="s">
        <v>5506</v>
      </c>
      <c r="J80">
        <v>2</v>
      </c>
    </row>
    <row r="81" spans="1:10" x14ac:dyDescent="0.25">
      <c r="A81" s="29" t="s">
        <v>1682</v>
      </c>
      <c r="B81" t="s">
        <v>5921</v>
      </c>
      <c r="C81" t="s">
        <v>1685</v>
      </c>
      <c r="D81" t="s">
        <v>4294</v>
      </c>
      <c r="J81">
        <v>2</v>
      </c>
    </row>
    <row r="82" spans="1:10" x14ac:dyDescent="0.25">
      <c r="A82" s="29" t="s">
        <v>2190</v>
      </c>
      <c r="B82" t="s">
        <v>5925</v>
      </c>
      <c r="C82" t="s">
        <v>2192</v>
      </c>
      <c r="D82" t="s">
        <v>3341</v>
      </c>
      <c r="J82">
        <v>2</v>
      </c>
    </row>
    <row r="83" spans="1:10" x14ac:dyDescent="0.25">
      <c r="A83" s="29" t="s">
        <v>1869</v>
      </c>
      <c r="B83" t="s">
        <v>5923</v>
      </c>
      <c r="C83" t="s">
        <v>1871</v>
      </c>
      <c r="D83" t="s">
        <v>5710</v>
      </c>
      <c r="J83">
        <v>2</v>
      </c>
    </row>
    <row r="84" spans="1:10" x14ac:dyDescent="0.25">
      <c r="A84" s="29" t="s">
        <v>2488</v>
      </c>
      <c r="B84" t="s">
        <v>5925</v>
      </c>
      <c r="C84" t="s">
        <v>2490</v>
      </c>
      <c r="D84" t="s">
        <v>3720</v>
      </c>
      <c r="E84" t="s">
        <v>3722</v>
      </c>
      <c r="J84">
        <v>2</v>
      </c>
    </row>
    <row r="85" spans="1:10" x14ac:dyDescent="0.25">
      <c r="A85" s="29" t="s">
        <v>451</v>
      </c>
      <c r="B85" t="s">
        <v>5921</v>
      </c>
      <c r="C85" t="s">
        <v>453</v>
      </c>
      <c r="D85" t="s">
        <v>3422</v>
      </c>
      <c r="J85">
        <v>2</v>
      </c>
    </row>
    <row r="86" spans="1:10" x14ac:dyDescent="0.25">
      <c r="A86" s="29" t="s">
        <v>3416</v>
      </c>
      <c r="B86" t="s">
        <v>5920</v>
      </c>
      <c r="C86" t="s">
        <v>3418</v>
      </c>
      <c r="D86" t="s">
        <v>4709</v>
      </c>
      <c r="J86">
        <v>2</v>
      </c>
    </row>
    <row r="87" spans="1:10" x14ac:dyDescent="0.25">
      <c r="A87" s="29" t="s">
        <v>2415</v>
      </c>
      <c r="B87" t="s">
        <v>5925</v>
      </c>
      <c r="C87" t="s">
        <v>2417</v>
      </c>
      <c r="D87" t="s">
        <v>3638</v>
      </c>
      <c r="J87">
        <v>2</v>
      </c>
    </row>
    <row r="88" spans="1:10" x14ac:dyDescent="0.25">
      <c r="A88" s="29" t="s">
        <v>164</v>
      </c>
      <c r="B88" t="s">
        <v>5923</v>
      </c>
      <c r="C88" t="s">
        <v>167</v>
      </c>
      <c r="D88" t="s">
        <v>4592</v>
      </c>
      <c r="J88">
        <v>2</v>
      </c>
    </row>
    <row r="89" spans="1:10" x14ac:dyDescent="0.25">
      <c r="A89" s="29" t="s">
        <v>137</v>
      </c>
      <c r="B89" t="s">
        <v>5921</v>
      </c>
      <c r="C89" t="s">
        <v>141</v>
      </c>
      <c r="D89" t="s">
        <v>3233</v>
      </c>
      <c r="J89">
        <v>2</v>
      </c>
    </row>
    <row r="90" spans="1:10" x14ac:dyDescent="0.25">
      <c r="A90" s="29" t="s">
        <v>1725</v>
      </c>
      <c r="B90" t="s">
        <v>5923</v>
      </c>
      <c r="C90" t="s">
        <v>1728</v>
      </c>
      <c r="D90" t="s">
        <v>5624</v>
      </c>
      <c r="E90" t="s">
        <v>5627</v>
      </c>
      <c r="F90" t="s">
        <v>5630</v>
      </c>
      <c r="J90">
        <v>2</v>
      </c>
    </row>
    <row r="91" spans="1:10" x14ac:dyDescent="0.25">
      <c r="A91" s="29" t="s">
        <v>1542</v>
      </c>
      <c r="B91" t="s">
        <v>5924</v>
      </c>
      <c r="C91" t="s">
        <v>1545</v>
      </c>
      <c r="D91" t="s">
        <v>1548</v>
      </c>
      <c r="E91" t="s">
        <v>2906</v>
      </c>
      <c r="J91">
        <v>2</v>
      </c>
    </row>
    <row r="92" spans="1:10" x14ac:dyDescent="0.25">
      <c r="A92" s="29" t="s">
        <v>878</v>
      </c>
      <c r="B92" t="s">
        <v>5924</v>
      </c>
      <c r="C92" t="s">
        <v>880</v>
      </c>
      <c r="D92" t="s">
        <v>2507</v>
      </c>
      <c r="J92">
        <v>2</v>
      </c>
    </row>
    <row r="93" spans="1:10" x14ac:dyDescent="0.25">
      <c r="A93" s="29" t="s">
        <v>1321</v>
      </c>
      <c r="B93" t="s">
        <v>5923</v>
      </c>
      <c r="C93" t="s">
        <v>1324</v>
      </c>
      <c r="D93" t="s">
        <v>5324</v>
      </c>
      <c r="J93">
        <v>2</v>
      </c>
    </row>
    <row r="94" spans="1:10" x14ac:dyDescent="0.25">
      <c r="A94" s="29" t="s">
        <v>2025</v>
      </c>
      <c r="B94" t="s">
        <v>5923</v>
      </c>
      <c r="C94" t="s">
        <v>2027</v>
      </c>
      <c r="D94" t="s">
        <v>5855</v>
      </c>
      <c r="J94">
        <v>2</v>
      </c>
    </row>
    <row r="95" spans="1:10" x14ac:dyDescent="0.25">
      <c r="A95" s="29" t="s">
        <v>829</v>
      </c>
      <c r="B95" t="s">
        <v>5923</v>
      </c>
      <c r="C95" t="s">
        <v>830</v>
      </c>
      <c r="D95" t="s">
        <v>5017</v>
      </c>
      <c r="E95" t="s">
        <v>5020</v>
      </c>
      <c r="J95">
        <v>2</v>
      </c>
    </row>
    <row r="96" spans="1:10" x14ac:dyDescent="0.25">
      <c r="A96" s="29" t="s">
        <v>2254</v>
      </c>
      <c r="B96" t="s">
        <v>5922</v>
      </c>
      <c r="C96" t="s">
        <v>2257</v>
      </c>
      <c r="D96" t="s">
        <v>4733</v>
      </c>
      <c r="J96">
        <v>2</v>
      </c>
    </row>
    <row r="97" spans="1:10" x14ac:dyDescent="0.25">
      <c r="A97" s="29" t="s">
        <v>1582</v>
      </c>
      <c r="B97" t="s">
        <v>5921</v>
      </c>
      <c r="C97" t="s">
        <v>1585</v>
      </c>
      <c r="D97" t="s">
        <v>4251</v>
      </c>
      <c r="J97">
        <v>2</v>
      </c>
    </row>
    <row r="98" spans="1:10" x14ac:dyDescent="0.25">
      <c r="A98" s="29" t="s">
        <v>2438</v>
      </c>
      <c r="B98" t="s">
        <v>5922</v>
      </c>
      <c r="C98" t="s">
        <v>2440</v>
      </c>
      <c r="D98" t="s">
        <v>4962</v>
      </c>
      <c r="J98">
        <v>2</v>
      </c>
    </row>
    <row r="99" spans="1:10" x14ac:dyDescent="0.25">
      <c r="A99" s="29" t="s">
        <v>3533</v>
      </c>
      <c r="B99" t="s">
        <v>5920</v>
      </c>
      <c r="C99" t="s">
        <v>3535</v>
      </c>
      <c r="D99" t="s">
        <v>4853</v>
      </c>
      <c r="E99" t="s">
        <v>5863</v>
      </c>
      <c r="J99">
        <v>2</v>
      </c>
    </row>
    <row r="100" spans="1:10" x14ac:dyDescent="0.25">
      <c r="A100" s="29" t="s">
        <v>2162</v>
      </c>
      <c r="B100" t="s">
        <v>5922</v>
      </c>
      <c r="C100" t="s">
        <v>2164</v>
      </c>
      <c r="D100" t="s">
        <v>4606</v>
      </c>
      <c r="J100">
        <v>2</v>
      </c>
    </row>
    <row r="101" spans="1:10" x14ac:dyDescent="0.25">
      <c r="A101" s="29" t="s">
        <v>237</v>
      </c>
      <c r="B101" t="s">
        <v>5921</v>
      </c>
      <c r="C101" t="s">
        <v>240</v>
      </c>
      <c r="D101" t="s">
        <v>3281</v>
      </c>
      <c r="J101">
        <v>2</v>
      </c>
    </row>
    <row r="102" spans="1:10" x14ac:dyDescent="0.25">
      <c r="A102" s="29" t="s">
        <v>3276</v>
      </c>
      <c r="B102" t="s">
        <v>5920</v>
      </c>
      <c r="C102" t="s">
        <v>3278</v>
      </c>
      <c r="D102" t="s">
        <v>4604</v>
      </c>
      <c r="J102">
        <v>2</v>
      </c>
    </row>
    <row r="103" spans="1:10" x14ac:dyDescent="0.25">
      <c r="A103" s="29" t="s">
        <v>2966</v>
      </c>
      <c r="B103" t="s">
        <v>5922</v>
      </c>
      <c r="C103" t="s">
        <v>2969</v>
      </c>
      <c r="J103">
        <v>2</v>
      </c>
    </row>
    <row r="104" spans="1:10" x14ac:dyDescent="0.25">
      <c r="A104" s="29" t="s">
        <v>1509</v>
      </c>
      <c r="B104" t="s">
        <v>5924</v>
      </c>
      <c r="C104" t="s">
        <v>1512</v>
      </c>
      <c r="D104" t="s">
        <v>2878</v>
      </c>
      <c r="J104">
        <v>2</v>
      </c>
    </row>
    <row r="105" spans="1:10" x14ac:dyDescent="0.25">
      <c r="A105" s="29" t="s">
        <v>4161</v>
      </c>
      <c r="B105" t="s">
        <v>5920</v>
      </c>
      <c r="C105" t="s">
        <v>4163</v>
      </c>
      <c r="D105" t="s">
        <v>5453</v>
      </c>
      <c r="J105">
        <v>2</v>
      </c>
    </row>
    <row r="106" spans="1:10" x14ac:dyDescent="0.25">
      <c r="A106" s="29" t="s">
        <v>1629</v>
      </c>
      <c r="B106" t="s">
        <v>5923</v>
      </c>
      <c r="C106" t="s">
        <v>1632</v>
      </c>
      <c r="D106" t="s">
        <v>5538</v>
      </c>
      <c r="J106">
        <v>2</v>
      </c>
    </row>
    <row r="107" spans="1:10" x14ac:dyDescent="0.25">
      <c r="A107" s="29" t="s">
        <v>603</v>
      </c>
      <c r="B107" t="s">
        <v>5921</v>
      </c>
      <c r="C107" t="s">
        <v>606</v>
      </c>
      <c r="D107" t="s">
        <v>3545</v>
      </c>
      <c r="J107">
        <v>2</v>
      </c>
    </row>
    <row r="108" spans="1:10" x14ac:dyDescent="0.25">
      <c r="A108" s="29" t="s">
        <v>1530</v>
      </c>
      <c r="B108" t="s">
        <v>5921</v>
      </c>
      <c r="C108" t="s">
        <v>1533</v>
      </c>
      <c r="D108" t="s">
        <v>4179</v>
      </c>
      <c r="J108">
        <v>2</v>
      </c>
    </row>
    <row r="109" spans="1:10" x14ac:dyDescent="0.25">
      <c r="A109" s="29" t="s">
        <v>2224</v>
      </c>
      <c r="B109" t="s">
        <v>5925</v>
      </c>
      <c r="C109" t="s">
        <v>2226</v>
      </c>
      <c r="D109" t="s">
        <v>3413</v>
      </c>
      <c r="J109">
        <v>2</v>
      </c>
    </row>
    <row r="110" spans="1:10" x14ac:dyDescent="0.25">
      <c r="A110" s="29" t="s">
        <v>1646</v>
      </c>
      <c r="B110" t="s">
        <v>5924</v>
      </c>
      <c r="C110" t="s">
        <v>1648</v>
      </c>
      <c r="D110" t="s">
        <v>2986</v>
      </c>
      <c r="J110">
        <v>2</v>
      </c>
    </row>
    <row r="111" spans="1:10" x14ac:dyDescent="0.25">
      <c r="A111" s="29" t="s">
        <v>2641</v>
      </c>
      <c r="B111" t="s">
        <v>5925</v>
      </c>
      <c r="C111" t="s">
        <v>2643</v>
      </c>
      <c r="D111" t="s">
        <v>3851</v>
      </c>
      <c r="J111">
        <v>2</v>
      </c>
    </row>
    <row r="112" spans="1:10" x14ac:dyDescent="0.25">
      <c r="A112" s="29" t="s">
        <v>1063</v>
      </c>
      <c r="B112" t="s">
        <v>5924</v>
      </c>
      <c r="C112" t="s">
        <v>1065</v>
      </c>
      <c r="D112" t="s">
        <v>2638</v>
      </c>
      <c r="J112">
        <v>2</v>
      </c>
    </row>
    <row r="113" spans="1:10" x14ac:dyDescent="0.25">
      <c r="A113" s="29" t="s">
        <v>3453</v>
      </c>
      <c r="B113" t="s">
        <v>5920</v>
      </c>
      <c r="C113" t="s">
        <v>3455</v>
      </c>
      <c r="D113" t="s">
        <v>4745</v>
      </c>
      <c r="J113">
        <v>2</v>
      </c>
    </row>
    <row r="114" spans="1:10" x14ac:dyDescent="0.25">
      <c r="A114" s="29" t="s">
        <v>2267</v>
      </c>
      <c r="B114" t="s">
        <v>5922</v>
      </c>
      <c r="C114" t="s">
        <v>2269</v>
      </c>
      <c r="D114" t="s">
        <v>4735</v>
      </c>
      <c r="J114">
        <v>2</v>
      </c>
    </row>
    <row r="115" spans="1:10" x14ac:dyDescent="0.25">
      <c r="A115" s="29" t="s">
        <v>3815</v>
      </c>
      <c r="B115" t="s">
        <v>5920</v>
      </c>
      <c r="C115" t="s">
        <v>3818</v>
      </c>
      <c r="D115" t="s">
        <v>5183</v>
      </c>
      <c r="J115">
        <v>2</v>
      </c>
    </row>
    <row r="116" spans="1:10" x14ac:dyDescent="0.25">
      <c r="A116" s="29" t="s">
        <v>2272</v>
      </c>
      <c r="B116" t="s">
        <v>5922</v>
      </c>
      <c r="C116" t="s">
        <v>2274</v>
      </c>
      <c r="D116" t="s">
        <v>4738</v>
      </c>
      <c r="E116" t="s">
        <v>4742</v>
      </c>
      <c r="J116">
        <v>2</v>
      </c>
    </row>
    <row r="117" spans="1:10" x14ac:dyDescent="0.25">
      <c r="A117" s="29" t="s">
        <v>1022</v>
      </c>
      <c r="B117" t="s">
        <v>5924</v>
      </c>
      <c r="C117" t="s">
        <v>1024</v>
      </c>
      <c r="D117" t="s">
        <v>2612</v>
      </c>
      <c r="J117">
        <v>2</v>
      </c>
    </row>
    <row r="118" spans="1:10" x14ac:dyDescent="0.25">
      <c r="A118" s="29" t="s">
        <v>2394</v>
      </c>
      <c r="B118" t="s">
        <v>5925</v>
      </c>
      <c r="C118" t="s">
        <v>2396</v>
      </c>
      <c r="D118" t="s">
        <v>3628</v>
      </c>
      <c r="J118">
        <v>2</v>
      </c>
    </row>
    <row r="119" spans="1:10" x14ac:dyDescent="0.25">
      <c r="A119" s="29" t="s">
        <v>1016</v>
      </c>
      <c r="B119" t="s">
        <v>5921</v>
      </c>
      <c r="C119" t="s">
        <v>1019</v>
      </c>
      <c r="D119" t="s">
        <v>3797</v>
      </c>
      <c r="J119">
        <v>2</v>
      </c>
    </row>
    <row r="120" spans="1:10" x14ac:dyDescent="0.25">
      <c r="A120" s="29" t="s">
        <v>1011</v>
      </c>
      <c r="B120" t="s">
        <v>5921</v>
      </c>
      <c r="C120" t="s">
        <v>1013</v>
      </c>
      <c r="D120" t="s">
        <v>3794</v>
      </c>
      <c r="J120">
        <v>2</v>
      </c>
    </row>
    <row r="121" spans="1:10" x14ac:dyDescent="0.25">
      <c r="A121" s="29" t="s">
        <v>2043</v>
      </c>
      <c r="B121" t="s">
        <v>5924</v>
      </c>
      <c r="C121" t="s">
        <v>2045</v>
      </c>
      <c r="D121" t="s">
        <v>3196</v>
      </c>
      <c r="J121">
        <v>2</v>
      </c>
    </row>
    <row r="122" spans="1:10" x14ac:dyDescent="0.25">
      <c r="A122" s="29" t="s">
        <v>504</v>
      </c>
      <c r="B122" t="s">
        <v>5921</v>
      </c>
      <c r="C122" t="s">
        <v>506</v>
      </c>
      <c r="D122" t="s">
        <v>3458</v>
      </c>
      <c r="J122">
        <v>2</v>
      </c>
    </row>
    <row r="123" spans="1:10" x14ac:dyDescent="0.25">
      <c r="A123" s="29" t="s">
        <v>1441</v>
      </c>
      <c r="B123" t="s">
        <v>5923</v>
      </c>
      <c r="C123" t="s">
        <v>1444</v>
      </c>
      <c r="D123" t="s">
        <v>5426</v>
      </c>
      <c r="J123">
        <v>2</v>
      </c>
    </row>
    <row r="124" spans="1:10" x14ac:dyDescent="0.25">
      <c r="A124" s="29" t="s">
        <v>2606</v>
      </c>
      <c r="B124" t="s">
        <v>5925</v>
      </c>
      <c r="C124" t="s">
        <v>2609</v>
      </c>
      <c r="D124" t="s">
        <v>3791</v>
      </c>
      <c r="J124">
        <v>2</v>
      </c>
    </row>
    <row r="125" spans="1:10" x14ac:dyDescent="0.25">
      <c r="A125" s="29" t="s">
        <v>1165</v>
      </c>
      <c r="B125" t="s">
        <v>5923</v>
      </c>
      <c r="C125" t="s">
        <v>1167</v>
      </c>
      <c r="D125" t="s">
        <v>5240</v>
      </c>
      <c r="J125">
        <v>2</v>
      </c>
    </row>
    <row r="126" spans="1:10" x14ac:dyDescent="0.25">
      <c r="A126" s="29" t="s">
        <v>2320</v>
      </c>
      <c r="B126" t="s">
        <v>5922</v>
      </c>
      <c r="C126" t="s">
        <v>2323</v>
      </c>
      <c r="D126" t="s">
        <v>4804</v>
      </c>
      <c r="J126">
        <v>2</v>
      </c>
    </row>
    <row r="127" spans="1:10" x14ac:dyDescent="0.25">
      <c r="A127" s="29" t="s">
        <v>3109</v>
      </c>
      <c r="B127" t="s">
        <v>5922</v>
      </c>
      <c r="C127" t="s">
        <v>3111</v>
      </c>
      <c r="D127" t="s">
        <v>5757</v>
      </c>
      <c r="J127">
        <v>2</v>
      </c>
    </row>
    <row r="128" spans="1:10" x14ac:dyDescent="0.25">
      <c r="A128" s="29" t="s">
        <v>769</v>
      </c>
      <c r="B128" t="s">
        <v>5923</v>
      </c>
      <c r="C128" t="s">
        <v>772</v>
      </c>
      <c r="D128" t="s">
        <v>4950</v>
      </c>
      <c r="J128">
        <v>2</v>
      </c>
    </row>
    <row r="129" spans="1:10" x14ac:dyDescent="0.25">
      <c r="A129" s="29" t="s">
        <v>2865</v>
      </c>
      <c r="B129" t="s">
        <v>5925</v>
      </c>
      <c r="C129" t="s">
        <v>2867</v>
      </c>
      <c r="D129" t="s">
        <v>4125</v>
      </c>
      <c r="J129">
        <v>2</v>
      </c>
    </row>
    <row r="130" spans="1:10" x14ac:dyDescent="0.25">
      <c r="A130" s="29" t="s">
        <v>333</v>
      </c>
      <c r="B130" t="s">
        <v>5923</v>
      </c>
      <c r="C130" t="s">
        <v>336</v>
      </c>
      <c r="D130" t="s">
        <v>4631</v>
      </c>
      <c r="J130">
        <v>2</v>
      </c>
    </row>
    <row r="131" spans="1:10" x14ac:dyDescent="0.25">
      <c r="A131" s="29" t="s">
        <v>3083</v>
      </c>
      <c r="B131" t="s">
        <v>5925</v>
      </c>
      <c r="C131" t="s">
        <v>3085</v>
      </c>
      <c r="D131" t="s">
        <v>4381</v>
      </c>
      <c r="J131">
        <v>2</v>
      </c>
    </row>
    <row r="132" spans="1:10" x14ac:dyDescent="0.25">
      <c r="A132" s="29" t="s">
        <v>2097</v>
      </c>
      <c r="B132" t="s">
        <v>5925</v>
      </c>
      <c r="C132" t="s">
        <v>2099</v>
      </c>
      <c r="J132">
        <v>2</v>
      </c>
    </row>
    <row r="133" spans="1:10" x14ac:dyDescent="0.25">
      <c r="A133" s="29" t="s">
        <v>4490</v>
      </c>
      <c r="B133" t="s">
        <v>5920</v>
      </c>
      <c r="C133" t="s">
        <v>4492</v>
      </c>
      <c r="D133" t="s">
        <v>5879</v>
      </c>
      <c r="J133">
        <v>2</v>
      </c>
    </row>
    <row r="134" spans="1:10" x14ac:dyDescent="0.25">
      <c r="A134" s="29" t="s">
        <v>1905</v>
      </c>
      <c r="B134" t="s">
        <v>5924</v>
      </c>
      <c r="C134" t="s">
        <v>1907</v>
      </c>
      <c r="D134" t="s">
        <v>3089</v>
      </c>
      <c r="J134">
        <v>2</v>
      </c>
    </row>
    <row r="135" spans="1:10" x14ac:dyDescent="0.25">
      <c r="A135" s="29" t="s">
        <v>2530</v>
      </c>
      <c r="B135" t="s">
        <v>5925</v>
      </c>
      <c r="C135" t="s">
        <v>2532</v>
      </c>
      <c r="D135" t="s">
        <v>3747</v>
      </c>
      <c r="J135">
        <v>2</v>
      </c>
    </row>
    <row r="136" spans="1:10" x14ac:dyDescent="0.25">
      <c r="A136" s="29" t="s">
        <v>4173</v>
      </c>
      <c r="B136" t="s">
        <v>5920</v>
      </c>
      <c r="C136" t="s">
        <v>4175</v>
      </c>
      <c r="D136" t="s">
        <v>5467</v>
      </c>
      <c r="J136">
        <v>2</v>
      </c>
    </row>
    <row r="137" spans="1:10" x14ac:dyDescent="0.25">
      <c r="A137" s="29" t="s">
        <v>4522</v>
      </c>
      <c r="B137" t="s">
        <v>5920</v>
      </c>
      <c r="C137" t="s">
        <v>4524</v>
      </c>
      <c r="D137" t="s">
        <v>5895</v>
      </c>
      <c r="J137">
        <v>2</v>
      </c>
    </row>
    <row r="138" spans="1:10" x14ac:dyDescent="0.25">
      <c r="A138" s="29" t="s">
        <v>3103</v>
      </c>
      <c r="B138" t="s">
        <v>5922</v>
      </c>
      <c r="C138" t="s">
        <v>3106</v>
      </c>
      <c r="D138" t="s">
        <v>5747</v>
      </c>
      <c r="J138">
        <v>2</v>
      </c>
    </row>
    <row r="139" spans="1:10" x14ac:dyDescent="0.25">
      <c r="A139" s="29" t="s">
        <v>3325</v>
      </c>
      <c r="B139" t="s">
        <v>5920</v>
      </c>
      <c r="C139" t="s">
        <v>3327</v>
      </c>
      <c r="D139" t="s">
        <v>4614</v>
      </c>
      <c r="J139">
        <v>2</v>
      </c>
    </row>
    <row r="140" spans="1:10" x14ac:dyDescent="0.25">
      <c r="A140" s="29" t="s">
        <v>2629</v>
      </c>
      <c r="B140" t="s">
        <v>5925</v>
      </c>
      <c r="C140" t="s">
        <v>2631</v>
      </c>
      <c r="D140" t="s">
        <v>3834</v>
      </c>
      <c r="E140" t="s">
        <v>3837</v>
      </c>
      <c r="J140">
        <v>2</v>
      </c>
    </row>
    <row r="141" spans="1:10" x14ac:dyDescent="0.25">
      <c r="A141" s="29" t="s">
        <v>4398</v>
      </c>
      <c r="B141" t="s">
        <v>5920</v>
      </c>
      <c r="C141" t="s">
        <v>4400</v>
      </c>
      <c r="D141" t="s">
        <v>5738</v>
      </c>
      <c r="J141">
        <v>2</v>
      </c>
    </row>
    <row r="142" spans="1:10" x14ac:dyDescent="0.25">
      <c r="A142" s="29" t="s">
        <v>265</v>
      </c>
      <c r="B142" t="s">
        <v>5921</v>
      </c>
      <c r="C142" t="s">
        <v>268</v>
      </c>
      <c r="D142" t="s">
        <v>271</v>
      </c>
      <c r="E142" t="s">
        <v>3313</v>
      </c>
      <c r="J142">
        <v>2</v>
      </c>
    </row>
    <row r="143" spans="1:10" x14ac:dyDescent="0.25">
      <c r="A143" s="29" t="s">
        <v>3921</v>
      </c>
      <c r="B143" t="s">
        <v>5920</v>
      </c>
      <c r="C143" t="s">
        <v>3924</v>
      </c>
      <c r="D143" t="s">
        <v>5263</v>
      </c>
      <c r="J143">
        <v>2</v>
      </c>
    </row>
    <row r="144" spans="1:10" x14ac:dyDescent="0.25">
      <c r="A144" s="29" t="s">
        <v>1979</v>
      </c>
      <c r="B144" t="s">
        <v>5923</v>
      </c>
      <c r="C144" t="s">
        <v>1981</v>
      </c>
      <c r="D144" t="s">
        <v>5796</v>
      </c>
      <c r="J144">
        <v>2</v>
      </c>
    </row>
    <row r="145" spans="1:10" x14ac:dyDescent="0.25">
      <c r="A145" s="29" t="s">
        <v>1666</v>
      </c>
      <c r="B145" t="s">
        <v>5923</v>
      </c>
      <c r="C145" t="s">
        <v>1669</v>
      </c>
      <c r="D145" t="s">
        <v>5571</v>
      </c>
      <c r="J145">
        <v>2</v>
      </c>
    </row>
    <row r="146" spans="1:10" x14ac:dyDescent="0.25">
      <c r="A146" s="29" t="s">
        <v>2950</v>
      </c>
      <c r="B146" t="s">
        <v>5922</v>
      </c>
      <c r="C146" t="s">
        <v>2952</v>
      </c>
      <c r="D146" t="s">
        <v>2954</v>
      </c>
      <c r="E146" t="s">
        <v>5520</v>
      </c>
      <c r="J146">
        <v>2</v>
      </c>
    </row>
    <row r="147" spans="1:10" x14ac:dyDescent="0.25">
      <c r="A147" s="29" t="s">
        <v>2734</v>
      </c>
      <c r="B147" t="s">
        <v>5925</v>
      </c>
      <c r="C147" t="s">
        <v>2736</v>
      </c>
      <c r="D147" t="s">
        <v>3947</v>
      </c>
      <c r="J147">
        <v>2</v>
      </c>
    </row>
    <row r="148" spans="1:10" x14ac:dyDescent="0.25">
      <c r="A148" s="29" t="s">
        <v>591</v>
      </c>
      <c r="B148" t="s">
        <v>5924</v>
      </c>
      <c r="C148" t="s">
        <v>594</v>
      </c>
      <c r="D148" t="s">
        <v>2345</v>
      </c>
      <c r="J148">
        <v>2</v>
      </c>
    </row>
    <row r="149" spans="1:10" x14ac:dyDescent="0.25">
      <c r="A149" s="29" t="s">
        <v>1968</v>
      </c>
      <c r="B149" t="s">
        <v>5924</v>
      </c>
      <c r="C149" t="s">
        <v>1969</v>
      </c>
      <c r="D149" t="s">
        <v>3144</v>
      </c>
      <c r="J149">
        <v>2</v>
      </c>
    </row>
    <row r="150" spans="1:10" x14ac:dyDescent="0.25">
      <c r="A150" s="29" t="s">
        <v>1387</v>
      </c>
      <c r="B150" t="s">
        <v>5921</v>
      </c>
      <c r="C150" t="s">
        <v>1389</v>
      </c>
      <c r="D150" t="s">
        <v>4082</v>
      </c>
      <c r="J150">
        <v>2</v>
      </c>
    </row>
    <row r="151" spans="1:10" x14ac:dyDescent="0.25">
      <c r="A151" s="29" t="s">
        <v>1227</v>
      </c>
      <c r="B151" t="s">
        <v>5923</v>
      </c>
      <c r="C151" t="s">
        <v>1229</v>
      </c>
      <c r="D151" t="s">
        <v>5281</v>
      </c>
      <c r="J151">
        <v>2</v>
      </c>
    </row>
    <row r="152" spans="1:10" x14ac:dyDescent="0.25">
      <c r="A152" s="29" t="s">
        <v>2410</v>
      </c>
      <c r="B152" t="s">
        <v>5925</v>
      </c>
      <c r="C152" t="s">
        <v>2412</v>
      </c>
      <c r="D152" t="s">
        <v>3630</v>
      </c>
      <c r="J152">
        <v>2</v>
      </c>
    </row>
    <row r="153" spans="1:10" x14ac:dyDescent="0.25">
      <c r="A153" s="29" t="s">
        <v>152</v>
      </c>
      <c r="B153" t="s">
        <v>5921</v>
      </c>
      <c r="C153" t="s">
        <v>154</v>
      </c>
      <c r="D153" t="s">
        <v>3239</v>
      </c>
      <c r="J153">
        <v>2</v>
      </c>
    </row>
    <row r="154" spans="1:10" x14ac:dyDescent="0.25">
      <c r="A154" s="29" t="s">
        <v>519</v>
      </c>
      <c r="B154" t="s">
        <v>5921</v>
      </c>
      <c r="C154" t="s">
        <v>522</v>
      </c>
      <c r="D154" t="s">
        <v>3488</v>
      </c>
      <c r="J154">
        <v>2</v>
      </c>
    </row>
    <row r="155" spans="1:10" x14ac:dyDescent="0.25">
      <c r="A155" s="29" t="s">
        <v>1901</v>
      </c>
      <c r="B155" t="s">
        <v>5923</v>
      </c>
      <c r="C155" t="s">
        <v>1903</v>
      </c>
      <c r="D155" t="s">
        <v>5717</v>
      </c>
      <c r="E155" t="s">
        <v>5719</v>
      </c>
      <c r="J155">
        <v>2</v>
      </c>
    </row>
    <row r="156" spans="1:10" x14ac:dyDescent="0.25">
      <c r="A156" s="29" t="s">
        <v>1658</v>
      </c>
      <c r="B156" t="s">
        <v>5921</v>
      </c>
      <c r="C156" t="s">
        <v>1660</v>
      </c>
      <c r="D156" t="s">
        <v>1663</v>
      </c>
      <c r="E156" t="s">
        <v>4267</v>
      </c>
      <c r="J156">
        <v>2</v>
      </c>
    </row>
    <row r="157" spans="1:10" x14ac:dyDescent="0.25">
      <c r="A157" s="29" t="s">
        <v>2914</v>
      </c>
      <c r="B157" t="s">
        <v>5925</v>
      </c>
      <c r="C157" t="s">
        <v>2916</v>
      </c>
      <c r="D157" t="s">
        <v>4193</v>
      </c>
      <c r="J157">
        <v>2</v>
      </c>
    </row>
    <row r="158" spans="1:10" x14ac:dyDescent="0.25">
      <c r="A158" s="29" t="s">
        <v>2925</v>
      </c>
      <c r="B158" t="s">
        <v>5925</v>
      </c>
      <c r="C158" t="s">
        <v>2926</v>
      </c>
      <c r="D158" t="s">
        <v>4220</v>
      </c>
      <c r="E158" t="s">
        <v>4223</v>
      </c>
      <c r="J158">
        <v>2</v>
      </c>
    </row>
    <row r="159" spans="1:10" x14ac:dyDescent="0.25">
      <c r="A159" s="29" t="s">
        <v>116</v>
      </c>
      <c r="B159" t="s">
        <v>5924</v>
      </c>
      <c r="C159" t="s">
        <v>118</v>
      </c>
      <c r="D159" t="s">
        <v>2094</v>
      </c>
      <c r="J159">
        <v>2</v>
      </c>
    </row>
    <row r="160" spans="1:10" x14ac:dyDescent="0.25">
      <c r="A160" s="29" t="s">
        <v>1811</v>
      </c>
      <c r="B160" t="s">
        <v>5924</v>
      </c>
      <c r="C160" t="s">
        <v>1813</v>
      </c>
      <c r="D160" t="s">
        <v>3032</v>
      </c>
      <c r="J160">
        <v>2</v>
      </c>
    </row>
    <row r="161" spans="1:10" x14ac:dyDescent="0.25">
      <c r="A161" s="29" t="s">
        <v>824</v>
      </c>
      <c r="B161" t="s">
        <v>5923</v>
      </c>
      <c r="C161" t="s">
        <v>826</v>
      </c>
      <c r="D161" t="s">
        <v>5014</v>
      </c>
      <c r="J161">
        <v>2</v>
      </c>
    </row>
    <row r="162" spans="1:10" x14ac:dyDescent="0.25">
      <c r="A162" s="29" t="s">
        <v>1793</v>
      </c>
      <c r="B162" t="s">
        <v>5921</v>
      </c>
      <c r="C162" t="s">
        <v>1796</v>
      </c>
      <c r="D162" t="s">
        <v>4334</v>
      </c>
      <c r="J162">
        <v>2</v>
      </c>
    </row>
    <row r="163" spans="1:10" x14ac:dyDescent="0.25">
      <c r="A163" s="29" t="s">
        <v>2976</v>
      </c>
      <c r="B163" t="s">
        <v>5922</v>
      </c>
      <c r="C163" t="s">
        <v>2977</v>
      </c>
      <c r="D163" t="s">
        <v>5541</v>
      </c>
      <c r="J163">
        <v>2</v>
      </c>
    </row>
    <row r="164" spans="1:10" x14ac:dyDescent="0.25">
      <c r="A164" s="29" t="s">
        <v>2399</v>
      </c>
      <c r="B164" t="s">
        <v>5922</v>
      </c>
      <c r="C164" t="s">
        <v>2402</v>
      </c>
      <c r="D164" t="s">
        <v>4936</v>
      </c>
      <c r="J164">
        <v>2</v>
      </c>
    </row>
    <row r="165" spans="1:10" x14ac:dyDescent="0.25">
      <c r="A165" s="29" t="s">
        <v>807</v>
      </c>
      <c r="B165" t="s">
        <v>5923</v>
      </c>
      <c r="C165" t="s">
        <v>810</v>
      </c>
      <c r="D165" t="s">
        <v>4993</v>
      </c>
      <c r="J165">
        <v>2</v>
      </c>
    </row>
    <row r="166" spans="1:10" x14ac:dyDescent="0.25">
      <c r="A166" s="29" t="s">
        <v>3198</v>
      </c>
      <c r="B166" t="s">
        <v>5925</v>
      </c>
      <c r="C166" t="s">
        <v>3200</v>
      </c>
      <c r="D166" t="s">
        <v>4504</v>
      </c>
      <c r="J166">
        <v>2</v>
      </c>
    </row>
    <row r="167" spans="1:10" x14ac:dyDescent="0.25">
      <c r="A167" s="29" t="s">
        <v>1555</v>
      </c>
      <c r="B167" t="s">
        <v>5921</v>
      </c>
      <c r="C167" t="s">
        <v>1557</v>
      </c>
      <c r="D167" t="s">
        <v>4185</v>
      </c>
      <c r="J167">
        <v>2</v>
      </c>
    </row>
    <row r="168" spans="1:10" x14ac:dyDescent="0.25">
      <c r="A168" s="29" t="s">
        <v>190</v>
      </c>
      <c r="B168" t="s">
        <v>5921</v>
      </c>
      <c r="C168" t="s">
        <v>192</v>
      </c>
      <c r="D168" t="s">
        <v>3247</v>
      </c>
      <c r="J168">
        <v>2</v>
      </c>
    </row>
    <row r="169" spans="1:10" x14ac:dyDescent="0.25">
      <c r="A169" s="29" t="s">
        <v>220</v>
      </c>
      <c r="B169" t="s">
        <v>85</v>
      </c>
      <c r="C169" t="s">
        <v>223</v>
      </c>
      <c r="J169">
        <v>1</v>
      </c>
    </row>
    <row r="170" spans="1:10" x14ac:dyDescent="0.25">
      <c r="A170" s="29" t="s">
        <v>353</v>
      </c>
      <c r="B170" t="s">
        <v>85</v>
      </c>
      <c r="C170" t="s">
        <v>356</v>
      </c>
      <c r="J170">
        <v>1</v>
      </c>
    </row>
    <row r="171" spans="1:10" x14ac:dyDescent="0.25">
      <c r="A171" s="29" t="s">
        <v>4472</v>
      </c>
      <c r="B171" t="s">
        <v>253</v>
      </c>
      <c r="C171" t="s">
        <v>4474</v>
      </c>
      <c r="J171">
        <v>1</v>
      </c>
    </row>
    <row r="172" spans="1:10" x14ac:dyDescent="0.25">
      <c r="A172" s="29" t="s">
        <v>5866</v>
      </c>
      <c r="B172" t="s">
        <v>146</v>
      </c>
      <c r="C172" t="s">
        <v>5868</v>
      </c>
      <c r="J172">
        <v>1</v>
      </c>
    </row>
    <row r="173" spans="1:10" x14ac:dyDescent="0.25">
      <c r="A173" s="29" t="s">
        <v>387</v>
      </c>
      <c r="B173" t="s">
        <v>85</v>
      </c>
      <c r="C173" t="s">
        <v>390</v>
      </c>
      <c r="J173">
        <v>1</v>
      </c>
    </row>
    <row r="174" spans="1:10" x14ac:dyDescent="0.25">
      <c r="A174" s="29" t="s">
        <v>381</v>
      </c>
      <c r="B174" t="s">
        <v>85</v>
      </c>
      <c r="C174" t="s">
        <v>384</v>
      </c>
      <c r="J174">
        <v>1</v>
      </c>
    </row>
    <row r="175" spans="1:10" x14ac:dyDescent="0.25">
      <c r="A175" s="29" t="s">
        <v>2405</v>
      </c>
      <c r="B175" t="s">
        <v>105</v>
      </c>
      <c r="C175" t="s">
        <v>2408</v>
      </c>
      <c r="J175">
        <v>1</v>
      </c>
    </row>
    <row r="176" spans="1:10" x14ac:dyDescent="0.25">
      <c r="A176" s="29" t="s">
        <v>4563</v>
      </c>
      <c r="B176" t="s">
        <v>146</v>
      </c>
      <c r="C176" t="s">
        <v>4565</v>
      </c>
      <c r="J176">
        <v>1</v>
      </c>
    </row>
    <row r="177" spans="1:10" x14ac:dyDescent="0.25">
      <c r="A177" s="29" t="s">
        <v>4621</v>
      </c>
      <c r="B177" t="s">
        <v>146</v>
      </c>
      <c r="C177" t="s">
        <v>4623</v>
      </c>
      <c r="J177">
        <v>1</v>
      </c>
    </row>
    <row r="178" spans="1:10" x14ac:dyDescent="0.25">
      <c r="A178" s="29" t="s">
        <v>364</v>
      </c>
      <c r="B178" t="s">
        <v>85</v>
      </c>
      <c r="C178" t="s">
        <v>366</v>
      </c>
      <c r="J178">
        <v>1</v>
      </c>
    </row>
    <row r="179" spans="1:10" x14ac:dyDescent="0.25">
      <c r="A179" s="29" t="s">
        <v>3863</v>
      </c>
      <c r="B179" t="s">
        <v>253</v>
      </c>
      <c r="C179" t="s">
        <v>3866</v>
      </c>
      <c r="J179">
        <v>1</v>
      </c>
    </row>
    <row r="180" spans="1:10" x14ac:dyDescent="0.25">
      <c r="A180" s="29" t="s">
        <v>3271</v>
      </c>
      <c r="B180" t="s">
        <v>253</v>
      </c>
      <c r="C180" t="s">
        <v>3274</v>
      </c>
      <c r="J180">
        <v>1</v>
      </c>
    </row>
    <row r="181" spans="1:10" x14ac:dyDescent="0.25">
      <c r="A181" s="29" t="s">
        <v>299</v>
      </c>
      <c r="B181" t="s">
        <v>85</v>
      </c>
      <c r="C181" t="s">
        <v>302</v>
      </c>
      <c r="J181">
        <v>1</v>
      </c>
    </row>
    <row r="182" spans="1:10" x14ac:dyDescent="0.25">
      <c r="A182" s="29" t="s">
        <v>311</v>
      </c>
      <c r="B182" t="s">
        <v>85</v>
      </c>
      <c r="C182" t="s">
        <v>314</v>
      </c>
      <c r="J182">
        <v>1</v>
      </c>
    </row>
    <row r="183" spans="1:10" x14ac:dyDescent="0.25">
      <c r="A183" s="29" t="s">
        <v>274</v>
      </c>
      <c r="B183" t="s">
        <v>85</v>
      </c>
      <c r="C183" t="s">
        <v>278</v>
      </c>
      <c r="J183">
        <v>1</v>
      </c>
    </row>
    <row r="184" spans="1:10" x14ac:dyDescent="0.25">
      <c r="A184" s="29" t="s">
        <v>3315</v>
      </c>
      <c r="B184" t="s">
        <v>253</v>
      </c>
      <c r="C184" t="s">
        <v>3317</v>
      </c>
      <c r="J184">
        <v>1</v>
      </c>
    </row>
    <row r="185" spans="1:10" x14ac:dyDescent="0.25">
      <c r="A185" s="29" t="s">
        <v>3800</v>
      </c>
      <c r="B185" t="s">
        <v>253</v>
      </c>
      <c r="C185" t="s">
        <v>3802</v>
      </c>
      <c r="J185">
        <v>1</v>
      </c>
    </row>
    <row r="186" spans="1:10" x14ac:dyDescent="0.25">
      <c r="A186" s="29" t="s">
        <v>3378</v>
      </c>
      <c r="B186" t="s">
        <v>253</v>
      </c>
      <c r="C186" t="s">
        <v>3380</v>
      </c>
      <c r="J186">
        <v>1</v>
      </c>
    </row>
    <row r="187" spans="1:10" x14ac:dyDescent="0.25">
      <c r="A187" s="29" t="s">
        <v>3300</v>
      </c>
      <c r="B187" t="s">
        <v>253</v>
      </c>
      <c r="C187" t="s">
        <v>3303</v>
      </c>
      <c r="J187">
        <v>1</v>
      </c>
    </row>
    <row r="188" spans="1:10" x14ac:dyDescent="0.25">
      <c r="A188" s="29" t="s">
        <v>574</v>
      </c>
      <c r="B188" t="s">
        <v>85</v>
      </c>
      <c r="C188" t="s">
        <v>576</v>
      </c>
      <c r="J188">
        <v>1</v>
      </c>
    </row>
    <row r="189" spans="1:10" x14ac:dyDescent="0.25">
      <c r="A189" s="29" t="s">
        <v>4577</v>
      </c>
      <c r="B189" t="s">
        <v>146</v>
      </c>
      <c r="C189" t="s">
        <v>4579</v>
      </c>
      <c r="D189" t="s">
        <v>4582</v>
      </c>
      <c r="J189">
        <v>1</v>
      </c>
    </row>
    <row r="190" spans="1:10" x14ac:dyDescent="0.25">
      <c r="A190" s="29" t="s">
        <v>4793</v>
      </c>
      <c r="B190" t="s">
        <v>146</v>
      </c>
      <c r="C190" t="s">
        <v>4795</v>
      </c>
      <c r="J190">
        <v>1</v>
      </c>
    </row>
    <row r="191" spans="1:10" x14ac:dyDescent="0.25">
      <c r="A191" s="29" t="s">
        <v>2153</v>
      </c>
      <c r="B191" t="s">
        <v>105</v>
      </c>
      <c r="C191" t="s">
        <v>2156</v>
      </c>
      <c r="J191">
        <v>1</v>
      </c>
    </row>
    <row r="192" spans="1:10" x14ac:dyDescent="0.25">
      <c r="A192" s="29" t="s">
        <v>5663</v>
      </c>
      <c r="B192" t="s">
        <v>146</v>
      </c>
      <c r="C192" t="s">
        <v>5665</v>
      </c>
      <c r="J192">
        <v>1</v>
      </c>
    </row>
    <row r="193" spans="1:10" x14ac:dyDescent="0.25">
      <c r="A193" s="29" t="s">
        <v>2499</v>
      </c>
      <c r="B193" t="s">
        <v>105</v>
      </c>
      <c r="C193" t="s">
        <v>2501</v>
      </c>
      <c r="D193" t="s">
        <v>2504</v>
      </c>
      <c r="J193">
        <v>1</v>
      </c>
    </row>
    <row r="194" spans="1:10" x14ac:dyDescent="0.25">
      <c r="A194" s="29" t="s">
        <v>3254</v>
      </c>
      <c r="B194" t="s">
        <v>253</v>
      </c>
      <c r="C194" t="s">
        <v>3256</v>
      </c>
      <c r="J194">
        <v>1</v>
      </c>
    </row>
    <row r="195" spans="1:10" x14ac:dyDescent="0.25">
      <c r="A195" s="29" t="s">
        <v>5455</v>
      </c>
      <c r="B195" t="s">
        <v>146</v>
      </c>
      <c r="C195" t="s">
        <v>5457</v>
      </c>
      <c r="J195">
        <v>1</v>
      </c>
    </row>
    <row r="196" spans="1:10" x14ac:dyDescent="0.25">
      <c r="A196" s="29" t="s">
        <v>995</v>
      </c>
      <c r="B196" t="s">
        <v>85</v>
      </c>
      <c r="C196" t="s">
        <v>997</v>
      </c>
      <c r="J196">
        <v>1</v>
      </c>
    </row>
    <row r="197" spans="1:10" x14ac:dyDescent="0.25">
      <c r="A197" s="29" t="s">
        <v>1188</v>
      </c>
      <c r="B197" t="s">
        <v>85</v>
      </c>
      <c r="C197" t="s">
        <v>1190</v>
      </c>
      <c r="J197">
        <v>1</v>
      </c>
    </row>
    <row r="198" spans="1:10" x14ac:dyDescent="0.25">
      <c r="A198" s="29" t="s">
        <v>697</v>
      </c>
      <c r="B198" t="s">
        <v>85</v>
      </c>
      <c r="C198" t="s">
        <v>700</v>
      </c>
      <c r="J198">
        <v>1</v>
      </c>
    </row>
    <row r="199" spans="1:10" x14ac:dyDescent="0.25">
      <c r="A199" s="29" t="s">
        <v>3370</v>
      </c>
      <c r="B199" t="s">
        <v>253</v>
      </c>
      <c r="C199" t="s">
        <v>3372</v>
      </c>
      <c r="J199">
        <v>1</v>
      </c>
    </row>
    <row r="200" spans="1:10" x14ac:dyDescent="0.25">
      <c r="A200" s="29" t="s">
        <v>170</v>
      </c>
      <c r="B200" t="s">
        <v>85</v>
      </c>
      <c r="C200" t="s">
        <v>175</v>
      </c>
      <c r="J200">
        <v>1</v>
      </c>
    </row>
    <row r="201" spans="1:10" x14ac:dyDescent="0.25">
      <c r="A201" s="29" t="s">
        <v>3443</v>
      </c>
      <c r="B201" t="s">
        <v>253</v>
      </c>
      <c r="C201" t="s">
        <v>3445</v>
      </c>
      <c r="J201">
        <v>1</v>
      </c>
    </row>
    <row r="202" spans="1:10" x14ac:dyDescent="0.25">
      <c r="A202" s="29" t="s">
        <v>5522</v>
      </c>
      <c r="B202" t="s">
        <v>146</v>
      </c>
      <c r="C202" t="s">
        <v>5524</v>
      </c>
      <c r="J202">
        <v>1</v>
      </c>
    </row>
    <row r="203" spans="1:10" x14ac:dyDescent="0.25">
      <c r="A203" s="29" t="s">
        <v>3448</v>
      </c>
      <c r="B203" t="s">
        <v>253</v>
      </c>
      <c r="C203" t="s">
        <v>3450</v>
      </c>
      <c r="J203">
        <v>1</v>
      </c>
    </row>
    <row r="204" spans="1:10" x14ac:dyDescent="0.25">
      <c r="A204" s="29" t="s">
        <v>2260</v>
      </c>
      <c r="B204" t="s">
        <v>105</v>
      </c>
      <c r="C204" t="s">
        <v>2262</v>
      </c>
      <c r="D204" t="s">
        <v>2265</v>
      </c>
      <c r="J204">
        <v>1</v>
      </c>
    </row>
    <row r="205" spans="1:10" x14ac:dyDescent="0.25">
      <c r="A205" s="29" t="s">
        <v>481</v>
      </c>
      <c r="B205" t="s">
        <v>85</v>
      </c>
      <c r="C205" t="s">
        <v>483</v>
      </c>
      <c r="D205" t="s">
        <v>487</v>
      </c>
      <c r="E205" t="s">
        <v>490</v>
      </c>
      <c r="J205">
        <v>1</v>
      </c>
    </row>
    <row r="206" spans="1:10" x14ac:dyDescent="0.25">
      <c r="A206" s="29" t="s">
        <v>2283</v>
      </c>
      <c r="B206" t="s">
        <v>105</v>
      </c>
      <c r="C206" t="s">
        <v>2285</v>
      </c>
      <c r="J206">
        <v>1</v>
      </c>
    </row>
    <row r="207" spans="1:10" x14ac:dyDescent="0.25">
      <c r="A207" s="29" t="s">
        <v>1941</v>
      </c>
      <c r="B207" t="s">
        <v>85</v>
      </c>
      <c r="C207" t="s">
        <v>1943</v>
      </c>
      <c r="J207">
        <v>1</v>
      </c>
    </row>
    <row r="208" spans="1:10" x14ac:dyDescent="0.25">
      <c r="A208" s="29" t="s">
        <v>3461</v>
      </c>
      <c r="B208" t="s">
        <v>253</v>
      </c>
      <c r="C208" t="s">
        <v>3463</v>
      </c>
      <c r="D208" t="s">
        <v>3466</v>
      </c>
      <c r="J208">
        <v>1</v>
      </c>
    </row>
    <row r="209" spans="1:10" x14ac:dyDescent="0.25">
      <c r="A209" s="29" t="s">
        <v>1892</v>
      </c>
      <c r="B209" t="s">
        <v>85</v>
      </c>
      <c r="C209" t="s">
        <v>1894</v>
      </c>
      <c r="J209">
        <v>1</v>
      </c>
    </row>
    <row r="210" spans="1:10" x14ac:dyDescent="0.25">
      <c r="A210" s="29" t="s">
        <v>4753</v>
      </c>
      <c r="B210" t="s">
        <v>146</v>
      </c>
      <c r="C210" t="s">
        <v>4755</v>
      </c>
      <c r="J210">
        <v>1</v>
      </c>
    </row>
    <row r="211" spans="1:10" x14ac:dyDescent="0.25">
      <c r="A211" s="29" t="s">
        <v>3477</v>
      </c>
      <c r="B211" t="s">
        <v>253</v>
      </c>
      <c r="C211" t="s">
        <v>3480</v>
      </c>
      <c r="J211">
        <v>1</v>
      </c>
    </row>
    <row r="212" spans="1:10" x14ac:dyDescent="0.25">
      <c r="A212" s="29" t="s">
        <v>2299</v>
      </c>
      <c r="B212" t="s">
        <v>105</v>
      </c>
      <c r="C212" t="s">
        <v>2301</v>
      </c>
      <c r="J212">
        <v>1</v>
      </c>
    </row>
    <row r="213" spans="1:10" x14ac:dyDescent="0.25">
      <c r="A213" s="29" t="s">
        <v>2942</v>
      </c>
      <c r="B213" t="s">
        <v>105</v>
      </c>
      <c r="C213" t="s">
        <v>2944</v>
      </c>
      <c r="J213">
        <v>1</v>
      </c>
    </row>
    <row r="214" spans="1:10" x14ac:dyDescent="0.25">
      <c r="A214" s="29" t="s">
        <v>553</v>
      </c>
      <c r="B214" t="s">
        <v>85</v>
      </c>
      <c r="C214" t="s">
        <v>556</v>
      </c>
      <c r="J214">
        <v>1</v>
      </c>
    </row>
    <row r="215" spans="1:10" x14ac:dyDescent="0.25">
      <c r="A215" s="29" t="s">
        <v>1613</v>
      </c>
      <c r="B215" t="s">
        <v>85</v>
      </c>
      <c r="C215" t="s">
        <v>1616</v>
      </c>
      <c r="J215">
        <v>1</v>
      </c>
    </row>
    <row r="216" spans="1:10" x14ac:dyDescent="0.25">
      <c r="A216" s="29" t="s">
        <v>3387</v>
      </c>
      <c r="B216" t="s">
        <v>253</v>
      </c>
      <c r="C216" t="s">
        <v>3389</v>
      </c>
      <c r="J216">
        <v>1</v>
      </c>
    </row>
    <row r="217" spans="1:10" x14ac:dyDescent="0.25">
      <c r="A217" s="29" t="s">
        <v>3162</v>
      </c>
      <c r="B217" t="s">
        <v>105</v>
      </c>
      <c r="C217" t="s">
        <v>3165</v>
      </c>
      <c r="J217">
        <v>1</v>
      </c>
    </row>
    <row r="218" spans="1:10" x14ac:dyDescent="0.25">
      <c r="A218" s="29" t="s">
        <v>3374</v>
      </c>
      <c r="B218" t="s">
        <v>253</v>
      </c>
      <c r="C218" t="s">
        <v>3375</v>
      </c>
      <c r="J218">
        <v>1</v>
      </c>
    </row>
    <row r="219" spans="1:10" x14ac:dyDescent="0.25">
      <c r="A219" s="29" t="s">
        <v>3435</v>
      </c>
      <c r="B219" t="s">
        <v>253</v>
      </c>
      <c r="C219" t="s">
        <v>3437</v>
      </c>
      <c r="J219">
        <v>1</v>
      </c>
    </row>
    <row r="220" spans="1:10" x14ac:dyDescent="0.25">
      <c r="A220" s="29" t="s">
        <v>369</v>
      </c>
      <c r="B220" t="s">
        <v>85</v>
      </c>
      <c r="C220" t="s">
        <v>372</v>
      </c>
      <c r="J220">
        <v>1</v>
      </c>
    </row>
    <row r="221" spans="1:10" x14ac:dyDescent="0.25">
      <c r="A221" s="29" t="s">
        <v>4669</v>
      </c>
      <c r="B221" t="s">
        <v>146</v>
      </c>
      <c r="C221" t="s">
        <v>4671</v>
      </c>
      <c r="J221">
        <v>1</v>
      </c>
    </row>
    <row r="222" spans="1:10" x14ac:dyDescent="0.25">
      <c r="A222" s="29" t="s">
        <v>420</v>
      </c>
      <c r="B222" t="s">
        <v>85</v>
      </c>
      <c r="C222" t="s">
        <v>422</v>
      </c>
      <c r="J222">
        <v>1</v>
      </c>
    </row>
    <row r="223" spans="1:10" x14ac:dyDescent="0.25">
      <c r="A223" s="29" t="s">
        <v>425</v>
      </c>
      <c r="B223" t="s">
        <v>85</v>
      </c>
      <c r="C223" t="s">
        <v>429</v>
      </c>
      <c r="J223">
        <v>1</v>
      </c>
    </row>
    <row r="224" spans="1:10" x14ac:dyDescent="0.25">
      <c r="A224" s="29" t="s">
        <v>2229</v>
      </c>
      <c r="B224" t="s">
        <v>105</v>
      </c>
      <c r="C224" t="s">
        <v>2231</v>
      </c>
      <c r="J224">
        <v>1</v>
      </c>
    </row>
    <row r="225" spans="1:10" x14ac:dyDescent="0.25">
      <c r="A225" s="29" t="s">
        <v>2234</v>
      </c>
      <c r="B225" t="s">
        <v>105</v>
      </c>
      <c r="C225" t="s">
        <v>2237</v>
      </c>
      <c r="J225">
        <v>1</v>
      </c>
    </row>
    <row r="226" spans="1:10" x14ac:dyDescent="0.25">
      <c r="A226" s="29" t="s">
        <v>2525</v>
      </c>
      <c r="B226" t="s">
        <v>105</v>
      </c>
      <c r="C226" t="s">
        <v>2528</v>
      </c>
      <c r="J226">
        <v>1</v>
      </c>
    </row>
    <row r="227" spans="1:10" x14ac:dyDescent="0.25">
      <c r="A227" s="29" t="s">
        <v>918</v>
      </c>
      <c r="B227" t="s">
        <v>85</v>
      </c>
      <c r="C227" t="s">
        <v>920</v>
      </c>
      <c r="J227">
        <v>1</v>
      </c>
    </row>
    <row r="228" spans="1:10" x14ac:dyDescent="0.25">
      <c r="A228" s="29" t="s">
        <v>3750</v>
      </c>
      <c r="B228" t="s">
        <v>253</v>
      </c>
      <c r="C228" t="s">
        <v>3752</v>
      </c>
      <c r="J228">
        <v>1</v>
      </c>
    </row>
    <row r="229" spans="1:10" x14ac:dyDescent="0.25">
      <c r="A229" s="29" t="s">
        <v>4924</v>
      </c>
      <c r="B229" t="s">
        <v>146</v>
      </c>
      <c r="C229" t="s">
        <v>4926</v>
      </c>
      <c r="J229">
        <v>1</v>
      </c>
    </row>
    <row r="230" spans="1:10" x14ac:dyDescent="0.25">
      <c r="A230" s="29" t="s">
        <v>455</v>
      </c>
      <c r="B230" t="s">
        <v>85</v>
      </c>
      <c r="C230" t="s">
        <v>457</v>
      </c>
      <c r="J230">
        <v>1</v>
      </c>
    </row>
    <row r="231" spans="1:10" x14ac:dyDescent="0.25">
      <c r="A231" s="29" t="s">
        <v>475</v>
      </c>
      <c r="B231" t="s">
        <v>85</v>
      </c>
      <c r="C231" t="s">
        <v>478</v>
      </c>
      <c r="J231">
        <v>1</v>
      </c>
    </row>
    <row r="232" spans="1:10" x14ac:dyDescent="0.25">
      <c r="A232" s="29" t="s">
        <v>2244</v>
      </c>
      <c r="B232" t="s">
        <v>105</v>
      </c>
      <c r="C232" t="s">
        <v>2246</v>
      </c>
      <c r="J232">
        <v>1</v>
      </c>
    </row>
    <row r="233" spans="1:10" x14ac:dyDescent="0.25">
      <c r="A233" s="29" t="s">
        <v>2240</v>
      </c>
      <c r="B233" t="s">
        <v>105</v>
      </c>
      <c r="C233" t="s">
        <v>2241</v>
      </c>
      <c r="J233">
        <v>1</v>
      </c>
    </row>
    <row r="234" spans="1:10" x14ac:dyDescent="0.25">
      <c r="A234" s="29" t="s">
        <v>4724</v>
      </c>
      <c r="B234" t="s">
        <v>146</v>
      </c>
      <c r="C234" t="s">
        <v>4726</v>
      </c>
      <c r="J234">
        <v>1</v>
      </c>
    </row>
    <row r="235" spans="1:10" x14ac:dyDescent="0.25">
      <c r="A235" s="29" t="s">
        <v>3886</v>
      </c>
      <c r="B235" t="s">
        <v>253</v>
      </c>
      <c r="C235" t="s">
        <v>3888</v>
      </c>
      <c r="J235">
        <v>1</v>
      </c>
    </row>
    <row r="236" spans="1:10" x14ac:dyDescent="0.25">
      <c r="A236" s="29" t="s">
        <v>4585</v>
      </c>
      <c r="B236" t="s">
        <v>146</v>
      </c>
      <c r="C236" t="s">
        <v>4588</v>
      </c>
      <c r="J236">
        <v>1</v>
      </c>
    </row>
    <row r="237" spans="1:10" x14ac:dyDescent="0.25">
      <c r="A237" s="29" t="s">
        <v>3249</v>
      </c>
      <c r="B237" t="s">
        <v>253</v>
      </c>
      <c r="C237" t="s">
        <v>3251</v>
      </c>
      <c r="J237">
        <v>1</v>
      </c>
    </row>
    <row r="238" spans="1:10" x14ac:dyDescent="0.25">
      <c r="A238" s="29" t="s">
        <v>5490</v>
      </c>
      <c r="B238" t="s">
        <v>146</v>
      </c>
      <c r="C238" t="s">
        <v>5492</v>
      </c>
      <c r="J238">
        <v>1</v>
      </c>
    </row>
    <row r="239" spans="1:10" x14ac:dyDescent="0.25">
      <c r="A239" s="29" t="s">
        <v>1414</v>
      </c>
      <c r="B239" t="s">
        <v>85</v>
      </c>
      <c r="C239" t="s">
        <v>1417</v>
      </c>
      <c r="J239">
        <v>1</v>
      </c>
    </row>
    <row r="240" spans="1:10" x14ac:dyDescent="0.25">
      <c r="A240" s="29" t="s">
        <v>4005</v>
      </c>
      <c r="B240" t="s">
        <v>253</v>
      </c>
      <c r="C240" t="s">
        <v>4008</v>
      </c>
      <c r="J240">
        <v>1</v>
      </c>
    </row>
    <row r="241" spans="1:10" x14ac:dyDescent="0.25">
      <c r="A241" s="29" t="s">
        <v>460</v>
      </c>
      <c r="B241" t="s">
        <v>85</v>
      </c>
      <c r="C241" t="s">
        <v>463</v>
      </c>
      <c r="J241">
        <v>1</v>
      </c>
    </row>
    <row r="242" spans="1:10" x14ac:dyDescent="0.25">
      <c r="A242" s="29" t="s">
        <v>3242</v>
      </c>
      <c r="B242" t="s">
        <v>253</v>
      </c>
      <c r="C242" t="s">
        <v>3245</v>
      </c>
      <c r="J242">
        <v>1</v>
      </c>
    </row>
    <row r="243" spans="1:10" x14ac:dyDescent="0.25">
      <c r="A243" s="29" t="s">
        <v>3576</v>
      </c>
      <c r="B243" t="s">
        <v>253</v>
      </c>
      <c r="C243" t="s">
        <v>3578</v>
      </c>
      <c r="J243">
        <v>1</v>
      </c>
    </row>
    <row r="244" spans="1:10" x14ac:dyDescent="0.25">
      <c r="A244" s="29" t="s">
        <v>94</v>
      </c>
      <c r="B244" t="s">
        <v>85</v>
      </c>
      <c r="C244" t="s">
        <v>99</v>
      </c>
      <c r="J244">
        <v>1</v>
      </c>
    </row>
    <row r="245" spans="1:10" x14ac:dyDescent="0.25">
      <c r="A245" s="29" t="s">
        <v>3222</v>
      </c>
      <c r="B245" t="s">
        <v>253</v>
      </c>
      <c r="C245" t="s">
        <v>3225</v>
      </c>
      <c r="J245">
        <v>1</v>
      </c>
    </row>
    <row r="246" spans="1:10" x14ac:dyDescent="0.25">
      <c r="A246" s="29" t="s">
        <v>3000</v>
      </c>
      <c r="B246" t="s">
        <v>105</v>
      </c>
      <c r="C246" t="s">
        <v>3002</v>
      </c>
      <c r="J246">
        <v>1</v>
      </c>
    </row>
    <row r="247" spans="1:10" x14ac:dyDescent="0.25">
      <c r="A247" s="29" t="s">
        <v>5583</v>
      </c>
      <c r="B247" t="s">
        <v>146</v>
      </c>
      <c r="C247" t="s">
        <v>5585</v>
      </c>
      <c r="J247">
        <v>1</v>
      </c>
    </row>
    <row r="248" spans="1:10" x14ac:dyDescent="0.25">
      <c r="A248" s="29" t="s">
        <v>4418</v>
      </c>
      <c r="B248" t="s">
        <v>253</v>
      </c>
      <c r="C248" t="s">
        <v>4420</v>
      </c>
      <c r="J248">
        <v>1</v>
      </c>
    </row>
    <row r="249" spans="1:10" x14ac:dyDescent="0.25">
      <c r="A249" s="29" t="s">
        <v>4557</v>
      </c>
      <c r="B249" t="s">
        <v>146</v>
      </c>
      <c r="C249" t="s">
        <v>4560</v>
      </c>
      <c r="J249">
        <v>1</v>
      </c>
    </row>
    <row r="250" spans="1:10" x14ac:dyDescent="0.25">
      <c r="A250" s="29" t="s">
        <v>3501</v>
      </c>
      <c r="B250" t="s">
        <v>253</v>
      </c>
      <c r="C250" t="s">
        <v>3504</v>
      </c>
      <c r="J250">
        <v>1</v>
      </c>
    </row>
    <row r="251" spans="1:10" x14ac:dyDescent="0.25">
      <c r="A251" s="29" t="s">
        <v>5002</v>
      </c>
      <c r="B251" t="s">
        <v>146</v>
      </c>
      <c r="C251" t="s">
        <v>5004</v>
      </c>
      <c r="J251">
        <v>1</v>
      </c>
    </row>
    <row r="252" spans="1:10" x14ac:dyDescent="0.25">
      <c r="A252" s="29" t="s">
        <v>1771</v>
      </c>
      <c r="B252" t="s">
        <v>85</v>
      </c>
      <c r="C252" t="s">
        <v>1774</v>
      </c>
      <c r="J252">
        <v>1</v>
      </c>
    </row>
    <row r="253" spans="1:10" x14ac:dyDescent="0.25">
      <c r="A253" s="29" t="s">
        <v>2928</v>
      </c>
      <c r="B253" t="s">
        <v>105</v>
      </c>
      <c r="C253" t="s">
        <v>2930</v>
      </c>
      <c r="J253">
        <v>1</v>
      </c>
    </row>
    <row r="254" spans="1:10" x14ac:dyDescent="0.25">
      <c r="A254" s="29" t="s">
        <v>4486</v>
      </c>
      <c r="B254" t="s">
        <v>253</v>
      </c>
      <c r="C254" t="s">
        <v>4488</v>
      </c>
      <c r="J254">
        <v>1</v>
      </c>
    </row>
    <row r="255" spans="1:10" x14ac:dyDescent="0.25">
      <c r="A255" s="29" t="s">
        <v>3188</v>
      </c>
      <c r="B255" t="s">
        <v>105</v>
      </c>
      <c r="C255" t="s">
        <v>3190</v>
      </c>
      <c r="J255">
        <v>1</v>
      </c>
    </row>
    <row r="256" spans="1:10" x14ac:dyDescent="0.25">
      <c r="A256" s="29" t="s">
        <v>3845</v>
      </c>
      <c r="B256" t="s">
        <v>253</v>
      </c>
      <c r="C256" t="s">
        <v>3848</v>
      </c>
      <c r="J256">
        <v>1</v>
      </c>
    </row>
    <row r="257" spans="1:10" x14ac:dyDescent="0.25">
      <c r="A257" s="29" t="s">
        <v>4322</v>
      </c>
      <c r="B257" t="s">
        <v>253</v>
      </c>
      <c r="C257" t="s">
        <v>4324</v>
      </c>
      <c r="J257">
        <v>1</v>
      </c>
    </row>
    <row r="258" spans="1:10" x14ac:dyDescent="0.25">
      <c r="A258" s="29" t="s">
        <v>4463</v>
      </c>
      <c r="B258" t="s">
        <v>253</v>
      </c>
      <c r="C258" t="s">
        <v>4465</v>
      </c>
      <c r="J258">
        <v>1</v>
      </c>
    </row>
    <row r="259" spans="1:10" x14ac:dyDescent="0.25">
      <c r="A259" s="29" t="s">
        <v>5822</v>
      </c>
      <c r="B259" t="s">
        <v>146</v>
      </c>
      <c r="C259" t="s">
        <v>5824</v>
      </c>
      <c r="J259">
        <v>1</v>
      </c>
    </row>
    <row r="260" spans="1:10" x14ac:dyDescent="0.25">
      <c r="A260" s="29" t="s">
        <v>903</v>
      </c>
      <c r="B260" t="s">
        <v>85</v>
      </c>
      <c r="C260" t="s">
        <v>905</v>
      </c>
      <c r="J260">
        <v>1</v>
      </c>
    </row>
    <row r="261" spans="1:10" x14ac:dyDescent="0.25">
      <c r="A261" s="29" t="s">
        <v>3659</v>
      </c>
      <c r="B261" t="s">
        <v>253</v>
      </c>
      <c r="C261" t="s">
        <v>3661</v>
      </c>
      <c r="J261">
        <v>1</v>
      </c>
    </row>
    <row r="262" spans="1:10" x14ac:dyDescent="0.25">
      <c r="A262" s="29" t="s">
        <v>3114</v>
      </c>
      <c r="B262" t="s">
        <v>105</v>
      </c>
      <c r="C262" t="s">
        <v>3116</v>
      </c>
      <c r="J262">
        <v>1</v>
      </c>
    </row>
    <row r="263" spans="1:10" x14ac:dyDescent="0.25">
      <c r="A263" s="29" t="s">
        <v>891</v>
      </c>
      <c r="B263" t="s">
        <v>85</v>
      </c>
      <c r="C263" t="s">
        <v>894</v>
      </c>
      <c r="J263">
        <v>1</v>
      </c>
    </row>
    <row r="264" spans="1:10" x14ac:dyDescent="0.25">
      <c r="A264" s="29" t="s">
        <v>2378</v>
      </c>
      <c r="B264" t="s">
        <v>105</v>
      </c>
      <c r="C264" t="s">
        <v>2381</v>
      </c>
      <c r="J264">
        <v>1</v>
      </c>
    </row>
    <row r="265" spans="1:10" x14ac:dyDescent="0.25">
      <c r="A265" s="29" t="s">
        <v>579</v>
      </c>
      <c r="B265" t="s">
        <v>85</v>
      </c>
      <c r="C265" t="s">
        <v>582</v>
      </c>
      <c r="J265">
        <v>1</v>
      </c>
    </row>
    <row r="266" spans="1:10" x14ac:dyDescent="0.25">
      <c r="A266" s="29" t="s">
        <v>2597</v>
      </c>
      <c r="B266" t="s">
        <v>105</v>
      </c>
      <c r="C266" t="s">
        <v>2599</v>
      </c>
      <c r="J266">
        <v>1</v>
      </c>
    </row>
    <row r="267" spans="1:10" x14ac:dyDescent="0.25">
      <c r="A267" s="29" t="s">
        <v>5478</v>
      </c>
      <c r="B267" t="s">
        <v>146</v>
      </c>
      <c r="C267" t="s">
        <v>5480</v>
      </c>
      <c r="J267">
        <v>1</v>
      </c>
    </row>
    <row r="268" spans="1:10" x14ac:dyDescent="0.25">
      <c r="A268" s="29" t="s">
        <v>3119</v>
      </c>
      <c r="B268" t="s">
        <v>105</v>
      </c>
      <c r="C268" t="s">
        <v>3121</v>
      </c>
      <c r="J268">
        <v>1</v>
      </c>
    </row>
    <row r="269" spans="1:10" x14ac:dyDescent="0.25">
      <c r="A269" s="29" t="s">
        <v>2277</v>
      </c>
      <c r="B269" t="s">
        <v>105</v>
      </c>
      <c r="C269" t="s">
        <v>2280</v>
      </c>
      <c r="J269">
        <v>1</v>
      </c>
    </row>
    <row r="270" spans="1:10" x14ac:dyDescent="0.25">
      <c r="A270" s="29" t="s">
        <v>1909</v>
      </c>
      <c r="B270" t="s">
        <v>85</v>
      </c>
      <c r="C270" t="s">
        <v>1911</v>
      </c>
      <c r="J270">
        <v>1</v>
      </c>
    </row>
    <row r="271" spans="1:10" x14ac:dyDescent="0.25">
      <c r="A271" s="29" t="s">
        <v>908</v>
      </c>
      <c r="B271" t="s">
        <v>85</v>
      </c>
      <c r="C271" t="s">
        <v>911</v>
      </c>
      <c r="J271">
        <v>1</v>
      </c>
    </row>
    <row r="272" spans="1:10" x14ac:dyDescent="0.25">
      <c r="A272" s="29" t="s">
        <v>1560</v>
      </c>
      <c r="B272" t="s">
        <v>85</v>
      </c>
      <c r="C272" t="s">
        <v>1563</v>
      </c>
      <c r="J272">
        <v>1</v>
      </c>
    </row>
    <row r="273" spans="1:10" x14ac:dyDescent="0.25">
      <c r="A273" s="29" t="s">
        <v>4053</v>
      </c>
      <c r="B273" t="s">
        <v>253</v>
      </c>
      <c r="C273" t="s">
        <v>4055</v>
      </c>
      <c r="J273">
        <v>1</v>
      </c>
    </row>
    <row r="274" spans="1:10" x14ac:dyDescent="0.25">
      <c r="A274" s="29" t="s">
        <v>758</v>
      </c>
      <c r="B274" t="s">
        <v>85</v>
      </c>
      <c r="C274" t="s">
        <v>760</v>
      </c>
      <c r="J274">
        <v>1</v>
      </c>
    </row>
    <row r="275" spans="1:10" x14ac:dyDescent="0.25">
      <c r="A275" s="29" t="s">
        <v>5713</v>
      </c>
      <c r="B275" t="s">
        <v>146</v>
      </c>
      <c r="C275" t="s">
        <v>5715</v>
      </c>
      <c r="J275">
        <v>1</v>
      </c>
    </row>
    <row r="276" spans="1:10" x14ac:dyDescent="0.25">
      <c r="A276" s="29" t="s">
        <v>4964</v>
      </c>
      <c r="B276" t="s">
        <v>146</v>
      </c>
      <c r="C276" t="s">
        <v>4966</v>
      </c>
      <c r="J276">
        <v>1</v>
      </c>
    </row>
    <row r="277" spans="1:10" x14ac:dyDescent="0.25">
      <c r="A277" s="29" t="s">
        <v>4011</v>
      </c>
      <c r="B277" t="s">
        <v>253</v>
      </c>
      <c r="C277" t="s">
        <v>4013</v>
      </c>
      <c r="J277">
        <v>1</v>
      </c>
    </row>
    <row r="278" spans="1:10" x14ac:dyDescent="0.25">
      <c r="A278" s="29" t="s">
        <v>1805</v>
      </c>
      <c r="B278" t="s">
        <v>85</v>
      </c>
      <c r="C278" t="s">
        <v>1808</v>
      </c>
      <c r="J278">
        <v>1</v>
      </c>
    </row>
    <row r="279" spans="1:10" x14ac:dyDescent="0.25">
      <c r="A279" s="29" t="s">
        <v>3026</v>
      </c>
      <c r="B279" t="s">
        <v>105</v>
      </c>
      <c r="C279" t="s">
        <v>3029</v>
      </c>
      <c r="J279">
        <v>1</v>
      </c>
    </row>
    <row r="280" spans="1:10" x14ac:dyDescent="0.25">
      <c r="A280" s="29" t="s">
        <v>4230</v>
      </c>
      <c r="B280" t="s">
        <v>253</v>
      </c>
      <c r="C280" t="s">
        <v>4232</v>
      </c>
      <c r="J280">
        <v>1</v>
      </c>
    </row>
    <row r="281" spans="1:10" x14ac:dyDescent="0.25">
      <c r="A281" s="29" t="s">
        <v>1783</v>
      </c>
      <c r="B281" t="s">
        <v>85</v>
      </c>
      <c r="C281" t="s">
        <v>1785</v>
      </c>
      <c r="J281">
        <v>1</v>
      </c>
    </row>
    <row r="282" spans="1:10" x14ac:dyDescent="0.25">
      <c r="A282" s="29" t="s">
        <v>5105</v>
      </c>
      <c r="B282" t="s">
        <v>146</v>
      </c>
      <c r="C282" t="s">
        <v>5107</v>
      </c>
      <c r="J282">
        <v>1</v>
      </c>
    </row>
    <row r="283" spans="1:10" x14ac:dyDescent="0.25">
      <c r="A283" s="29" t="s">
        <v>5655</v>
      </c>
      <c r="B283" t="s">
        <v>146</v>
      </c>
      <c r="C283" t="s">
        <v>5657</v>
      </c>
      <c r="J283">
        <v>1</v>
      </c>
    </row>
    <row r="284" spans="1:10" x14ac:dyDescent="0.25">
      <c r="A284" s="29" t="s">
        <v>4151</v>
      </c>
      <c r="B284" t="s">
        <v>253</v>
      </c>
      <c r="C284" t="s">
        <v>4153</v>
      </c>
      <c r="J284">
        <v>1</v>
      </c>
    </row>
    <row r="285" spans="1:10" x14ac:dyDescent="0.25">
      <c r="A285" s="29" t="s">
        <v>1714</v>
      </c>
      <c r="B285" t="s">
        <v>85</v>
      </c>
      <c r="C285" t="s">
        <v>1716</v>
      </c>
      <c r="J285">
        <v>1</v>
      </c>
    </row>
    <row r="286" spans="1:10" x14ac:dyDescent="0.25">
      <c r="A286" s="29" t="s">
        <v>2515</v>
      </c>
      <c r="B286" t="s">
        <v>105</v>
      </c>
      <c r="C286" t="s">
        <v>2518</v>
      </c>
      <c r="J286">
        <v>1</v>
      </c>
    </row>
    <row r="287" spans="1:10" x14ac:dyDescent="0.25">
      <c r="A287" s="29" t="s">
        <v>3518</v>
      </c>
      <c r="B287" t="s">
        <v>253</v>
      </c>
      <c r="C287" t="s">
        <v>3520</v>
      </c>
      <c r="J287">
        <v>1</v>
      </c>
    </row>
    <row r="288" spans="1:10" x14ac:dyDescent="0.25">
      <c r="A288" s="29" t="s">
        <v>4539</v>
      </c>
      <c r="B288" t="s">
        <v>146</v>
      </c>
      <c r="C288" t="s">
        <v>4541</v>
      </c>
      <c r="J288">
        <v>1</v>
      </c>
    </row>
    <row r="289" spans="1:10" x14ac:dyDescent="0.25">
      <c r="A289" s="29" t="s">
        <v>2106</v>
      </c>
      <c r="B289" t="s">
        <v>105</v>
      </c>
      <c r="C289" t="s">
        <v>2107</v>
      </c>
      <c r="J289">
        <v>1</v>
      </c>
    </row>
    <row r="290" spans="1:10" x14ac:dyDescent="0.25">
      <c r="A290" s="29" t="s">
        <v>2090</v>
      </c>
      <c r="B290" t="s">
        <v>105</v>
      </c>
      <c r="C290" t="s">
        <v>2092</v>
      </c>
      <c r="J290">
        <v>1</v>
      </c>
    </row>
    <row r="291" spans="1:10" x14ac:dyDescent="0.25">
      <c r="A291" s="29" t="s">
        <v>1347</v>
      </c>
      <c r="B291" t="s">
        <v>85</v>
      </c>
      <c r="C291" t="s">
        <v>1350</v>
      </c>
      <c r="J291">
        <v>1</v>
      </c>
    </row>
    <row r="292" spans="1:10" x14ac:dyDescent="0.25">
      <c r="A292" s="29" t="s">
        <v>1897</v>
      </c>
      <c r="B292" t="s">
        <v>85</v>
      </c>
      <c r="C292" t="s">
        <v>1899</v>
      </c>
      <c r="J292">
        <v>1</v>
      </c>
    </row>
    <row r="293" spans="1:10" x14ac:dyDescent="0.25">
      <c r="A293" s="29" t="s">
        <v>470</v>
      </c>
      <c r="B293" t="s">
        <v>85</v>
      </c>
      <c r="C293" t="s">
        <v>472</v>
      </c>
      <c r="J293">
        <v>1</v>
      </c>
    </row>
    <row r="294" spans="1:10" x14ac:dyDescent="0.25">
      <c r="A294" s="29" t="s">
        <v>2456</v>
      </c>
      <c r="B294" t="s">
        <v>105</v>
      </c>
      <c r="C294" t="s">
        <v>2459</v>
      </c>
      <c r="J294">
        <v>1</v>
      </c>
    </row>
    <row r="295" spans="1:10" x14ac:dyDescent="0.25">
      <c r="A295" s="29" t="s">
        <v>2881</v>
      </c>
      <c r="B295" t="s">
        <v>105</v>
      </c>
      <c r="C295" t="s">
        <v>2883</v>
      </c>
      <c r="J295">
        <v>1</v>
      </c>
    </row>
    <row r="296" spans="1:10" x14ac:dyDescent="0.25">
      <c r="A296" s="29" t="s">
        <v>2115</v>
      </c>
      <c r="B296" t="s">
        <v>105</v>
      </c>
      <c r="C296" t="s">
        <v>2117</v>
      </c>
      <c r="J296">
        <v>1</v>
      </c>
    </row>
    <row r="297" spans="1:10" x14ac:dyDescent="0.25">
      <c r="A297" s="29" t="s">
        <v>4880</v>
      </c>
      <c r="B297" t="s">
        <v>146</v>
      </c>
      <c r="C297" t="s">
        <v>4882</v>
      </c>
      <c r="J297">
        <v>1</v>
      </c>
    </row>
    <row r="298" spans="1:10" x14ac:dyDescent="0.25">
      <c r="A298" s="29" t="s">
        <v>2130</v>
      </c>
      <c r="B298" t="s">
        <v>105</v>
      </c>
      <c r="C298" t="s">
        <v>2132</v>
      </c>
      <c r="D298" t="s">
        <v>2136</v>
      </c>
      <c r="J298">
        <v>1</v>
      </c>
    </row>
    <row r="299" spans="1:10" x14ac:dyDescent="0.25">
      <c r="A299" s="29" t="s">
        <v>2555</v>
      </c>
      <c r="B299" t="s">
        <v>105</v>
      </c>
      <c r="C299" t="s">
        <v>2558</v>
      </c>
      <c r="J299">
        <v>1</v>
      </c>
    </row>
    <row r="300" spans="1:10" x14ac:dyDescent="0.25">
      <c r="A300" s="29" t="s">
        <v>2139</v>
      </c>
      <c r="B300" t="s">
        <v>105</v>
      </c>
      <c r="C300" t="s">
        <v>2142</v>
      </c>
      <c r="J300">
        <v>1</v>
      </c>
    </row>
    <row r="301" spans="1:10" x14ac:dyDescent="0.25">
      <c r="A301" s="29" t="s">
        <v>4595</v>
      </c>
      <c r="B301" t="s">
        <v>146</v>
      </c>
      <c r="C301" t="s">
        <v>4597</v>
      </c>
      <c r="J301">
        <v>1</v>
      </c>
    </row>
    <row r="302" spans="1:10" x14ac:dyDescent="0.25">
      <c r="A302" s="29" t="s">
        <v>5532</v>
      </c>
      <c r="B302" t="s">
        <v>146</v>
      </c>
      <c r="C302" t="s">
        <v>5534</v>
      </c>
      <c r="J302">
        <v>1</v>
      </c>
    </row>
    <row r="303" spans="1:10" x14ac:dyDescent="0.25">
      <c r="A303" s="29" t="s">
        <v>4146</v>
      </c>
      <c r="B303" t="s">
        <v>253</v>
      </c>
      <c r="C303" t="s">
        <v>4148</v>
      </c>
      <c r="J303">
        <v>1</v>
      </c>
    </row>
    <row r="304" spans="1:10" x14ac:dyDescent="0.25">
      <c r="A304" s="29" t="s">
        <v>4969</v>
      </c>
      <c r="B304" t="s">
        <v>146</v>
      </c>
      <c r="C304" t="s">
        <v>4972</v>
      </c>
      <c r="J304">
        <v>1</v>
      </c>
    </row>
    <row r="305" spans="1:10" x14ac:dyDescent="0.25">
      <c r="A305" s="29" t="s">
        <v>4136</v>
      </c>
      <c r="B305" t="s">
        <v>253</v>
      </c>
      <c r="C305" t="s">
        <v>4139</v>
      </c>
      <c r="J305">
        <v>1</v>
      </c>
    </row>
    <row r="306" spans="1:10" x14ac:dyDescent="0.25">
      <c r="A306" s="29" t="s">
        <v>1704</v>
      </c>
      <c r="B306" t="s">
        <v>85</v>
      </c>
      <c r="C306" t="s">
        <v>1706</v>
      </c>
      <c r="J306">
        <v>1</v>
      </c>
    </row>
    <row r="307" spans="1:10" x14ac:dyDescent="0.25">
      <c r="A307" s="29" t="s">
        <v>5650</v>
      </c>
      <c r="B307" t="s">
        <v>146</v>
      </c>
      <c r="C307" t="s">
        <v>5652</v>
      </c>
      <c r="J307">
        <v>1</v>
      </c>
    </row>
    <row r="308" spans="1:10" x14ac:dyDescent="0.25">
      <c r="A308" s="29" t="s">
        <v>3875</v>
      </c>
      <c r="B308" t="s">
        <v>253</v>
      </c>
      <c r="C308" t="s">
        <v>3878</v>
      </c>
      <c r="J308">
        <v>1</v>
      </c>
    </row>
    <row r="309" spans="1:10" x14ac:dyDescent="0.25">
      <c r="A309" s="29" t="s">
        <v>5495</v>
      </c>
      <c r="B309" t="s">
        <v>146</v>
      </c>
      <c r="C309" t="s">
        <v>5498</v>
      </c>
      <c r="J309">
        <v>1</v>
      </c>
    </row>
    <row r="310" spans="1:10" x14ac:dyDescent="0.25">
      <c r="A310" s="29" t="s">
        <v>2005</v>
      </c>
      <c r="B310" t="s">
        <v>85</v>
      </c>
      <c r="C310" t="s">
        <v>2008</v>
      </c>
      <c r="J310">
        <v>1</v>
      </c>
    </row>
    <row r="311" spans="1:10" x14ac:dyDescent="0.25">
      <c r="A311" s="29" t="s">
        <v>1138</v>
      </c>
      <c r="B311" t="s">
        <v>85</v>
      </c>
      <c r="C311" t="s">
        <v>1139</v>
      </c>
      <c r="J311">
        <v>1</v>
      </c>
    </row>
    <row r="312" spans="1:10" x14ac:dyDescent="0.25">
      <c r="A312" s="29" t="s">
        <v>862</v>
      </c>
      <c r="B312" t="s">
        <v>85</v>
      </c>
      <c r="C312" t="s">
        <v>865</v>
      </c>
      <c r="J312">
        <v>1</v>
      </c>
    </row>
    <row r="313" spans="1:10" x14ac:dyDescent="0.25">
      <c r="A313" s="29" t="s">
        <v>3880</v>
      </c>
      <c r="B313" t="s">
        <v>253</v>
      </c>
      <c r="C313" t="s">
        <v>3881</v>
      </c>
      <c r="J313">
        <v>1</v>
      </c>
    </row>
    <row r="314" spans="1:10" x14ac:dyDescent="0.25">
      <c r="A314" s="29" t="s">
        <v>1126</v>
      </c>
      <c r="B314" t="s">
        <v>85</v>
      </c>
      <c r="C314" t="s">
        <v>1129</v>
      </c>
      <c r="J314">
        <v>1</v>
      </c>
    </row>
    <row r="315" spans="1:10" x14ac:dyDescent="0.25">
      <c r="A315" s="29" t="s">
        <v>4507</v>
      </c>
      <c r="B315" t="s">
        <v>253</v>
      </c>
      <c r="C315" t="s">
        <v>4509</v>
      </c>
      <c r="J315">
        <v>1</v>
      </c>
    </row>
    <row r="316" spans="1:10" x14ac:dyDescent="0.25">
      <c r="A316" s="29" t="s">
        <v>4366</v>
      </c>
      <c r="B316" t="s">
        <v>253</v>
      </c>
      <c r="C316" t="s">
        <v>4368</v>
      </c>
      <c r="J316">
        <v>1</v>
      </c>
    </row>
    <row r="317" spans="1:10" x14ac:dyDescent="0.25">
      <c r="A317" s="29" t="s">
        <v>4831</v>
      </c>
      <c r="B317" t="s">
        <v>146</v>
      </c>
      <c r="C317" t="s">
        <v>4833</v>
      </c>
      <c r="J317">
        <v>1</v>
      </c>
    </row>
    <row r="318" spans="1:10" x14ac:dyDescent="0.25">
      <c r="A318" s="29" t="s">
        <v>1857</v>
      </c>
      <c r="B318" t="s">
        <v>85</v>
      </c>
      <c r="C318" t="s">
        <v>1860</v>
      </c>
      <c r="J318">
        <v>1</v>
      </c>
    </row>
    <row r="319" spans="1:10" x14ac:dyDescent="0.25">
      <c r="A319" s="29" t="s">
        <v>1356</v>
      </c>
      <c r="B319" t="s">
        <v>85</v>
      </c>
      <c r="C319" t="s">
        <v>1358</v>
      </c>
      <c r="J319">
        <v>1</v>
      </c>
    </row>
    <row r="320" spans="1:10" x14ac:dyDescent="0.25">
      <c r="A320" s="29" t="s">
        <v>3068</v>
      </c>
      <c r="B320" t="s">
        <v>105</v>
      </c>
      <c r="C320" t="s">
        <v>3070</v>
      </c>
      <c r="J320">
        <v>1</v>
      </c>
    </row>
    <row r="321" spans="1:10" x14ac:dyDescent="0.25">
      <c r="A321" s="29" t="s">
        <v>1142</v>
      </c>
      <c r="B321" t="s">
        <v>85</v>
      </c>
      <c r="C321" t="s">
        <v>1144</v>
      </c>
      <c r="J321">
        <v>1</v>
      </c>
    </row>
    <row r="322" spans="1:10" x14ac:dyDescent="0.25">
      <c r="A322" s="29" t="s">
        <v>5133</v>
      </c>
      <c r="B322" t="s">
        <v>146</v>
      </c>
      <c r="C322" t="s">
        <v>5135</v>
      </c>
      <c r="J322">
        <v>1</v>
      </c>
    </row>
    <row r="323" spans="1:10" x14ac:dyDescent="0.25">
      <c r="A323" s="29" t="s">
        <v>5221</v>
      </c>
      <c r="B323" t="s">
        <v>146</v>
      </c>
      <c r="C323" t="s">
        <v>5223</v>
      </c>
      <c r="J323">
        <v>1</v>
      </c>
    </row>
    <row r="324" spans="1:10" x14ac:dyDescent="0.25">
      <c r="A324" s="29" t="s">
        <v>1863</v>
      </c>
      <c r="B324" t="s">
        <v>85</v>
      </c>
      <c r="C324" t="s">
        <v>1866</v>
      </c>
      <c r="J324">
        <v>1</v>
      </c>
    </row>
    <row r="325" spans="1:10" x14ac:dyDescent="0.25">
      <c r="A325" s="29" t="s">
        <v>1971</v>
      </c>
      <c r="B325" t="s">
        <v>85</v>
      </c>
      <c r="C325" t="s">
        <v>1973</v>
      </c>
      <c r="J325">
        <v>1</v>
      </c>
    </row>
    <row r="326" spans="1:10" x14ac:dyDescent="0.25">
      <c r="A326" s="29" t="s">
        <v>712</v>
      </c>
      <c r="B326" t="s">
        <v>85</v>
      </c>
      <c r="C326" t="s">
        <v>714</v>
      </c>
      <c r="J326">
        <v>1</v>
      </c>
    </row>
    <row r="327" spans="1:10" x14ac:dyDescent="0.25">
      <c r="A327" s="29" t="s">
        <v>2330</v>
      </c>
      <c r="B327" t="s">
        <v>105</v>
      </c>
      <c r="C327" t="s">
        <v>2332</v>
      </c>
      <c r="J327">
        <v>1</v>
      </c>
    </row>
    <row r="328" spans="1:10" x14ac:dyDescent="0.25">
      <c r="A328" s="29" t="s">
        <v>5728</v>
      </c>
      <c r="B328" t="s">
        <v>146</v>
      </c>
      <c r="C328" t="s">
        <v>5730</v>
      </c>
      <c r="J328">
        <v>1</v>
      </c>
    </row>
    <row r="329" spans="1:10" x14ac:dyDescent="0.25">
      <c r="A329" s="29" t="s">
        <v>5638</v>
      </c>
      <c r="B329" t="s">
        <v>146</v>
      </c>
      <c r="C329" t="s">
        <v>5640</v>
      </c>
      <c r="J329">
        <v>1</v>
      </c>
    </row>
    <row r="330" spans="1:10" x14ac:dyDescent="0.25">
      <c r="A330" s="29" t="s">
        <v>4337</v>
      </c>
      <c r="B330" t="s">
        <v>253</v>
      </c>
      <c r="C330" t="s">
        <v>4340</v>
      </c>
      <c r="J330">
        <v>1</v>
      </c>
    </row>
    <row r="331" spans="1:10" x14ac:dyDescent="0.25">
      <c r="A331" s="29" t="s">
        <v>1800</v>
      </c>
      <c r="B331" t="s">
        <v>85</v>
      </c>
      <c r="C331" t="s">
        <v>1802</v>
      </c>
      <c r="J331">
        <v>1</v>
      </c>
    </row>
    <row r="332" spans="1:10" x14ac:dyDescent="0.25">
      <c r="A332" s="29" t="s">
        <v>5667</v>
      </c>
      <c r="B332" t="s">
        <v>146</v>
      </c>
      <c r="C332" t="s">
        <v>5669</v>
      </c>
      <c r="D332" t="s">
        <v>5671</v>
      </c>
      <c r="J332">
        <v>1</v>
      </c>
    </row>
    <row r="333" spans="1:10" x14ac:dyDescent="0.25">
      <c r="A333" s="29" t="s">
        <v>3035</v>
      </c>
      <c r="B333" t="s">
        <v>105</v>
      </c>
      <c r="C333" t="s">
        <v>3037</v>
      </c>
      <c r="J333">
        <v>1</v>
      </c>
    </row>
    <row r="334" spans="1:10" x14ac:dyDescent="0.25">
      <c r="A334" s="29" t="s">
        <v>3040</v>
      </c>
      <c r="B334" t="s">
        <v>105</v>
      </c>
      <c r="C334" t="s">
        <v>3042</v>
      </c>
      <c r="J334">
        <v>1</v>
      </c>
    </row>
    <row r="335" spans="1:10" x14ac:dyDescent="0.25">
      <c r="A335" s="29" t="s">
        <v>4342</v>
      </c>
      <c r="B335" t="s">
        <v>253</v>
      </c>
      <c r="C335" t="s">
        <v>4344</v>
      </c>
      <c r="J335">
        <v>1</v>
      </c>
    </row>
    <row r="336" spans="1:10" x14ac:dyDescent="0.25">
      <c r="A336" s="29" t="s">
        <v>5674</v>
      </c>
      <c r="B336" t="s">
        <v>146</v>
      </c>
      <c r="C336" t="s">
        <v>5675</v>
      </c>
      <c r="J336">
        <v>1</v>
      </c>
    </row>
    <row r="337" spans="1:10" x14ac:dyDescent="0.25">
      <c r="A337" s="29" t="s">
        <v>1827</v>
      </c>
      <c r="B337" t="s">
        <v>85</v>
      </c>
      <c r="C337" t="s">
        <v>1829</v>
      </c>
      <c r="J337">
        <v>1</v>
      </c>
    </row>
    <row r="338" spans="1:10" x14ac:dyDescent="0.25">
      <c r="A338" s="29" t="s">
        <v>1914</v>
      </c>
      <c r="B338" t="s">
        <v>85</v>
      </c>
      <c r="C338" t="s">
        <v>1917</v>
      </c>
      <c r="J338">
        <v>1</v>
      </c>
    </row>
    <row r="339" spans="1:10" x14ac:dyDescent="0.25">
      <c r="A339" s="29" t="s">
        <v>3092</v>
      </c>
      <c r="B339" t="s">
        <v>105</v>
      </c>
      <c r="C339" t="s">
        <v>3095</v>
      </c>
      <c r="J339">
        <v>1</v>
      </c>
    </row>
    <row r="340" spans="1:10" x14ac:dyDescent="0.25">
      <c r="A340" s="29" t="s">
        <v>1920</v>
      </c>
      <c r="B340" t="s">
        <v>85</v>
      </c>
      <c r="C340" t="s">
        <v>1922</v>
      </c>
      <c r="J340">
        <v>1</v>
      </c>
    </row>
    <row r="341" spans="1:10" x14ac:dyDescent="0.25">
      <c r="A341" s="29" t="s">
        <v>3168</v>
      </c>
      <c r="B341" t="s">
        <v>105</v>
      </c>
      <c r="C341" t="s">
        <v>3169</v>
      </c>
      <c r="J341">
        <v>1</v>
      </c>
    </row>
    <row r="342" spans="1:10" x14ac:dyDescent="0.25">
      <c r="A342" s="29" t="s">
        <v>3098</v>
      </c>
      <c r="B342" t="s">
        <v>105</v>
      </c>
      <c r="C342" t="s">
        <v>3100</v>
      </c>
      <c r="J342">
        <v>1</v>
      </c>
    </row>
    <row r="343" spans="1:10" x14ac:dyDescent="0.25">
      <c r="A343" s="29" t="s">
        <v>5733</v>
      </c>
      <c r="B343" t="s">
        <v>146</v>
      </c>
      <c r="C343" t="s">
        <v>5735</v>
      </c>
      <c r="J343">
        <v>1</v>
      </c>
    </row>
    <row r="344" spans="1:10" x14ac:dyDescent="0.25">
      <c r="A344" s="29" t="s">
        <v>3130</v>
      </c>
      <c r="B344" t="s">
        <v>105</v>
      </c>
      <c r="C344" t="s">
        <v>3133</v>
      </c>
      <c r="J344">
        <v>1</v>
      </c>
    </row>
    <row r="345" spans="1:10" x14ac:dyDescent="0.25">
      <c r="A345" s="29" t="s">
        <v>3136</v>
      </c>
      <c r="B345" t="s">
        <v>105</v>
      </c>
      <c r="C345" t="s">
        <v>3139</v>
      </c>
      <c r="J345">
        <v>1</v>
      </c>
    </row>
    <row r="346" spans="1:10" x14ac:dyDescent="0.25">
      <c r="A346" s="29" t="s">
        <v>4431</v>
      </c>
      <c r="B346" t="s">
        <v>253</v>
      </c>
      <c r="C346" t="s">
        <v>4433</v>
      </c>
      <c r="J346">
        <v>1</v>
      </c>
    </row>
    <row r="347" spans="1:10" x14ac:dyDescent="0.25">
      <c r="A347" s="29" t="s">
        <v>1959</v>
      </c>
      <c r="B347" t="s">
        <v>85</v>
      </c>
      <c r="C347" t="s">
        <v>1961</v>
      </c>
      <c r="J347">
        <v>1</v>
      </c>
    </row>
    <row r="348" spans="1:10" x14ac:dyDescent="0.25">
      <c r="A348" s="29" t="s">
        <v>1975</v>
      </c>
      <c r="B348" t="s">
        <v>85</v>
      </c>
      <c r="C348" t="s">
        <v>1977</v>
      </c>
      <c r="J348">
        <v>1</v>
      </c>
    </row>
    <row r="349" spans="1:10" x14ac:dyDescent="0.25">
      <c r="A349" s="29" t="s">
        <v>4436</v>
      </c>
      <c r="B349" t="s">
        <v>253</v>
      </c>
      <c r="C349" t="s">
        <v>4438</v>
      </c>
      <c r="J349">
        <v>1</v>
      </c>
    </row>
    <row r="350" spans="1:10" x14ac:dyDescent="0.25">
      <c r="A350" s="29" t="s">
        <v>4441</v>
      </c>
      <c r="B350" t="s">
        <v>253</v>
      </c>
      <c r="C350" t="s">
        <v>4443</v>
      </c>
      <c r="J350">
        <v>1</v>
      </c>
    </row>
    <row r="351" spans="1:10" x14ac:dyDescent="0.25">
      <c r="A351" s="29" t="s">
        <v>1988</v>
      </c>
      <c r="B351" t="s">
        <v>85</v>
      </c>
      <c r="C351" t="s">
        <v>1990</v>
      </c>
      <c r="J351">
        <v>1</v>
      </c>
    </row>
    <row r="352" spans="1:10" x14ac:dyDescent="0.25">
      <c r="A352" s="29" t="s">
        <v>5808</v>
      </c>
      <c r="B352" t="s">
        <v>146</v>
      </c>
      <c r="C352" t="s">
        <v>5810</v>
      </c>
      <c r="J352">
        <v>1</v>
      </c>
    </row>
    <row r="353" spans="1:10" x14ac:dyDescent="0.25">
      <c r="A353" s="29" t="s">
        <v>1748</v>
      </c>
      <c r="B353" t="s">
        <v>85</v>
      </c>
      <c r="C353" t="s">
        <v>1750</v>
      </c>
      <c r="J353">
        <v>1</v>
      </c>
    </row>
    <row r="354" spans="1:10" x14ac:dyDescent="0.25">
      <c r="A354" s="29" t="s">
        <v>1743</v>
      </c>
      <c r="B354" t="s">
        <v>85</v>
      </c>
      <c r="C354" t="s">
        <v>1746</v>
      </c>
      <c r="J354">
        <v>1</v>
      </c>
    </row>
    <row r="355" spans="1:10" x14ac:dyDescent="0.25">
      <c r="A355" s="29" t="s">
        <v>1737</v>
      </c>
      <c r="B355" t="s">
        <v>85</v>
      </c>
      <c r="C355" t="s">
        <v>1740</v>
      </c>
      <c r="J355">
        <v>1</v>
      </c>
    </row>
    <row r="356" spans="1:10" x14ac:dyDescent="0.25">
      <c r="A356" s="29" t="s">
        <v>1731</v>
      </c>
      <c r="B356" t="s">
        <v>85</v>
      </c>
      <c r="C356" t="s">
        <v>1734</v>
      </c>
      <c r="J356">
        <v>1</v>
      </c>
    </row>
    <row r="357" spans="1:10" x14ac:dyDescent="0.25">
      <c r="A357" s="29" t="s">
        <v>5473</v>
      </c>
      <c r="B357" t="s">
        <v>146</v>
      </c>
      <c r="C357" t="s">
        <v>5475</v>
      </c>
      <c r="J357">
        <v>1</v>
      </c>
    </row>
    <row r="358" spans="1:10" x14ac:dyDescent="0.25">
      <c r="A358" s="29" t="s">
        <v>4207</v>
      </c>
      <c r="B358" t="s">
        <v>253</v>
      </c>
      <c r="C358" t="s">
        <v>4209</v>
      </c>
      <c r="D358" t="s">
        <v>4212</v>
      </c>
      <c r="J358">
        <v>1</v>
      </c>
    </row>
    <row r="359" spans="1:10" x14ac:dyDescent="0.25">
      <c r="A359" s="29" t="s">
        <v>4215</v>
      </c>
      <c r="B359" t="s">
        <v>253</v>
      </c>
      <c r="C359" t="s">
        <v>4217</v>
      </c>
      <c r="J359">
        <v>1</v>
      </c>
    </row>
    <row r="360" spans="1:10" x14ac:dyDescent="0.25">
      <c r="A360" s="29" t="s">
        <v>4225</v>
      </c>
      <c r="B360" t="s">
        <v>253</v>
      </c>
      <c r="C360" t="s">
        <v>4227</v>
      </c>
      <c r="J360">
        <v>1</v>
      </c>
    </row>
    <row r="361" spans="1:10" x14ac:dyDescent="0.25">
      <c r="A361" s="29" t="s">
        <v>5486</v>
      </c>
      <c r="B361" t="s">
        <v>146</v>
      </c>
      <c r="C361" t="s">
        <v>5488</v>
      </c>
      <c r="J361">
        <v>1</v>
      </c>
    </row>
    <row r="362" spans="1:10" x14ac:dyDescent="0.25">
      <c r="A362" s="29" t="s">
        <v>4258</v>
      </c>
      <c r="B362" t="s">
        <v>253</v>
      </c>
      <c r="C362" t="s">
        <v>4260</v>
      </c>
      <c r="J362">
        <v>1</v>
      </c>
    </row>
    <row r="363" spans="1:10" x14ac:dyDescent="0.25">
      <c r="A363" s="29" t="s">
        <v>2946</v>
      </c>
      <c r="B363" t="s">
        <v>105</v>
      </c>
      <c r="C363" t="s">
        <v>2948</v>
      </c>
      <c r="J363">
        <v>1</v>
      </c>
    </row>
    <row r="364" spans="1:10" x14ac:dyDescent="0.25">
      <c r="A364" s="29" t="s">
        <v>4263</v>
      </c>
      <c r="B364" t="s">
        <v>253</v>
      </c>
      <c r="C364" t="s">
        <v>4265</v>
      </c>
      <c r="J364">
        <v>1</v>
      </c>
    </row>
    <row r="365" spans="1:10" x14ac:dyDescent="0.25">
      <c r="A365" s="29" t="s">
        <v>2961</v>
      </c>
      <c r="B365" t="s">
        <v>105</v>
      </c>
      <c r="C365" t="s">
        <v>2963</v>
      </c>
      <c r="J365">
        <v>1</v>
      </c>
    </row>
    <row r="366" spans="1:10" x14ac:dyDescent="0.25">
      <c r="A366" s="29" t="s">
        <v>1607</v>
      </c>
      <c r="B366" t="s">
        <v>85</v>
      </c>
      <c r="C366" t="s">
        <v>1610</v>
      </c>
      <c r="J366">
        <v>1</v>
      </c>
    </row>
    <row r="367" spans="1:10" x14ac:dyDescent="0.25">
      <c r="A367" s="29" t="s">
        <v>1624</v>
      </c>
      <c r="B367" t="s">
        <v>85</v>
      </c>
      <c r="C367" t="s">
        <v>1626</v>
      </c>
      <c r="J367">
        <v>1</v>
      </c>
    </row>
    <row r="368" spans="1:10" x14ac:dyDescent="0.25">
      <c r="A368" s="29" t="s">
        <v>5549</v>
      </c>
      <c r="B368" t="s">
        <v>146</v>
      </c>
      <c r="C368" t="s">
        <v>5552</v>
      </c>
      <c r="J368">
        <v>1</v>
      </c>
    </row>
    <row r="369" spans="1:10" x14ac:dyDescent="0.25">
      <c r="A369" s="29" t="s">
        <v>2992</v>
      </c>
      <c r="B369" t="s">
        <v>105</v>
      </c>
      <c r="C369" t="s">
        <v>2994</v>
      </c>
      <c r="J369">
        <v>1</v>
      </c>
    </row>
    <row r="370" spans="1:10" x14ac:dyDescent="0.25">
      <c r="A370" s="29" t="s">
        <v>1671</v>
      </c>
      <c r="B370" t="s">
        <v>85</v>
      </c>
      <c r="C370" t="s">
        <v>1673</v>
      </c>
      <c r="J370">
        <v>1</v>
      </c>
    </row>
    <row r="371" spans="1:10" x14ac:dyDescent="0.25">
      <c r="A371" s="29" t="s">
        <v>5574</v>
      </c>
      <c r="B371" t="s">
        <v>146</v>
      </c>
      <c r="C371" t="s">
        <v>5576</v>
      </c>
      <c r="J371">
        <v>1</v>
      </c>
    </row>
    <row r="372" spans="1:10" x14ac:dyDescent="0.25">
      <c r="A372" s="29" t="s">
        <v>2997</v>
      </c>
      <c r="B372" t="s">
        <v>105</v>
      </c>
      <c r="C372" t="s">
        <v>2998</v>
      </c>
      <c r="J372">
        <v>1</v>
      </c>
    </row>
    <row r="373" spans="1:10" x14ac:dyDescent="0.25">
      <c r="A373" s="29" t="s">
        <v>5604</v>
      </c>
      <c r="B373" t="s">
        <v>146</v>
      </c>
      <c r="C373" t="s">
        <v>5605</v>
      </c>
      <c r="J373">
        <v>1</v>
      </c>
    </row>
    <row r="374" spans="1:10" x14ac:dyDescent="0.25">
      <c r="A374" s="29" t="s">
        <v>1687</v>
      </c>
      <c r="B374" t="s">
        <v>85</v>
      </c>
      <c r="C374" t="s">
        <v>1689</v>
      </c>
      <c r="D374" t="s">
        <v>1691</v>
      </c>
      <c r="J374">
        <v>1</v>
      </c>
    </row>
    <row r="375" spans="1:10" x14ac:dyDescent="0.25">
      <c r="A375" s="29" t="s">
        <v>4297</v>
      </c>
      <c r="B375" t="s">
        <v>253</v>
      </c>
      <c r="C375" t="s">
        <v>4300</v>
      </c>
      <c r="J375">
        <v>1</v>
      </c>
    </row>
    <row r="376" spans="1:10" x14ac:dyDescent="0.25">
      <c r="A376" s="29" t="s">
        <v>1694</v>
      </c>
      <c r="B376" t="s">
        <v>85</v>
      </c>
      <c r="C376" t="s">
        <v>1697</v>
      </c>
      <c r="D376" t="s">
        <v>1701</v>
      </c>
      <c r="J376">
        <v>1</v>
      </c>
    </row>
    <row r="377" spans="1:10" x14ac:dyDescent="0.25">
      <c r="A377" s="29" t="s">
        <v>4303</v>
      </c>
      <c r="B377" t="s">
        <v>253</v>
      </c>
      <c r="C377" t="s">
        <v>4305</v>
      </c>
      <c r="D377" t="s">
        <v>4308</v>
      </c>
      <c r="J377">
        <v>1</v>
      </c>
    </row>
    <row r="378" spans="1:10" x14ac:dyDescent="0.25">
      <c r="A378" s="29" t="s">
        <v>3014</v>
      </c>
      <c r="B378" t="s">
        <v>105</v>
      </c>
      <c r="C378" t="s">
        <v>3015</v>
      </c>
      <c r="J378">
        <v>1</v>
      </c>
    </row>
    <row r="379" spans="1:10" x14ac:dyDescent="0.25">
      <c r="A379" s="29" t="s">
        <v>5618</v>
      </c>
      <c r="B379" t="s">
        <v>146</v>
      </c>
      <c r="C379" t="s">
        <v>5620</v>
      </c>
      <c r="J379">
        <v>1</v>
      </c>
    </row>
    <row r="380" spans="1:10" x14ac:dyDescent="0.25">
      <c r="A380" s="29" t="s">
        <v>5813</v>
      </c>
      <c r="B380" t="s">
        <v>146</v>
      </c>
      <c r="C380" t="s">
        <v>5814</v>
      </c>
      <c r="J380">
        <v>1</v>
      </c>
    </row>
    <row r="381" spans="1:10" x14ac:dyDescent="0.25">
      <c r="A381" s="29" t="s">
        <v>5836</v>
      </c>
      <c r="B381" t="s">
        <v>146</v>
      </c>
      <c r="C381" t="s">
        <v>5838</v>
      </c>
      <c r="J381">
        <v>1</v>
      </c>
    </row>
    <row r="382" spans="1:10" x14ac:dyDescent="0.25">
      <c r="A382" s="29" t="s">
        <v>5469</v>
      </c>
      <c r="B382" t="s">
        <v>146</v>
      </c>
      <c r="C382" t="s">
        <v>5471</v>
      </c>
      <c r="J382">
        <v>1</v>
      </c>
    </row>
    <row r="383" spans="1:10" x14ac:dyDescent="0.25">
      <c r="A383" s="29" t="s">
        <v>1361</v>
      </c>
      <c r="B383" t="s">
        <v>85</v>
      </c>
      <c r="C383" t="s">
        <v>1364</v>
      </c>
      <c r="J383">
        <v>1</v>
      </c>
    </row>
    <row r="384" spans="1:10" x14ac:dyDescent="0.25">
      <c r="A384" s="29" t="s">
        <v>984</v>
      </c>
      <c r="B384" t="s">
        <v>85</v>
      </c>
      <c r="C384" t="s">
        <v>987</v>
      </c>
      <c r="J384">
        <v>1</v>
      </c>
    </row>
    <row r="385" spans="1:10" x14ac:dyDescent="0.25">
      <c r="A385" s="29" t="s">
        <v>5168</v>
      </c>
      <c r="B385" t="s">
        <v>146</v>
      </c>
      <c r="C385" t="s">
        <v>5170</v>
      </c>
      <c r="J385">
        <v>1</v>
      </c>
    </row>
    <row r="386" spans="1:10" x14ac:dyDescent="0.25">
      <c r="A386" s="29" t="s">
        <v>990</v>
      </c>
      <c r="B386" t="s">
        <v>85</v>
      </c>
      <c r="C386" t="s">
        <v>993</v>
      </c>
      <c r="J386">
        <v>1</v>
      </c>
    </row>
    <row r="387" spans="1:10" x14ac:dyDescent="0.25">
      <c r="A387" s="29" t="s">
        <v>3783</v>
      </c>
      <c r="B387" t="s">
        <v>253</v>
      </c>
      <c r="C387" t="s">
        <v>3784</v>
      </c>
      <c r="J387">
        <v>1</v>
      </c>
    </row>
    <row r="388" spans="1:10" x14ac:dyDescent="0.25">
      <c r="A388" s="29" t="s">
        <v>5178</v>
      </c>
      <c r="B388" t="s">
        <v>146</v>
      </c>
      <c r="C388" t="s">
        <v>5180</v>
      </c>
      <c r="J388">
        <v>1</v>
      </c>
    </row>
    <row r="389" spans="1:10" x14ac:dyDescent="0.25">
      <c r="A389" s="29" t="s">
        <v>1074</v>
      </c>
      <c r="B389" t="s">
        <v>85</v>
      </c>
      <c r="C389" t="s">
        <v>1077</v>
      </c>
      <c r="J389">
        <v>1</v>
      </c>
    </row>
    <row r="390" spans="1:10" x14ac:dyDescent="0.25">
      <c r="A390" s="29" t="s">
        <v>1179</v>
      </c>
      <c r="B390" t="s">
        <v>85</v>
      </c>
      <c r="C390" t="s">
        <v>1181</v>
      </c>
      <c r="J390">
        <v>1</v>
      </c>
    </row>
    <row r="391" spans="1:10" x14ac:dyDescent="0.25">
      <c r="A391" s="29" t="s">
        <v>5247</v>
      </c>
      <c r="B391" t="s">
        <v>146</v>
      </c>
      <c r="C391" t="s">
        <v>5249</v>
      </c>
      <c r="J391">
        <v>1</v>
      </c>
    </row>
    <row r="392" spans="1:10" x14ac:dyDescent="0.25">
      <c r="A392" s="29" t="s">
        <v>3985</v>
      </c>
      <c r="B392" t="s">
        <v>253</v>
      </c>
      <c r="C392" t="s">
        <v>3988</v>
      </c>
      <c r="J392">
        <v>1</v>
      </c>
    </row>
    <row r="393" spans="1:10" x14ac:dyDescent="0.25">
      <c r="A393" s="29" t="s">
        <v>1297</v>
      </c>
      <c r="B393" t="s">
        <v>85</v>
      </c>
      <c r="C393" t="s">
        <v>1300</v>
      </c>
      <c r="J393">
        <v>1</v>
      </c>
    </row>
    <row r="394" spans="1:10" x14ac:dyDescent="0.25">
      <c r="A394" s="29" t="s">
        <v>5333</v>
      </c>
      <c r="B394" t="s">
        <v>146</v>
      </c>
      <c r="C394" t="s">
        <v>5335</v>
      </c>
      <c r="J394">
        <v>1</v>
      </c>
    </row>
    <row r="395" spans="1:10" x14ac:dyDescent="0.25">
      <c r="A395" s="29" t="s">
        <v>5366</v>
      </c>
      <c r="B395" t="s">
        <v>146</v>
      </c>
      <c r="C395" t="s">
        <v>5369</v>
      </c>
      <c r="J395">
        <v>1</v>
      </c>
    </row>
    <row r="396" spans="1:10" x14ac:dyDescent="0.25">
      <c r="A396" s="29" t="s">
        <v>3183</v>
      </c>
      <c r="B396" t="s">
        <v>105</v>
      </c>
      <c r="C396" t="s">
        <v>3185</v>
      </c>
      <c r="J396">
        <v>1</v>
      </c>
    </row>
    <row r="397" spans="1:10" x14ac:dyDescent="0.25">
      <c r="A397" s="29" t="s">
        <v>1481</v>
      </c>
      <c r="B397" t="s">
        <v>85</v>
      </c>
      <c r="C397" t="s">
        <v>1484</v>
      </c>
      <c r="J397">
        <v>1</v>
      </c>
    </row>
    <row r="398" spans="1:10" x14ac:dyDescent="0.25">
      <c r="A398" s="29" t="s">
        <v>1463</v>
      </c>
      <c r="B398" t="s">
        <v>85</v>
      </c>
      <c r="C398" t="s">
        <v>1465</v>
      </c>
      <c r="J398">
        <v>1</v>
      </c>
    </row>
    <row r="399" spans="1:10" x14ac:dyDescent="0.25">
      <c r="A399" s="29" t="s">
        <v>5438</v>
      </c>
      <c r="B399" t="s">
        <v>146</v>
      </c>
      <c r="C399" t="s">
        <v>5439</v>
      </c>
      <c r="J399">
        <v>1</v>
      </c>
    </row>
    <row r="400" spans="1:10" x14ac:dyDescent="0.25">
      <c r="A400" s="29" t="s">
        <v>1468</v>
      </c>
      <c r="B400" t="s">
        <v>85</v>
      </c>
      <c r="C400" t="s">
        <v>1470</v>
      </c>
      <c r="J400">
        <v>1</v>
      </c>
    </row>
    <row r="401" spans="1:10" x14ac:dyDescent="0.25">
      <c r="A401" s="29" t="s">
        <v>5459</v>
      </c>
      <c r="B401" t="s">
        <v>146</v>
      </c>
      <c r="C401" t="s">
        <v>5461</v>
      </c>
      <c r="J401">
        <v>1</v>
      </c>
    </row>
    <row r="402" spans="1:10" x14ac:dyDescent="0.25">
      <c r="A402" s="29" t="s">
        <v>2909</v>
      </c>
      <c r="B402" t="s">
        <v>105</v>
      </c>
      <c r="C402" t="s">
        <v>2912</v>
      </c>
      <c r="J402">
        <v>1</v>
      </c>
    </row>
    <row r="403" spans="1:10" x14ac:dyDescent="0.25">
      <c r="A403" s="29" t="s">
        <v>4201</v>
      </c>
      <c r="B403" t="s">
        <v>253</v>
      </c>
      <c r="C403" t="s">
        <v>4204</v>
      </c>
      <c r="J403">
        <v>1</v>
      </c>
    </row>
    <row r="404" spans="1:10" x14ac:dyDescent="0.25">
      <c r="A404" s="29" t="s">
        <v>5501</v>
      </c>
      <c r="B404" t="s">
        <v>146</v>
      </c>
      <c r="C404" t="s">
        <v>5502</v>
      </c>
      <c r="J404">
        <v>1</v>
      </c>
    </row>
    <row r="405" spans="1:10" x14ac:dyDescent="0.25">
      <c r="A405" s="29" t="s">
        <v>5508</v>
      </c>
      <c r="B405" t="s">
        <v>146</v>
      </c>
      <c r="C405" t="s">
        <v>5510</v>
      </c>
      <c r="J405">
        <v>1</v>
      </c>
    </row>
    <row r="406" spans="1:10" x14ac:dyDescent="0.25">
      <c r="A406" s="29" t="s">
        <v>4270</v>
      </c>
      <c r="B406" t="s">
        <v>253</v>
      </c>
      <c r="C406" t="s">
        <v>4272</v>
      </c>
      <c r="J406">
        <v>1</v>
      </c>
    </row>
    <row r="407" spans="1:10" x14ac:dyDescent="0.25">
      <c r="A407" s="29" t="s">
        <v>4467</v>
      </c>
      <c r="B407" t="s">
        <v>253</v>
      </c>
      <c r="C407" t="s">
        <v>4469</v>
      </c>
      <c r="J407">
        <v>1</v>
      </c>
    </row>
    <row r="408" spans="1:10" x14ac:dyDescent="0.25">
      <c r="A408" s="29" t="s">
        <v>5163</v>
      </c>
      <c r="B408" t="s">
        <v>146</v>
      </c>
      <c r="C408" t="s">
        <v>5165</v>
      </c>
      <c r="J408">
        <v>1</v>
      </c>
    </row>
    <row r="409" spans="1:10" x14ac:dyDescent="0.25">
      <c r="A409" s="29" t="s">
        <v>5146</v>
      </c>
      <c r="B409" t="s">
        <v>146</v>
      </c>
      <c r="C409" t="s">
        <v>5148</v>
      </c>
      <c r="J409">
        <v>1</v>
      </c>
    </row>
    <row r="410" spans="1:10" x14ac:dyDescent="0.25">
      <c r="A410" s="29" t="s">
        <v>5112</v>
      </c>
      <c r="B410" t="s">
        <v>146</v>
      </c>
      <c r="C410" t="s">
        <v>5114</v>
      </c>
      <c r="J410">
        <v>1</v>
      </c>
    </row>
    <row r="411" spans="1:10" x14ac:dyDescent="0.25">
      <c r="A411" s="29" t="s">
        <v>5070</v>
      </c>
      <c r="B411" t="s">
        <v>146</v>
      </c>
      <c r="C411" t="s">
        <v>5072</v>
      </c>
      <c r="J411">
        <v>1</v>
      </c>
    </row>
    <row r="412" spans="1:10" x14ac:dyDescent="0.25">
      <c r="A412" s="29" t="s">
        <v>5852</v>
      </c>
      <c r="B412" t="s">
        <v>146</v>
      </c>
      <c r="C412" t="s">
        <v>5853</v>
      </c>
      <c r="J412">
        <v>1</v>
      </c>
    </row>
    <row r="413" spans="1:10" x14ac:dyDescent="0.25">
      <c r="A413" s="29" t="s">
        <v>5870</v>
      </c>
      <c r="B413" t="s">
        <v>146</v>
      </c>
      <c r="C413" t="s">
        <v>5872</v>
      </c>
      <c r="D413" t="s">
        <v>5874</v>
      </c>
      <c r="J413">
        <v>1</v>
      </c>
    </row>
    <row r="414" spans="1:10" x14ac:dyDescent="0.25">
      <c r="A414" s="29" t="s">
        <v>2051</v>
      </c>
      <c r="B414" t="s">
        <v>85</v>
      </c>
      <c r="C414" t="s">
        <v>2053</v>
      </c>
      <c r="J414">
        <v>1</v>
      </c>
    </row>
    <row r="415" spans="1:10" x14ac:dyDescent="0.25">
      <c r="A415" s="29" t="s">
        <v>4494</v>
      </c>
      <c r="B415" t="s">
        <v>253</v>
      </c>
      <c r="C415" t="s">
        <v>4496</v>
      </c>
      <c r="J415">
        <v>1</v>
      </c>
    </row>
    <row r="416" spans="1:10" x14ac:dyDescent="0.25">
      <c r="A416" s="29" t="s">
        <v>4499</v>
      </c>
      <c r="B416" t="s">
        <v>253</v>
      </c>
      <c r="C416" t="s">
        <v>4502</v>
      </c>
      <c r="J416">
        <v>1</v>
      </c>
    </row>
    <row r="417" spans="1:10" x14ac:dyDescent="0.25">
      <c r="A417" s="29" t="s">
        <v>5883</v>
      </c>
      <c r="B417" t="s">
        <v>146</v>
      </c>
      <c r="C417" t="s">
        <v>5885</v>
      </c>
      <c r="J417">
        <v>1</v>
      </c>
    </row>
    <row r="418" spans="1:10" x14ac:dyDescent="0.25">
      <c r="A418" s="29" t="s">
        <v>4531</v>
      </c>
      <c r="B418" t="s">
        <v>253</v>
      </c>
      <c r="C418" t="s">
        <v>4534</v>
      </c>
      <c r="J418">
        <v>1</v>
      </c>
    </row>
    <row r="419" spans="1:10" x14ac:dyDescent="0.25">
      <c r="A419" s="29" t="s">
        <v>4526</v>
      </c>
      <c r="B419" t="s">
        <v>253</v>
      </c>
      <c r="C419" t="s">
        <v>4528</v>
      </c>
      <c r="J419">
        <v>1</v>
      </c>
    </row>
    <row r="420" spans="1:10" x14ac:dyDescent="0.25">
      <c r="A420" s="29" t="s">
        <v>4600</v>
      </c>
      <c r="B420" t="s">
        <v>146</v>
      </c>
      <c r="C420" t="s">
        <v>4602</v>
      </c>
      <c r="J420">
        <v>1</v>
      </c>
    </row>
    <row r="421" spans="1:10" x14ac:dyDescent="0.25">
      <c r="A421" s="29" t="s">
        <v>232</v>
      </c>
      <c r="B421" t="s">
        <v>85</v>
      </c>
      <c r="C421" t="s">
        <v>234</v>
      </c>
      <c r="J421">
        <v>1</v>
      </c>
    </row>
    <row r="422" spans="1:10" x14ac:dyDescent="0.25">
      <c r="A422" s="29" t="s">
        <v>260</v>
      </c>
      <c r="B422" t="s">
        <v>85</v>
      </c>
      <c r="C422" t="s">
        <v>262</v>
      </c>
      <c r="J422">
        <v>1</v>
      </c>
    </row>
    <row r="423" spans="1:10" x14ac:dyDescent="0.25">
      <c r="A423" s="29" t="s">
        <v>256</v>
      </c>
      <c r="B423" t="s">
        <v>85</v>
      </c>
      <c r="C423" t="s">
        <v>258</v>
      </c>
      <c r="J423">
        <v>1</v>
      </c>
    </row>
    <row r="424" spans="1:10" x14ac:dyDescent="0.25">
      <c r="A424" s="29" t="s">
        <v>4634</v>
      </c>
      <c r="B424" t="s">
        <v>146</v>
      </c>
      <c r="C424" t="s">
        <v>4635</v>
      </c>
      <c r="J424">
        <v>1</v>
      </c>
    </row>
    <row r="425" spans="1:10" x14ac:dyDescent="0.25">
      <c r="A425" s="29" t="s">
        <v>3359</v>
      </c>
      <c r="B425" t="s">
        <v>253</v>
      </c>
      <c r="C425" t="s">
        <v>3361</v>
      </c>
      <c r="J425">
        <v>1</v>
      </c>
    </row>
    <row r="426" spans="1:10" x14ac:dyDescent="0.25">
      <c r="A426" s="29" t="s">
        <v>2210</v>
      </c>
      <c r="B426" t="s">
        <v>105</v>
      </c>
      <c r="C426" t="s">
        <v>2213</v>
      </c>
      <c r="J426">
        <v>1</v>
      </c>
    </row>
    <row r="427" spans="1:10" x14ac:dyDescent="0.25">
      <c r="A427" s="29" t="s">
        <v>374</v>
      </c>
      <c r="B427" t="s">
        <v>85</v>
      </c>
      <c r="C427" t="s">
        <v>376</v>
      </c>
      <c r="D427" t="s">
        <v>378</v>
      </c>
      <c r="J427">
        <v>1</v>
      </c>
    </row>
    <row r="428" spans="1:10" x14ac:dyDescent="0.25">
      <c r="A428" s="29" t="s">
        <v>2294</v>
      </c>
      <c r="B428" t="s">
        <v>105</v>
      </c>
      <c r="C428" t="s">
        <v>2297</v>
      </c>
      <c r="J428">
        <v>1</v>
      </c>
    </row>
    <row r="429" spans="1:10" x14ac:dyDescent="0.25">
      <c r="A429" s="29" t="s">
        <v>686</v>
      </c>
      <c r="B429" t="s">
        <v>85</v>
      </c>
      <c r="C429" t="s">
        <v>689</v>
      </c>
      <c r="J429">
        <v>1</v>
      </c>
    </row>
    <row r="430" spans="1:10" x14ac:dyDescent="0.25">
      <c r="A430" s="29" t="s">
        <v>4974</v>
      </c>
      <c r="B430" t="s">
        <v>146</v>
      </c>
      <c r="C430" t="s">
        <v>4976</v>
      </c>
      <c r="J430">
        <v>1</v>
      </c>
    </row>
    <row r="431" spans="1:10" x14ac:dyDescent="0.25">
      <c r="A431" s="29" t="s">
        <v>5009</v>
      </c>
      <c r="B431" t="s">
        <v>146</v>
      </c>
      <c r="C431" t="s">
        <v>5012</v>
      </c>
      <c r="J431">
        <v>1</v>
      </c>
    </row>
    <row r="432" spans="1:10" x14ac:dyDescent="0.25">
      <c r="A432" s="29" t="s">
        <v>3674</v>
      </c>
      <c r="B432" t="s">
        <v>253</v>
      </c>
      <c r="C432" t="s">
        <v>3676</v>
      </c>
      <c r="D432" t="s">
        <v>3678</v>
      </c>
      <c r="J432">
        <v>1</v>
      </c>
    </row>
    <row r="433" spans="1:10" x14ac:dyDescent="0.25">
      <c r="A433" s="29" t="s">
        <v>3724</v>
      </c>
      <c r="B433" t="s">
        <v>253</v>
      </c>
      <c r="C433" t="s">
        <v>3726</v>
      </c>
      <c r="D433" t="s">
        <v>3729</v>
      </c>
      <c r="J433">
        <v>1</v>
      </c>
    </row>
    <row r="434" spans="1:10" x14ac:dyDescent="0.25">
      <c r="A434" s="29" t="s">
        <v>5065</v>
      </c>
      <c r="B434" t="s">
        <v>146</v>
      </c>
      <c r="C434" t="s">
        <v>5067</v>
      </c>
      <c r="J434">
        <v>1</v>
      </c>
    </row>
    <row r="435" spans="1:10" x14ac:dyDescent="0.25">
      <c r="A435" s="29" t="s">
        <v>4196</v>
      </c>
      <c r="B435" t="s">
        <v>253</v>
      </c>
      <c r="C435" t="s">
        <v>4198</v>
      </c>
      <c r="J435">
        <v>1</v>
      </c>
    </row>
    <row r="436" spans="1:10" x14ac:dyDescent="0.25">
      <c r="A436" s="29" t="s">
        <v>2889</v>
      </c>
      <c r="B436" t="s">
        <v>105</v>
      </c>
      <c r="C436" t="s">
        <v>2891</v>
      </c>
      <c r="J436">
        <v>1</v>
      </c>
    </row>
    <row r="437" spans="1:10" x14ac:dyDescent="0.25">
      <c r="A437" s="29" t="s">
        <v>3537</v>
      </c>
      <c r="B437" t="s">
        <v>253</v>
      </c>
      <c r="C437" t="s">
        <v>3539</v>
      </c>
      <c r="J437">
        <v>1</v>
      </c>
    </row>
    <row r="438" spans="1:10" x14ac:dyDescent="0.25">
      <c r="A438" s="29" t="s">
        <v>2550</v>
      </c>
      <c r="B438" t="s">
        <v>105</v>
      </c>
      <c r="C438" t="s">
        <v>2552</v>
      </c>
      <c r="J438">
        <v>1</v>
      </c>
    </row>
    <row r="439" spans="1:10" x14ac:dyDescent="0.25">
      <c r="A439" s="29" t="s">
        <v>2478</v>
      </c>
      <c r="B439" t="s">
        <v>105</v>
      </c>
      <c r="C439" t="s">
        <v>2480</v>
      </c>
      <c r="J439">
        <v>1</v>
      </c>
    </row>
    <row r="440" spans="1:10" x14ac:dyDescent="0.25">
      <c r="A440" s="29" t="s">
        <v>2065</v>
      </c>
      <c r="B440" t="s">
        <v>85</v>
      </c>
      <c r="C440" t="s">
        <v>2068</v>
      </c>
      <c r="J440">
        <v>1</v>
      </c>
    </row>
    <row r="441" spans="1:10" x14ac:dyDescent="0.25">
      <c r="A441" s="29" t="s">
        <v>845</v>
      </c>
      <c r="B441" t="s">
        <v>85</v>
      </c>
      <c r="C441" t="s">
        <v>848</v>
      </c>
      <c r="J441">
        <v>1</v>
      </c>
    </row>
    <row r="442" spans="1:10" x14ac:dyDescent="0.25">
      <c r="A442" s="29" t="s">
        <v>5037</v>
      </c>
      <c r="B442" t="s">
        <v>146</v>
      </c>
      <c r="C442" t="s">
        <v>5039</v>
      </c>
      <c r="J442">
        <v>1</v>
      </c>
    </row>
    <row r="443" spans="1:10" x14ac:dyDescent="0.25">
      <c r="A443" s="29" t="s">
        <v>3715</v>
      </c>
      <c r="B443" t="s">
        <v>253</v>
      </c>
      <c r="C443" t="s">
        <v>3717</v>
      </c>
      <c r="J443">
        <v>1</v>
      </c>
    </row>
    <row r="444" spans="1:10" x14ac:dyDescent="0.25">
      <c r="A444" s="29" t="s">
        <v>5052</v>
      </c>
      <c r="B444" t="s">
        <v>146</v>
      </c>
      <c r="C444" t="s">
        <v>5054</v>
      </c>
      <c r="J444">
        <v>1</v>
      </c>
    </row>
    <row r="445" spans="1:10" x14ac:dyDescent="0.25">
      <c r="A445" s="29" t="s">
        <v>5057</v>
      </c>
      <c r="B445" t="s">
        <v>146</v>
      </c>
      <c r="C445" t="s">
        <v>5059</v>
      </c>
      <c r="J445">
        <v>1</v>
      </c>
    </row>
    <row r="446" spans="1:10" x14ac:dyDescent="0.25">
      <c r="A446" s="29" t="s">
        <v>2541</v>
      </c>
      <c r="B446" t="s">
        <v>105</v>
      </c>
      <c r="C446" t="s">
        <v>2543</v>
      </c>
      <c r="J446">
        <v>1</v>
      </c>
    </row>
    <row r="447" spans="1:10" x14ac:dyDescent="0.25">
      <c r="A447" s="29" t="s">
        <v>5074</v>
      </c>
      <c r="B447" t="s">
        <v>146</v>
      </c>
      <c r="C447" t="s">
        <v>5076</v>
      </c>
      <c r="J447">
        <v>1</v>
      </c>
    </row>
    <row r="448" spans="1:10" x14ac:dyDescent="0.25">
      <c r="A448" s="29" t="s">
        <v>913</v>
      </c>
      <c r="B448" t="s">
        <v>85</v>
      </c>
      <c r="C448" t="s">
        <v>915</v>
      </c>
      <c r="J448">
        <v>1</v>
      </c>
    </row>
    <row r="449" spans="1:10" x14ac:dyDescent="0.25">
      <c r="A449" s="29" t="s">
        <v>923</v>
      </c>
      <c r="B449" t="s">
        <v>85</v>
      </c>
      <c r="C449" t="s">
        <v>926</v>
      </c>
      <c r="J449">
        <v>1</v>
      </c>
    </row>
    <row r="450" spans="1:10" x14ac:dyDescent="0.25">
      <c r="A450" s="29" t="s">
        <v>928</v>
      </c>
      <c r="B450" t="s">
        <v>85</v>
      </c>
      <c r="C450" t="s">
        <v>930</v>
      </c>
      <c r="J450">
        <v>1</v>
      </c>
    </row>
    <row r="451" spans="1:10" x14ac:dyDescent="0.25">
      <c r="A451" s="29" t="s">
        <v>3810</v>
      </c>
      <c r="B451" t="s">
        <v>253</v>
      </c>
      <c r="C451" t="s">
        <v>3812</v>
      </c>
      <c r="J451">
        <v>1</v>
      </c>
    </row>
    <row r="452" spans="1:10" x14ac:dyDescent="0.25">
      <c r="A452" s="29" t="s">
        <v>5117</v>
      </c>
      <c r="B452" t="s">
        <v>146</v>
      </c>
      <c r="C452" t="s">
        <v>5120</v>
      </c>
      <c r="J452">
        <v>1</v>
      </c>
    </row>
    <row r="453" spans="1:10" x14ac:dyDescent="0.25">
      <c r="A453" s="29" t="s">
        <v>3760</v>
      </c>
      <c r="B453" t="s">
        <v>253</v>
      </c>
      <c r="C453" t="s">
        <v>3761</v>
      </c>
      <c r="J453">
        <v>1</v>
      </c>
    </row>
    <row r="454" spans="1:10" x14ac:dyDescent="0.25">
      <c r="A454" s="29" t="s">
        <v>5122</v>
      </c>
      <c r="B454" t="s">
        <v>146</v>
      </c>
      <c r="C454" t="s">
        <v>5124</v>
      </c>
      <c r="J454">
        <v>1</v>
      </c>
    </row>
    <row r="455" spans="1:10" x14ac:dyDescent="0.25">
      <c r="A455" s="29" t="s">
        <v>5138</v>
      </c>
      <c r="B455" t="s">
        <v>146</v>
      </c>
      <c r="C455" t="s">
        <v>5140</v>
      </c>
      <c r="J455">
        <v>1</v>
      </c>
    </row>
    <row r="456" spans="1:10" x14ac:dyDescent="0.25">
      <c r="A456" s="29" t="s">
        <v>945</v>
      </c>
      <c r="B456" t="s">
        <v>85</v>
      </c>
      <c r="C456" t="s">
        <v>947</v>
      </c>
      <c r="J456">
        <v>1</v>
      </c>
    </row>
    <row r="457" spans="1:10" x14ac:dyDescent="0.25">
      <c r="A457" s="29" t="s">
        <v>3772</v>
      </c>
      <c r="B457" t="s">
        <v>253</v>
      </c>
      <c r="C457" t="s">
        <v>3774</v>
      </c>
      <c r="J457">
        <v>1</v>
      </c>
    </row>
    <row r="458" spans="1:10" x14ac:dyDescent="0.25">
      <c r="A458" s="29" t="s">
        <v>956</v>
      </c>
      <c r="B458" t="s">
        <v>85</v>
      </c>
      <c r="C458" t="s">
        <v>959</v>
      </c>
      <c r="J458">
        <v>1</v>
      </c>
    </row>
    <row r="459" spans="1:10" x14ac:dyDescent="0.25">
      <c r="A459" s="29" t="s">
        <v>2602</v>
      </c>
      <c r="B459" t="s">
        <v>105</v>
      </c>
      <c r="C459" t="s">
        <v>2603</v>
      </c>
      <c r="J459">
        <v>1</v>
      </c>
    </row>
    <row r="460" spans="1:10" x14ac:dyDescent="0.25">
      <c r="A460" s="29" t="s">
        <v>3787</v>
      </c>
      <c r="B460" t="s">
        <v>253</v>
      </c>
      <c r="C460" t="s">
        <v>3788</v>
      </c>
      <c r="J460">
        <v>1</v>
      </c>
    </row>
    <row r="461" spans="1:10" x14ac:dyDescent="0.25">
      <c r="A461" s="29" t="s">
        <v>1000</v>
      </c>
      <c r="B461" t="s">
        <v>85</v>
      </c>
      <c r="C461" t="s">
        <v>1003</v>
      </c>
      <c r="J461">
        <v>1</v>
      </c>
    </row>
    <row r="462" spans="1:10" x14ac:dyDescent="0.25">
      <c r="A462" s="29" t="s">
        <v>1006</v>
      </c>
      <c r="B462" t="s">
        <v>85</v>
      </c>
      <c r="C462" t="s">
        <v>1008</v>
      </c>
      <c r="J462">
        <v>1</v>
      </c>
    </row>
    <row r="463" spans="1:10" x14ac:dyDescent="0.25">
      <c r="A463" s="29" t="s">
        <v>2510</v>
      </c>
      <c r="B463" t="s">
        <v>105</v>
      </c>
      <c r="C463" t="s">
        <v>2512</v>
      </c>
      <c r="J463">
        <v>1</v>
      </c>
    </row>
    <row r="464" spans="1:10" x14ac:dyDescent="0.25">
      <c r="A464" s="29" t="s">
        <v>3697</v>
      </c>
      <c r="B464" t="s">
        <v>253</v>
      </c>
      <c r="C464" t="s">
        <v>3699</v>
      </c>
      <c r="J464">
        <v>1</v>
      </c>
    </row>
    <row r="465" spans="1:10" x14ac:dyDescent="0.25">
      <c r="A465" s="29" t="s">
        <v>3692</v>
      </c>
      <c r="B465" t="s">
        <v>253</v>
      </c>
      <c r="C465" t="s">
        <v>3694</v>
      </c>
      <c r="J465">
        <v>1</v>
      </c>
    </row>
    <row r="466" spans="1:10" x14ac:dyDescent="0.25">
      <c r="A466" s="29" t="s">
        <v>839</v>
      </c>
      <c r="B466" t="s">
        <v>85</v>
      </c>
      <c r="C466" t="s">
        <v>842</v>
      </c>
      <c r="J466">
        <v>1</v>
      </c>
    </row>
    <row r="467" spans="1:10" x14ac:dyDescent="0.25">
      <c r="A467" s="29" t="s">
        <v>3523</v>
      </c>
      <c r="B467" t="s">
        <v>253</v>
      </c>
      <c r="C467" t="s">
        <v>3526</v>
      </c>
      <c r="J467">
        <v>1</v>
      </c>
    </row>
    <row r="468" spans="1:10" x14ac:dyDescent="0.25">
      <c r="A468" s="29" t="s">
        <v>3529</v>
      </c>
      <c r="B468" t="s">
        <v>253</v>
      </c>
      <c r="C468" t="s">
        <v>3531</v>
      </c>
      <c r="J468">
        <v>1</v>
      </c>
    </row>
    <row r="469" spans="1:10" x14ac:dyDescent="0.25">
      <c r="A469" s="29" t="s">
        <v>2339</v>
      </c>
      <c r="B469" t="s">
        <v>105</v>
      </c>
      <c r="C469" t="s">
        <v>2342</v>
      </c>
      <c r="J469">
        <v>1</v>
      </c>
    </row>
    <row r="470" spans="1:10" x14ac:dyDescent="0.25">
      <c r="A470" s="29" t="s">
        <v>4884</v>
      </c>
      <c r="B470" t="s">
        <v>146</v>
      </c>
      <c r="C470" t="s">
        <v>4886</v>
      </c>
      <c r="J470">
        <v>1</v>
      </c>
    </row>
    <row r="471" spans="1:10" x14ac:dyDescent="0.25">
      <c r="A471" s="29" t="s">
        <v>652</v>
      </c>
      <c r="B471" t="s">
        <v>85</v>
      </c>
      <c r="C471" t="s">
        <v>654</v>
      </c>
      <c r="J471">
        <v>1</v>
      </c>
    </row>
    <row r="472" spans="1:10" x14ac:dyDescent="0.25">
      <c r="A472" s="29" t="s">
        <v>2355</v>
      </c>
      <c r="B472" t="s">
        <v>105</v>
      </c>
      <c r="C472" t="s">
        <v>2356</v>
      </c>
      <c r="J472">
        <v>1</v>
      </c>
    </row>
    <row r="473" spans="1:10" x14ac:dyDescent="0.25">
      <c r="A473" s="29" t="s">
        <v>4900</v>
      </c>
      <c r="B473" t="s">
        <v>146</v>
      </c>
      <c r="C473" t="s">
        <v>4902</v>
      </c>
      <c r="J473">
        <v>1</v>
      </c>
    </row>
    <row r="474" spans="1:10" x14ac:dyDescent="0.25">
      <c r="A474" s="29" t="s">
        <v>716</v>
      </c>
      <c r="B474" t="s">
        <v>85</v>
      </c>
      <c r="C474" t="s">
        <v>718</v>
      </c>
      <c r="J474">
        <v>1</v>
      </c>
    </row>
    <row r="475" spans="1:10" x14ac:dyDescent="0.25">
      <c r="A475" s="29" t="s">
        <v>2369</v>
      </c>
      <c r="B475" t="s">
        <v>105</v>
      </c>
      <c r="C475" t="s">
        <v>2371</v>
      </c>
      <c r="J475">
        <v>1</v>
      </c>
    </row>
    <row r="476" spans="1:10" x14ac:dyDescent="0.25">
      <c r="A476" s="29" t="s">
        <v>2373</v>
      </c>
      <c r="B476" t="s">
        <v>105</v>
      </c>
      <c r="C476" t="s">
        <v>2375</v>
      </c>
      <c r="J476">
        <v>1</v>
      </c>
    </row>
    <row r="477" spans="1:10" x14ac:dyDescent="0.25">
      <c r="A477" s="29" t="s">
        <v>3622</v>
      </c>
      <c r="B477" t="s">
        <v>253</v>
      </c>
      <c r="C477" t="s">
        <v>3624</v>
      </c>
      <c r="J477">
        <v>1</v>
      </c>
    </row>
    <row r="478" spans="1:10" x14ac:dyDescent="0.25">
      <c r="A478" s="29" t="s">
        <v>3612</v>
      </c>
      <c r="B478" t="s">
        <v>253</v>
      </c>
      <c r="C478" t="s">
        <v>3615</v>
      </c>
      <c r="J478">
        <v>1</v>
      </c>
    </row>
    <row r="479" spans="1:10" x14ac:dyDescent="0.25">
      <c r="A479" s="29" t="s">
        <v>4944</v>
      </c>
      <c r="B479" t="s">
        <v>146</v>
      </c>
      <c r="C479" t="s">
        <v>4947</v>
      </c>
      <c r="J479">
        <v>1</v>
      </c>
    </row>
    <row r="480" spans="1:10" x14ac:dyDescent="0.25">
      <c r="A480" s="29" t="s">
        <v>3633</v>
      </c>
      <c r="B480" t="s">
        <v>253</v>
      </c>
      <c r="C480" t="s">
        <v>3635</v>
      </c>
      <c r="J480">
        <v>1</v>
      </c>
    </row>
    <row r="481" spans="1:10" x14ac:dyDescent="0.25">
      <c r="A481" s="29" t="s">
        <v>739</v>
      </c>
      <c r="B481" t="s">
        <v>85</v>
      </c>
      <c r="C481" t="s">
        <v>741</v>
      </c>
      <c r="D481" t="s">
        <v>745</v>
      </c>
      <c r="J481">
        <v>1</v>
      </c>
    </row>
    <row r="482" spans="1:10" x14ac:dyDescent="0.25">
      <c r="A482" s="29" t="s">
        <v>3641</v>
      </c>
      <c r="B482" t="s">
        <v>253</v>
      </c>
      <c r="C482" t="s">
        <v>3643</v>
      </c>
      <c r="J482">
        <v>1</v>
      </c>
    </row>
    <row r="483" spans="1:10" x14ac:dyDescent="0.25">
      <c r="A483" s="29" t="s">
        <v>748</v>
      </c>
      <c r="B483" t="s">
        <v>85</v>
      </c>
      <c r="C483" t="s">
        <v>751</v>
      </c>
      <c r="J483">
        <v>1</v>
      </c>
    </row>
    <row r="484" spans="1:10" x14ac:dyDescent="0.25">
      <c r="A484" s="29" t="s">
        <v>3650</v>
      </c>
      <c r="B484" t="s">
        <v>253</v>
      </c>
      <c r="C484" t="s">
        <v>3652</v>
      </c>
      <c r="J484">
        <v>1</v>
      </c>
    </row>
    <row r="485" spans="1:10" x14ac:dyDescent="0.25">
      <c r="A485" s="29" t="s">
        <v>2442</v>
      </c>
      <c r="B485" t="s">
        <v>105</v>
      </c>
      <c r="C485" t="s">
        <v>2444</v>
      </c>
      <c r="J485">
        <v>1</v>
      </c>
    </row>
    <row r="486" spans="1:10" x14ac:dyDescent="0.25">
      <c r="A486" s="29" t="s">
        <v>813</v>
      </c>
      <c r="B486" t="s">
        <v>85</v>
      </c>
      <c r="C486" t="s">
        <v>816</v>
      </c>
      <c r="J486">
        <v>1</v>
      </c>
    </row>
    <row r="487" spans="1:10" x14ac:dyDescent="0.25">
      <c r="A487" s="29" t="s">
        <v>3680</v>
      </c>
      <c r="B487" t="s">
        <v>253</v>
      </c>
      <c r="C487" t="s">
        <v>3682</v>
      </c>
      <c r="J487">
        <v>1</v>
      </c>
    </row>
    <row r="488" spans="1:10" x14ac:dyDescent="0.25">
      <c r="A488" s="29" t="s">
        <v>3664</v>
      </c>
      <c r="B488" t="s">
        <v>253</v>
      </c>
      <c r="C488" t="s">
        <v>3666</v>
      </c>
      <c r="J488">
        <v>1</v>
      </c>
    </row>
    <row r="489" spans="1:10" x14ac:dyDescent="0.25">
      <c r="A489" s="29" t="s">
        <v>3668</v>
      </c>
      <c r="B489" t="s">
        <v>253</v>
      </c>
      <c r="C489" t="s">
        <v>3670</v>
      </c>
      <c r="J489">
        <v>1</v>
      </c>
    </row>
    <row r="490" spans="1:10" x14ac:dyDescent="0.25">
      <c r="A490" s="29" t="s">
        <v>1027</v>
      </c>
      <c r="B490" t="s">
        <v>85</v>
      </c>
      <c r="C490" t="s">
        <v>1029</v>
      </c>
      <c r="J490">
        <v>1</v>
      </c>
    </row>
    <row r="491" spans="1:10" x14ac:dyDescent="0.25">
      <c r="A491" s="29" t="s">
        <v>1037</v>
      </c>
      <c r="B491" t="s">
        <v>85</v>
      </c>
      <c r="C491" t="s">
        <v>1039</v>
      </c>
      <c r="J491">
        <v>1</v>
      </c>
    </row>
    <row r="492" spans="1:10" x14ac:dyDescent="0.25">
      <c r="A492" s="29" t="s">
        <v>1550</v>
      </c>
      <c r="B492" t="s">
        <v>85</v>
      </c>
      <c r="C492" t="s">
        <v>1552</v>
      </c>
      <c r="J492">
        <v>1</v>
      </c>
    </row>
    <row r="493" spans="1:10" x14ac:dyDescent="0.25">
      <c r="A493" s="29" t="s">
        <v>4077</v>
      </c>
      <c r="B493" t="s">
        <v>253</v>
      </c>
      <c r="C493" t="s">
        <v>4080</v>
      </c>
      <c r="J493">
        <v>1</v>
      </c>
    </row>
    <row r="494" spans="1:10" x14ac:dyDescent="0.25">
      <c r="A494" s="29" t="s">
        <v>5306</v>
      </c>
      <c r="B494" t="s">
        <v>146</v>
      </c>
      <c r="C494" t="s">
        <v>5308</v>
      </c>
      <c r="J494">
        <v>1</v>
      </c>
    </row>
    <row r="495" spans="1:10" x14ac:dyDescent="0.25">
      <c r="A495" s="29" t="s">
        <v>1277</v>
      </c>
      <c r="B495" t="s">
        <v>85</v>
      </c>
      <c r="C495" t="s">
        <v>1280</v>
      </c>
      <c r="J495">
        <v>1</v>
      </c>
    </row>
    <row r="496" spans="1:10" x14ac:dyDescent="0.25">
      <c r="A496" s="29" t="s">
        <v>2783</v>
      </c>
      <c r="B496" t="s">
        <v>105</v>
      </c>
      <c r="C496" t="s">
        <v>2785</v>
      </c>
      <c r="J496">
        <v>1</v>
      </c>
    </row>
    <row r="497" spans="1:10" x14ac:dyDescent="0.25">
      <c r="A497" s="29" t="s">
        <v>1303</v>
      </c>
      <c r="B497" t="s">
        <v>85</v>
      </c>
      <c r="C497" t="s">
        <v>1306</v>
      </c>
      <c r="J497">
        <v>1</v>
      </c>
    </row>
    <row r="498" spans="1:10" x14ac:dyDescent="0.25">
      <c r="A498" s="29" t="s">
        <v>4000</v>
      </c>
      <c r="B498" t="s">
        <v>253</v>
      </c>
      <c r="C498" t="s">
        <v>4002</v>
      </c>
      <c r="J498">
        <v>1</v>
      </c>
    </row>
    <row r="499" spans="1:10" x14ac:dyDescent="0.25">
      <c r="A499" s="29" t="s">
        <v>5311</v>
      </c>
      <c r="B499" t="s">
        <v>146</v>
      </c>
      <c r="C499" t="s">
        <v>5313</v>
      </c>
      <c r="J499">
        <v>1</v>
      </c>
    </row>
    <row r="500" spans="1:10" x14ac:dyDescent="0.25">
      <c r="A500" s="29" t="s">
        <v>1332</v>
      </c>
      <c r="B500" t="s">
        <v>85</v>
      </c>
      <c r="C500" t="s">
        <v>1334</v>
      </c>
      <c r="J500">
        <v>1</v>
      </c>
    </row>
    <row r="501" spans="1:10" x14ac:dyDescent="0.25">
      <c r="A501" s="29" t="s">
        <v>4021</v>
      </c>
      <c r="B501" t="s">
        <v>253</v>
      </c>
      <c r="C501" t="s">
        <v>4023</v>
      </c>
      <c r="J501">
        <v>1</v>
      </c>
    </row>
    <row r="502" spans="1:10" x14ac:dyDescent="0.25">
      <c r="A502" s="29" t="s">
        <v>1383</v>
      </c>
      <c r="B502" t="s">
        <v>85</v>
      </c>
      <c r="C502" t="s">
        <v>1385</v>
      </c>
      <c r="J502">
        <v>1</v>
      </c>
    </row>
    <row r="503" spans="1:10" x14ac:dyDescent="0.25">
      <c r="A503" s="29" t="s">
        <v>4058</v>
      </c>
      <c r="B503" t="s">
        <v>253</v>
      </c>
      <c r="C503" t="s">
        <v>4060</v>
      </c>
      <c r="J503">
        <v>1</v>
      </c>
    </row>
    <row r="504" spans="1:10" x14ac:dyDescent="0.25">
      <c r="A504" s="29" t="s">
        <v>4062</v>
      </c>
      <c r="B504" t="s">
        <v>253</v>
      </c>
      <c r="C504" t="s">
        <v>4064</v>
      </c>
      <c r="J504">
        <v>1</v>
      </c>
    </row>
    <row r="505" spans="1:10" x14ac:dyDescent="0.25">
      <c r="A505" s="29" t="s">
        <v>4066</v>
      </c>
      <c r="B505" t="s">
        <v>253</v>
      </c>
      <c r="C505" t="s">
        <v>4068</v>
      </c>
      <c r="J505">
        <v>1</v>
      </c>
    </row>
    <row r="506" spans="1:10" x14ac:dyDescent="0.25">
      <c r="A506" s="29" t="s">
        <v>2624</v>
      </c>
      <c r="B506" t="s">
        <v>105</v>
      </c>
      <c r="C506" t="s">
        <v>2626</v>
      </c>
      <c r="J506">
        <v>1</v>
      </c>
    </row>
    <row r="507" spans="1:10" x14ac:dyDescent="0.25">
      <c r="A507" s="29" t="s">
        <v>5385</v>
      </c>
      <c r="B507" t="s">
        <v>146</v>
      </c>
      <c r="C507" t="s">
        <v>5387</v>
      </c>
      <c r="J507">
        <v>1</v>
      </c>
    </row>
    <row r="508" spans="1:10" x14ac:dyDescent="0.25">
      <c r="A508" s="29" t="s">
        <v>4096</v>
      </c>
      <c r="B508" t="s">
        <v>253</v>
      </c>
      <c r="C508" t="s">
        <v>4098</v>
      </c>
      <c r="J508">
        <v>1</v>
      </c>
    </row>
    <row r="509" spans="1:10" x14ac:dyDescent="0.25">
      <c r="A509" s="29" t="s">
        <v>1424</v>
      </c>
      <c r="B509" t="s">
        <v>85</v>
      </c>
      <c r="C509" t="s">
        <v>1427</v>
      </c>
      <c r="J509">
        <v>1</v>
      </c>
    </row>
    <row r="510" spans="1:10" x14ac:dyDescent="0.25">
      <c r="A510" s="29" t="s">
        <v>5429</v>
      </c>
      <c r="B510" t="s">
        <v>146</v>
      </c>
      <c r="C510" t="s">
        <v>5431</v>
      </c>
      <c r="J510">
        <v>1</v>
      </c>
    </row>
    <row r="511" spans="1:10" x14ac:dyDescent="0.25">
      <c r="A511" s="29" t="s">
        <v>5441</v>
      </c>
      <c r="B511" t="s">
        <v>146</v>
      </c>
      <c r="C511" t="s">
        <v>5443</v>
      </c>
      <c r="J511">
        <v>1</v>
      </c>
    </row>
    <row r="512" spans="1:10" x14ac:dyDescent="0.25">
      <c r="A512" s="29" t="s">
        <v>2870</v>
      </c>
      <c r="B512" t="s">
        <v>105</v>
      </c>
      <c r="C512" t="s">
        <v>2872</v>
      </c>
      <c r="J512">
        <v>1</v>
      </c>
    </row>
    <row r="513" spans="1:10" x14ac:dyDescent="0.25">
      <c r="A513" s="29" t="s">
        <v>1473</v>
      </c>
      <c r="B513" t="s">
        <v>85</v>
      </c>
      <c r="C513" t="s">
        <v>1475</v>
      </c>
      <c r="J513">
        <v>1</v>
      </c>
    </row>
    <row r="514" spans="1:10" x14ac:dyDescent="0.25">
      <c r="A514" s="29" t="s">
        <v>4127</v>
      </c>
      <c r="B514" t="s">
        <v>253</v>
      </c>
      <c r="C514" t="s">
        <v>4129</v>
      </c>
      <c r="J514">
        <v>1</v>
      </c>
    </row>
    <row r="515" spans="1:10" x14ac:dyDescent="0.25">
      <c r="A515" s="29" t="s">
        <v>4131</v>
      </c>
      <c r="B515" t="s">
        <v>253</v>
      </c>
      <c r="C515" t="s">
        <v>4133</v>
      </c>
      <c r="J515">
        <v>1</v>
      </c>
    </row>
    <row r="516" spans="1:10" x14ac:dyDescent="0.25">
      <c r="A516" s="29" t="s">
        <v>4142</v>
      </c>
      <c r="B516" t="s">
        <v>253</v>
      </c>
      <c r="C516" t="s">
        <v>4144</v>
      </c>
      <c r="J516">
        <v>1</v>
      </c>
    </row>
    <row r="517" spans="1:10" x14ac:dyDescent="0.25">
      <c r="A517" s="29" t="s">
        <v>4156</v>
      </c>
      <c r="B517" t="s">
        <v>253</v>
      </c>
      <c r="C517" t="s">
        <v>4158</v>
      </c>
      <c r="J517">
        <v>1</v>
      </c>
    </row>
    <row r="518" spans="1:10" x14ac:dyDescent="0.25">
      <c r="A518" s="29" t="s">
        <v>5297</v>
      </c>
      <c r="B518" t="s">
        <v>146</v>
      </c>
      <c r="C518" t="s">
        <v>5299</v>
      </c>
      <c r="J518">
        <v>1</v>
      </c>
    </row>
    <row r="519" spans="1:10" x14ac:dyDescent="0.25">
      <c r="A519" s="29" t="s">
        <v>3969</v>
      </c>
      <c r="B519" t="s">
        <v>253</v>
      </c>
      <c r="C519" t="s">
        <v>3972</v>
      </c>
      <c r="J519">
        <v>1</v>
      </c>
    </row>
    <row r="520" spans="1:10" x14ac:dyDescent="0.25">
      <c r="A520" s="29" t="s">
        <v>1251</v>
      </c>
      <c r="B520" t="s">
        <v>85</v>
      </c>
      <c r="C520" t="s">
        <v>1254</v>
      </c>
      <c r="J520">
        <v>1</v>
      </c>
    </row>
    <row r="521" spans="1:10" x14ac:dyDescent="0.25">
      <c r="A521" s="29" t="s">
        <v>2761</v>
      </c>
      <c r="B521" t="s">
        <v>105</v>
      </c>
      <c r="C521" t="s">
        <v>2763</v>
      </c>
      <c r="J521">
        <v>1</v>
      </c>
    </row>
    <row r="522" spans="1:10" x14ac:dyDescent="0.25">
      <c r="A522" s="29" t="s">
        <v>5203</v>
      </c>
      <c r="B522" t="s">
        <v>146</v>
      </c>
      <c r="C522" t="s">
        <v>5205</v>
      </c>
      <c r="J522">
        <v>1</v>
      </c>
    </row>
    <row r="523" spans="1:10" x14ac:dyDescent="0.25">
      <c r="A523" s="29" t="s">
        <v>3854</v>
      </c>
      <c r="B523" t="s">
        <v>253</v>
      </c>
      <c r="C523" t="s">
        <v>3856</v>
      </c>
      <c r="J523">
        <v>1</v>
      </c>
    </row>
    <row r="524" spans="1:10" x14ac:dyDescent="0.25">
      <c r="A524" s="29" t="s">
        <v>1097</v>
      </c>
      <c r="B524" t="s">
        <v>85</v>
      </c>
      <c r="C524" t="s">
        <v>1099</v>
      </c>
      <c r="J524">
        <v>1</v>
      </c>
    </row>
    <row r="525" spans="1:10" x14ac:dyDescent="0.25">
      <c r="A525" s="29" t="s">
        <v>1085</v>
      </c>
      <c r="B525" t="s">
        <v>85</v>
      </c>
      <c r="C525" t="s">
        <v>1087</v>
      </c>
      <c r="J525">
        <v>1</v>
      </c>
    </row>
    <row r="526" spans="1:10" x14ac:dyDescent="0.25">
      <c r="A526" s="29" t="s">
        <v>2649</v>
      </c>
      <c r="B526" t="s">
        <v>105</v>
      </c>
      <c r="C526" t="s">
        <v>2652</v>
      </c>
      <c r="J526">
        <v>1</v>
      </c>
    </row>
    <row r="527" spans="1:10" x14ac:dyDescent="0.25">
      <c r="A527" s="29" t="s">
        <v>1089</v>
      </c>
      <c r="B527" t="s">
        <v>85</v>
      </c>
      <c r="C527" t="s">
        <v>1091</v>
      </c>
      <c r="J527">
        <v>1</v>
      </c>
    </row>
    <row r="528" spans="1:10" x14ac:dyDescent="0.25">
      <c r="A528" s="29" t="s">
        <v>1147</v>
      </c>
      <c r="B528" t="s">
        <v>85</v>
      </c>
      <c r="C528" t="s">
        <v>1150</v>
      </c>
      <c r="J528">
        <v>1</v>
      </c>
    </row>
    <row r="529" spans="1:10" x14ac:dyDescent="0.25">
      <c r="A529" s="29" t="s">
        <v>1161</v>
      </c>
      <c r="B529" t="s">
        <v>85</v>
      </c>
      <c r="C529" t="s">
        <v>1162</v>
      </c>
      <c r="J529">
        <v>1</v>
      </c>
    </row>
    <row r="530" spans="1:10" x14ac:dyDescent="0.25">
      <c r="A530" s="29" t="s">
        <v>2669</v>
      </c>
      <c r="B530" t="s">
        <v>105</v>
      </c>
      <c r="C530" t="s">
        <v>2670</v>
      </c>
      <c r="J530">
        <v>1</v>
      </c>
    </row>
    <row r="531" spans="1:10" x14ac:dyDescent="0.25">
      <c r="A531" s="29" t="s">
        <v>5243</v>
      </c>
      <c r="B531" t="s">
        <v>146</v>
      </c>
      <c r="C531" t="s">
        <v>5245</v>
      </c>
      <c r="J531">
        <v>1</v>
      </c>
    </row>
    <row r="532" spans="1:10" x14ac:dyDescent="0.25">
      <c r="A532" s="29" t="s">
        <v>1170</v>
      </c>
      <c r="B532" t="s">
        <v>85</v>
      </c>
      <c r="C532" t="s">
        <v>1172</v>
      </c>
      <c r="D532" t="s">
        <v>1176</v>
      </c>
      <c r="J532">
        <v>1</v>
      </c>
    </row>
    <row r="533" spans="1:10" x14ac:dyDescent="0.25">
      <c r="A533" s="29" t="s">
        <v>1193</v>
      </c>
      <c r="B533" t="s">
        <v>85</v>
      </c>
      <c r="C533" t="s">
        <v>1195</v>
      </c>
      <c r="J533">
        <v>1</v>
      </c>
    </row>
    <row r="534" spans="1:10" x14ac:dyDescent="0.25">
      <c r="A534" s="29" t="s">
        <v>3901</v>
      </c>
      <c r="B534" t="s">
        <v>253</v>
      </c>
      <c r="C534" t="s">
        <v>3903</v>
      </c>
      <c r="J534">
        <v>1</v>
      </c>
    </row>
    <row r="535" spans="1:10" x14ac:dyDescent="0.25">
      <c r="A535" s="29" t="s">
        <v>2711</v>
      </c>
      <c r="B535" t="s">
        <v>105</v>
      </c>
      <c r="C535" t="s">
        <v>2714</v>
      </c>
      <c r="J535">
        <v>1</v>
      </c>
    </row>
    <row r="536" spans="1:10" x14ac:dyDescent="0.25">
      <c r="A536" s="29" t="s">
        <v>1204</v>
      </c>
      <c r="B536" t="s">
        <v>85</v>
      </c>
      <c r="C536" t="s">
        <v>1207</v>
      </c>
      <c r="J536">
        <v>1</v>
      </c>
    </row>
    <row r="537" spans="1:10" x14ac:dyDescent="0.25">
      <c r="A537" s="29" t="s">
        <v>5252</v>
      </c>
      <c r="B537" t="s">
        <v>146</v>
      </c>
      <c r="C537" t="s">
        <v>5253</v>
      </c>
      <c r="J537">
        <v>1</v>
      </c>
    </row>
    <row r="538" spans="1:10" x14ac:dyDescent="0.25">
      <c r="A538" s="29" t="s">
        <v>3906</v>
      </c>
      <c r="B538" t="s">
        <v>253</v>
      </c>
      <c r="C538" t="s">
        <v>3909</v>
      </c>
      <c r="J538">
        <v>1</v>
      </c>
    </row>
    <row r="539" spans="1:10" x14ac:dyDescent="0.25">
      <c r="A539" s="29" t="s">
        <v>3911</v>
      </c>
      <c r="B539" t="s">
        <v>253</v>
      </c>
      <c r="C539" t="s">
        <v>3913</v>
      </c>
      <c r="J539">
        <v>1</v>
      </c>
    </row>
    <row r="540" spans="1:10" x14ac:dyDescent="0.25">
      <c r="A540" s="29" t="s">
        <v>3942</v>
      </c>
      <c r="B540" t="s">
        <v>253</v>
      </c>
      <c r="C540" t="s">
        <v>3944</v>
      </c>
      <c r="J540">
        <v>1</v>
      </c>
    </row>
    <row r="541" spans="1:10" x14ac:dyDescent="0.25">
      <c r="A541" s="29" t="s">
        <v>3933</v>
      </c>
      <c r="B541" t="s">
        <v>253</v>
      </c>
      <c r="C541" t="s">
        <v>3936</v>
      </c>
      <c r="D541" t="s">
        <v>3939</v>
      </c>
      <c r="J541">
        <v>1</v>
      </c>
    </row>
    <row r="542" spans="1:10" x14ac:dyDescent="0.25">
      <c r="A542" s="29" t="s">
        <v>2725</v>
      </c>
      <c r="B542" t="s">
        <v>105</v>
      </c>
      <c r="C542" t="s">
        <v>2727</v>
      </c>
      <c r="J542">
        <v>1</v>
      </c>
    </row>
    <row r="543" spans="1:10" x14ac:dyDescent="0.25">
      <c r="A543" s="29" t="s">
        <v>5286</v>
      </c>
      <c r="B543" t="s">
        <v>146</v>
      </c>
      <c r="C543" t="s">
        <v>5288</v>
      </c>
      <c r="J543">
        <v>1</v>
      </c>
    </row>
    <row r="544" spans="1:10" x14ac:dyDescent="0.25">
      <c r="A544" s="29" t="s">
        <v>3959</v>
      </c>
      <c r="B544" t="s">
        <v>253</v>
      </c>
      <c r="C544" t="s">
        <v>3960</v>
      </c>
      <c r="J544">
        <v>1</v>
      </c>
    </row>
    <row r="545" spans="1:10" x14ac:dyDescent="0.25">
      <c r="A545" s="29" t="s">
        <v>3124</v>
      </c>
      <c r="B545" t="s">
        <v>105</v>
      </c>
      <c r="C545" t="s">
        <v>3127</v>
      </c>
      <c r="J545">
        <v>1</v>
      </c>
    </row>
    <row r="546" spans="1:10" x14ac:dyDescent="0.25">
      <c r="A546" s="29" t="s">
        <v>3646</v>
      </c>
      <c r="B546" t="s">
        <v>253</v>
      </c>
      <c r="C546" t="s">
        <v>3648</v>
      </c>
      <c r="J546">
        <v>1</v>
      </c>
    </row>
    <row r="547" spans="1:10" x14ac:dyDescent="0.25">
      <c r="A547" s="29" t="s">
        <v>4234</v>
      </c>
      <c r="B547" t="s">
        <v>253</v>
      </c>
      <c r="C547" t="s">
        <v>4236</v>
      </c>
      <c r="J547">
        <v>1</v>
      </c>
    </row>
    <row r="548" spans="1:10" x14ac:dyDescent="0.25">
      <c r="A548" s="29" t="s">
        <v>4664</v>
      </c>
      <c r="B548" t="s">
        <v>146</v>
      </c>
      <c r="C548" t="s">
        <v>4666</v>
      </c>
      <c r="J548">
        <v>1</v>
      </c>
    </row>
    <row r="549" spans="1:10" x14ac:dyDescent="0.25">
      <c r="A549" s="29" t="s">
        <v>2798</v>
      </c>
      <c r="B549" t="s">
        <v>105</v>
      </c>
      <c r="C549" t="s">
        <v>2800</v>
      </c>
      <c r="J549">
        <v>1</v>
      </c>
    </row>
    <row r="550" spans="1:10" x14ac:dyDescent="0.25">
      <c r="A550" s="29" t="s">
        <v>1315</v>
      </c>
      <c r="B550" t="s">
        <v>85</v>
      </c>
      <c r="C550" t="s">
        <v>1318</v>
      </c>
      <c r="J550">
        <v>1</v>
      </c>
    </row>
    <row r="551" spans="1:10" x14ac:dyDescent="0.25">
      <c r="A551" s="29" t="s">
        <v>1289</v>
      </c>
      <c r="B551" t="s">
        <v>85</v>
      </c>
      <c r="C551" t="s">
        <v>1291</v>
      </c>
      <c r="D551" t="s">
        <v>1294</v>
      </c>
      <c r="J551">
        <v>1</v>
      </c>
    </row>
    <row r="552" spans="1:10" x14ac:dyDescent="0.25">
      <c r="A552" s="29" t="s">
        <v>1566</v>
      </c>
      <c r="B552" t="s">
        <v>85</v>
      </c>
      <c r="C552" t="s">
        <v>1569</v>
      </c>
      <c r="J552">
        <v>1</v>
      </c>
    </row>
    <row r="553" spans="1:10" x14ac:dyDescent="0.25">
      <c r="A553" s="29" t="s">
        <v>648</v>
      </c>
      <c r="B553" t="s">
        <v>85</v>
      </c>
      <c r="C553" t="s">
        <v>650</v>
      </c>
      <c r="J553">
        <v>1</v>
      </c>
    </row>
    <row r="554" spans="1:10" x14ac:dyDescent="0.25">
      <c r="A554" s="29" t="s">
        <v>2775</v>
      </c>
      <c r="B554" t="s">
        <v>105</v>
      </c>
      <c r="C554" t="s">
        <v>2777</v>
      </c>
      <c r="D554" t="s">
        <v>2780</v>
      </c>
      <c r="J554">
        <v>1</v>
      </c>
    </row>
    <row r="555" spans="1:10" x14ac:dyDescent="0.25">
      <c r="A555" s="29" t="s">
        <v>5026</v>
      </c>
      <c r="B555" t="s">
        <v>146</v>
      </c>
      <c r="C555" t="s">
        <v>5028</v>
      </c>
      <c r="J555">
        <v>1</v>
      </c>
    </row>
    <row r="556" spans="1:10" x14ac:dyDescent="0.25">
      <c r="A556" s="29" t="s">
        <v>4985</v>
      </c>
      <c r="B556" t="s">
        <v>146</v>
      </c>
      <c r="C556" t="s">
        <v>4987</v>
      </c>
      <c r="J556">
        <v>1</v>
      </c>
    </row>
    <row r="557" spans="1:10" x14ac:dyDescent="0.25">
      <c r="A557" s="29" t="s">
        <v>5858</v>
      </c>
      <c r="B557" t="s">
        <v>146</v>
      </c>
      <c r="C557" t="s">
        <v>5860</v>
      </c>
      <c r="J557">
        <v>1</v>
      </c>
    </row>
    <row r="558" spans="1:10" x14ac:dyDescent="0.25">
      <c r="A558" s="29" t="s">
        <v>3147</v>
      </c>
      <c r="B558" t="s">
        <v>105</v>
      </c>
      <c r="C558" t="s">
        <v>3150</v>
      </c>
      <c r="J558">
        <v>1</v>
      </c>
    </row>
    <row r="559" spans="1:10" x14ac:dyDescent="0.25">
      <c r="A559" s="29" t="s">
        <v>3396</v>
      </c>
      <c r="B559" t="s">
        <v>253</v>
      </c>
      <c r="C559" t="s">
        <v>3399</v>
      </c>
      <c r="J559">
        <v>1</v>
      </c>
    </row>
    <row r="560" spans="1:10" x14ac:dyDescent="0.25">
      <c r="A560" s="29" t="s">
        <v>1373</v>
      </c>
      <c r="B560" t="s">
        <v>85</v>
      </c>
      <c r="C560" t="s">
        <v>1376</v>
      </c>
      <c r="J560">
        <v>1</v>
      </c>
    </row>
    <row r="561" spans="1:10" x14ac:dyDescent="0.25">
      <c r="A561" s="29" t="s">
        <v>1999</v>
      </c>
      <c r="B561" t="s">
        <v>85</v>
      </c>
      <c r="C561" t="s">
        <v>2002</v>
      </c>
      <c r="J561">
        <v>1</v>
      </c>
    </row>
    <row r="562" spans="1:10" x14ac:dyDescent="0.25">
      <c r="A562" s="29" t="s">
        <v>657</v>
      </c>
      <c r="B562" t="s">
        <v>85</v>
      </c>
      <c r="C562" t="s">
        <v>660</v>
      </c>
      <c r="J562">
        <v>1</v>
      </c>
    </row>
    <row r="563" spans="1:10" x14ac:dyDescent="0.25">
      <c r="A563" s="29" t="s">
        <v>3210</v>
      </c>
      <c r="B563" t="s">
        <v>105</v>
      </c>
      <c r="C563" t="s">
        <v>3212</v>
      </c>
      <c r="J563">
        <v>1</v>
      </c>
    </row>
    <row r="564" spans="1:10" x14ac:dyDescent="0.25">
      <c r="A564" s="29" t="s">
        <v>2033</v>
      </c>
      <c r="B564" t="s">
        <v>85</v>
      </c>
      <c r="C564" t="s">
        <v>2035</v>
      </c>
      <c r="J564">
        <v>1</v>
      </c>
    </row>
    <row r="565" spans="1:10" x14ac:dyDescent="0.25">
      <c r="A565" s="29" t="s">
        <v>4477</v>
      </c>
      <c r="B565" t="s">
        <v>253</v>
      </c>
      <c r="C565" t="s">
        <v>4479</v>
      </c>
      <c r="J565">
        <v>1</v>
      </c>
    </row>
    <row r="566" spans="1:10" x14ac:dyDescent="0.25">
      <c r="A566" s="29" t="s">
        <v>5827</v>
      </c>
      <c r="B566" t="s">
        <v>146</v>
      </c>
      <c r="C566" t="s">
        <v>5829</v>
      </c>
      <c r="J566">
        <v>1</v>
      </c>
    </row>
    <row r="567" spans="1:10" x14ac:dyDescent="0.25">
      <c r="A567" s="29" t="s">
        <v>4889</v>
      </c>
      <c r="B567" t="s">
        <v>146</v>
      </c>
      <c r="C567" t="s">
        <v>4891</v>
      </c>
      <c r="J567">
        <v>1</v>
      </c>
    </row>
    <row r="568" spans="1:10" x14ac:dyDescent="0.25">
      <c r="A568" s="29" t="s">
        <v>631</v>
      </c>
      <c r="B568" t="s">
        <v>85</v>
      </c>
      <c r="C568" t="s">
        <v>634</v>
      </c>
      <c r="J568">
        <v>1</v>
      </c>
    </row>
    <row r="569" spans="1:10" x14ac:dyDescent="0.25">
      <c r="A569" s="29" t="s">
        <v>637</v>
      </c>
      <c r="B569" t="s">
        <v>85</v>
      </c>
      <c r="C569" t="s">
        <v>640</v>
      </c>
      <c r="J569">
        <v>1</v>
      </c>
    </row>
    <row r="570" spans="1:10" x14ac:dyDescent="0.25">
      <c r="A570" s="29" t="s">
        <v>1068</v>
      </c>
      <c r="B570" t="s">
        <v>85</v>
      </c>
      <c r="C570" t="s">
        <v>1071</v>
      </c>
      <c r="J570">
        <v>1</v>
      </c>
    </row>
    <row r="571" spans="1:10" x14ac:dyDescent="0.25">
      <c r="A571" s="29" t="s">
        <v>3840</v>
      </c>
      <c r="B571" t="s">
        <v>253</v>
      </c>
      <c r="C571" t="s">
        <v>3842</v>
      </c>
      <c r="J571">
        <v>1</v>
      </c>
    </row>
    <row r="572" spans="1:10" x14ac:dyDescent="0.25">
      <c r="A572" s="29" t="s">
        <v>2689</v>
      </c>
      <c r="B572" t="s">
        <v>105</v>
      </c>
      <c r="C572" t="s">
        <v>2691</v>
      </c>
      <c r="J572">
        <v>1</v>
      </c>
    </row>
    <row r="573" spans="1:10" x14ac:dyDescent="0.25">
      <c r="A573" s="29" t="s">
        <v>2803</v>
      </c>
      <c r="B573" t="s">
        <v>105</v>
      </c>
      <c r="C573" t="s">
        <v>2805</v>
      </c>
      <c r="J573">
        <v>1</v>
      </c>
    </row>
    <row r="574" spans="1:10" x14ac:dyDescent="0.25">
      <c r="A574" s="29" t="s">
        <v>404</v>
      </c>
      <c r="B574" t="s">
        <v>85</v>
      </c>
      <c r="C574" t="s">
        <v>407</v>
      </c>
      <c r="J574">
        <v>1</v>
      </c>
    </row>
    <row r="575" spans="1:10" x14ac:dyDescent="0.25">
      <c r="A575" s="29" t="s">
        <v>293</v>
      </c>
      <c r="B575" t="s">
        <v>85</v>
      </c>
      <c r="C575" t="s">
        <v>295</v>
      </c>
      <c r="J575">
        <v>1</v>
      </c>
    </row>
    <row r="576" spans="1:10" x14ac:dyDescent="0.25">
      <c r="A576" s="29" t="s">
        <v>5094</v>
      </c>
      <c r="B576" t="s">
        <v>146</v>
      </c>
      <c r="C576" t="s">
        <v>5097</v>
      </c>
      <c r="J576">
        <v>1</v>
      </c>
    </row>
    <row r="577" spans="1:10" x14ac:dyDescent="0.25">
      <c r="A577" s="29" t="s">
        <v>4512</v>
      </c>
      <c r="B577" t="s">
        <v>253</v>
      </c>
      <c r="C577" t="s">
        <v>4514</v>
      </c>
      <c r="J577">
        <v>1</v>
      </c>
    </row>
    <row r="578" spans="1:10" x14ac:dyDescent="0.25">
      <c r="A578" s="29" t="s">
        <v>103</v>
      </c>
      <c r="B578" t="s">
        <v>85</v>
      </c>
      <c r="C578" t="s">
        <v>107</v>
      </c>
      <c r="J578">
        <v>1</v>
      </c>
    </row>
    <row r="579" spans="1:10" x14ac:dyDescent="0.25">
      <c r="A579" s="29" t="s">
        <v>1822</v>
      </c>
      <c r="B579" t="s">
        <v>85</v>
      </c>
      <c r="C579" t="s">
        <v>1825</v>
      </c>
      <c r="J579">
        <v>1</v>
      </c>
    </row>
    <row r="580" spans="1:10" x14ac:dyDescent="0.25">
      <c r="A580" s="29" t="s">
        <v>4653</v>
      </c>
      <c r="B580" t="s">
        <v>146</v>
      </c>
      <c r="C580" t="s">
        <v>4656</v>
      </c>
      <c r="J580">
        <v>1</v>
      </c>
    </row>
    <row r="581" spans="1:10" x14ac:dyDescent="0.25">
      <c r="A581" s="29" t="s">
        <v>3707</v>
      </c>
      <c r="B581" t="s">
        <v>253</v>
      </c>
      <c r="C581" t="s">
        <v>3709</v>
      </c>
      <c r="J581">
        <v>1</v>
      </c>
    </row>
    <row r="582" spans="1:10" x14ac:dyDescent="0.25">
      <c r="A582" s="29" t="s">
        <v>4311</v>
      </c>
      <c r="B582" t="s">
        <v>253</v>
      </c>
      <c r="C582" t="s">
        <v>4313</v>
      </c>
      <c r="J582">
        <v>1</v>
      </c>
    </row>
    <row r="583" spans="1:10" x14ac:dyDescent="0.25">
      <c r="A583" s="29" t="s">
        <v>4757</v>
      </c>
      <c r="B583" t="s">
        <v>146</v>
      </c>
      <c r="C583" t="s">
        <v>4759</v>
      </c>
      <c r="J583">
        <v>1</v>
      </c>
    </row>
    <row r="584" spans="1:10" x14ac:dyDescent="0.25">
      <c r="A584" s="29" t="s">
        <v>4389</v>
      </c>
      <c r="B584" t="s">
        <v>253</v>
      </c>
      <c r="C584" t="s">
        <v>4391</v>
      </c>
      <c r="J584">
        <v>1</v>
      </c>
    </row>
    <row r="585" spans="1:10" x14ac:dyDescent="0.25">
      <c r="A585" s="29" t="s">
        <v>692</v>
      </c>
      <c r="B585" t="s">
        <v>85</v>
      </c>
      <c r="C585" t="s">
        <v>694</v>
      </c>
      <c r="J585">
        <v>1</v>
      </c>
    </row>
    <row r="586" spans="1:10" x14ac:dyDescent="0.25">
      <c r="A586" s="29" t="s">
        <v>431</v>
      </c>
      <c r="B586" t="s">
        <v>85</v>
      </c>
      <c r="C586" t="s">
        <v>433</v>
      </c>
      <c r="J586">
        <v>1</v>
      </c>
    </row>
    <row r="587" spans="1:10" x14ac:dyDescent="0.25">
      <c r="A587" s="29" t="s">
        <v>5199</v>
      </c>
      <c r="B587" t="s">
        <v>146</v>
      </c>
      <c r="C587" t="s">
        <v>5201</v>
      </c>
      <c r="J587">
        <v>1</v>
      </c>
    </row>
    <row r="588" spans="1:10" x14ac:dyDescent="0.25">
      <c r="A588" s="29" t="s">
        <v>5588</v>
      </c>
      <c r="B588" t="s">
        <v>146</v>
      </c>
      <c r="C588" t="s">
        <v>5591</v>
      </c>
      <c r="J588">
        <v>1</v>
      </c>
    </row>
    <row r="589" spans="1:10" x14ac:dyDescent="0.25">
      <c r="A589" s="29" t="s">
        <v>1759</v>
      </c>
      <c r="B589" t="s">
        <v>85</v>
      </c>
      <c r="C589" t="s">
        <v>1762</v>
      </c>
      <c r="J589">
        <v>1</v>
      </c>
    </row>
    <row r="590" spans="1:10" x14ac:dyDescent="0.25">
      <c r="A590" s="29" t="s">
        <v>1183</v>
      </c>
      <c r="B590" t="s">
        <v>85</v>
      </c>
      <c r="C590" t="s">
        <v>1185</v>
      </c>
      <c r="J590">
        <v>1</v>
      </c>
    </row>
    <row r="591" spans="1:10" x14ac:dyDescent="0.25">
      <c r="A591" s="29" t="s">
        <v>2721</v>
      </c>
      <c r="B591" t="s">
        <v>105</v>
      </c>
      <c r="C591" t="s">
        <v>2723</v>
      </c>
      <c r="J591">
        <v>1</v>
      </c>
    </row>
    <row r="592" spans="1:10" x14ac:dyDescent="0.25">
      <c r="A592" s="29" t="s">
        <v>2172</v>
      </c>
      <c r="B592" t="s">
        <v>105</v>
      </c>
      <c r="C592" t="s">
        <v>2174</v>
      </c>
      <c r="J592">
        <v>1</v>
      </c>
    </row>
    <row r="593" spans="1:10" x14ac:dyDescent="0.25">
      <c r="A593" s="29" t="s">
        <v>4608</v>
      </c>
      <c r="B593" t="s">
        <v>146</v>
      </c>
      <c r="C593" t="s">
        <v>4610</v>
      </c>
      <c r="J593">
        <v>1</v>
      </c>
    </row>
    <row r="594" spans="1:10" x14ac:dyDescent="0.25">
      <c r="A594" s="29" t="s">
        <v>1602</v>
      </c>
      <c r="B594" t="s">
        <v>85</v>
      </c>
      <c r="C594" t="s">
        <v>1604</v>
      </c>
      <c r="J594">
        <v>1</v>
      </c>
    </row>
    <row r="595" spans="1:10" x14ac:dyDescent="0.25">
      <c r="A595" s="29" t="s">
        <v>2326</v>
      </c>
      <c r="B595" t="s">
        <v>105</v>
      </c>
      <c r="C595" t="s">
        <v>2327</v>
      </c>
      <c r="J595">
        <v>1</v>
      </c>
    </row>
    <row r="596" spans="1:10" x14ac:dyDescent="0.25">
      <c r="A596" s="29" t="s">
        <v>4090</v>
      </c>
      <c r="B596" t="s">
        <v>253</v>
      </c>
      <c r="C596" t="s">
        <v>4093</v>
      </c>
      <c r="J596">
        <v>1</v>
      </c>
    </row>
    <row r="597" spans="1:10" x14ac:dyDescent="0.25">
      <c r="A597" s="29" t="s">
        <v>2215</v>
      </c>
      <c r="B597" t="s">
        <v>105</v>
      </c>
      <c r="C597" t="s">
        <v>2217</v>
      </c>
      <c r="J597">
        <v>1</v>
      </c>
    </row>
    <row r="598" spans="1:10" x14ac:dyDescent="0.25">
      <c r="A598" s="29" t="s">
        <v>1283</v>
      </c>
      <c r="B598" t="s">
        <v>85</v>
      </c>
      <c r="C598" t="s">
        <v>1286</v>
      </c>
      <c r="J598">
        <v>1</v>
      </c>
    </row>
    <row r="599" spans="1:10" x14ac:dyDescent="0.25">
      <c r="A599" s="29" t="s">
        <v>4695</v>
      </c>
      <c r="B599" t="s">
        <v>146</v>
      </c>
      <c r="C599" t="s">
        <v>4697</v>
      </c>
      <c r="J599">
        <v>1</v>
      </c>
    </row>
    <row r="600" spans="1:10" x14ac:dyDescent="0.25">
      <c r="A600" s="29" t="s">
        <v>3402</v>
      </c>
      <c r="B600" t="s">
        <v>253</v>
      </c>
      <c r="C600" t="s">
        <v>3404</v>
      </c>
      <c r="J600">
        <v>1</v>
      </c>
    </row>
    <row r="601" spans="1:10" x14ac:dyDescent="0.25">
      <c r="A601" s="29" t="s">
        <v>1887</v>
      </c>
      <c r="B601" t="s">
        <v>85</v>
      </c>
      <c r="C601" t="s">
        <v>1890</v>
      </c>
      <c r="J601">
        <v>1</v>
      </c>
    </row>
    <row r="602" spans="1:10" x14ac:dyDescent="0.25">
      <c r="A602" s="29" t="s">
        <v>2700</v>
      </c>
      <c r="B602" t="s">
        <v>105</v>
      </c>
      <c r="C602" t="s">
        <v>2703</v>
      </c>
      <c r="J602">
        <v>1</v>
      </c>
    </row>
    <row r="603" spans="1:10" x14ac:dyDescent="0.25">
      <c r="A603" s="29" t="s">
        <v>2288</v>
      </c>
      <c r="B603" t="s">
        <v>105</v>
      </c>
      <c r="C603" t="s">
        <v>2291</v>
      </c>
      <c r="J603">
        <v>1</v>
      </c>
    </row>
    <row r="604" spans="1:10" x14ac:dyDescent="0.25">
      <c r="A604" s="29" t="s">
        <v>2816</v>
      </c>
      <c r="B604" t="s">
        <v>105</v>
      </c>
      <c r="C604" t="s">
        <v>2819</v>
      </c>
      <c r="J604">
        <v>1</v>
      </c>
    </row>
    <row r="605" spans="1:10" x14ac:dyDescent="0.25">
      <c r="A605" s="29" t="s">
        <v>5599</v>
      </c>
      <c r="B605" t="s">
        <v>146</v>
      </c>
      <c r="C605" t="s">
        <v>5602</v>
      </c>
      <c r="J605">
        <v>1</v>
      </c>
    </row>
    <row r="606" spans="1:10" x14ac:dyDescent="0.25">
      <c r="A606" s="29" t="s">
        <v>3056</v>
      </c>
      <c r="B606" t="s">
        <v>105</v>
      </c>
      <c r="C606" t="s">
        <v>3059</v>
      </c>
      <c r="D606" t="s">
        <v>3062</v>
      </c>
      <c r="J606">
        <v>1</v>
      </c>
    </row>
    <row r="607" spans="1:10" x14ac:dyDescent="0.25">
      <c r="A607" s="29" t="s">
        <v>3021</v>
      </c>
      <c r="B607" t="s">
        <v>105</v>
      </c>
      <c r="C607" t="s">
        <v>3023</v>
      </c>
      <c r="J607">
        <v>1</v>
      </c>
    </row>
    <row r="608" spans="1:10" x14ac:dyDescent="0.25">
      <c r="A608" s="29" t="s">
        <v>359</v>
      </c>
      <c r="B608" t="s">
        <v>85</v>
      </c>
      <c r="C608" t="s">
        <v>362</v>
      </c>
      <c r="J608">
        <v>1</v>
      </c>
    </row>
    <row r="609" spans="1:10" x14ac:dyDescent="0.25">
      <c r="A609" s="29" t="s">
        <v>5526</v>
      </c>
      <c r="B609" t="s">
        <v>146</v>
      </c>
      <c r="C609" t="s">
        <v>5527</v>
      </c>
      <c r="J609">
        <v>1</v>
      </c>
    </row>
    <row r="610" spans="1:10" x14ac:dyDescent="0.25">
      <c r="A610" s="29" t="s">
        <v>525</v>
      </c>
      <c r="B610" t="s">
        <v>85</v>
      </c>
      <c r="C610" t="s">
        <v>528</v>
      </c>
      <c r="J610">
        <v>1</v>
      </c>
    </row>
    <row r="611" spans="1:10" x14ac:dyDescent="0.25">
      <c r="A611" s="29" t="s">
        <v>1267</v>
      </c>
      <c r="B611" t="s">
        <v>85</v>
      </c>
      <c r="C611" t="s">
        <v>1270</v>
      </c>
      <c r="D611" t="s">
        <v>1274</v>
      </c>
      <c r="J611">
        <v>1</v>
      </c>
    </row>
    <row r="612" spans="1:10" x14ac:dyDescent="0.25">
      <c r="A612" s="29" t="s">
        <v>1498</v>
      </c>
      <c r="B612" t="s">
        <v>85</v>
      </c>
      <c r="C612" t="s">
        <v>1501</v>
      </c>
      <c r="J612">
        <v>1</v>
      </c>
    </row>
    <row r="613" spans="1:10" x14ac:dyDescent="0.25">
      <c r="A613" s="29" t="s">
        <v>2855</v>
      </c>
      <c r="B613" t="s">
        <v>105</v>
      </c>
      <c r="C613" t="s">
        <v>2857</v>
      </c>
      <c r="J613">
        <v>1</v>
      </c>
    </row>
    <row r="614" spans="1:10" x14ac:dyDescent="0.25">
      <c r="A614" s="29" t="s">
        <v>1816</v>
      </c>
      <c r="B614" t="s">
        <v>85</v>
      </c>
      <c r="C614" t="s">
        <v>1819</v>
      </c>
      <c r="J614">
        <v>1</v>
      </c>
    </row>
    <row r="615" spans="1:10" x14ac:dyDescent="0.25">
      <c r="A615" s="29" t="s">
        <v>5346</v>
      </c>
      <c r="B615" t="s">
        <v>146</v>
      </c>
      <c r="C615" t="s">
        <v>5348</v>
      </c>
      <c r="J615">
        <v>1</v>
      </c>
    </row>
    <row r="616" spans="1:10" x14ac:dyDescent="0.25">
      <c r="A616" s="29" t="s">
        <v>547</v>
      </c>
      <c r="B616" t="s">
        <v>85</v>
      </c>
      <c r="C616" t="s">
        <v>550</v>
      </c>
      <c r="J616">
        <v>1</v>
      </c>
    </row>
    <row r="617" spans="1:10" x14ac:dyDescent="0.25">
      <c r="A617" s="29" t="s">
        <v>1650</v>
      </c>
      <c r="B617" t="s">
        <v>85</v>
      </c>
      <c r="C617" t="s">
        <v>1652</v>
      </c>
      <c r="J617">
        <v>1</v>
      </c>
    </row>
    <row r="618" spans="1:10" x14ac:dyDescent="0.25">
      <c r="A618" s="29" t="s">
        <v>2309</v>
      </c>
      <c r="B618" t="s">
        <v>105</v>
      </c>
      <c r="C618" t="s">
        <v>2312</v>
      </c>
      <c r="J618">
        <v>1</v>
      </c>
    </row>
    <row r="619" spans="1:10" x14ac:dyDescent="0.25">
      <c r="A619" s="29" t="s">
        <v>3004</v>
      </c>
      <c r="B619" t="s">
        <v>105</v>
      </c>
      <c r="C619" t="s">
        <v>3006</v>
      </c>
      <c r="J619">
        <v>1</v>
      </c>
    </row>
    <row r="620" spans="1:10" x14ac:dyDescent="0.25">
      <c r="A620" s="29" t="s">
        <v>4284</v>
      </c>
      <c r="B620" t="s">
        <v>253</v>
      </c>
      <c r="C620" t="s">
        <v>4287</v>
      </c>
      <c r="J620">
        <v>1</v>
      </c>
    </row>
    <row r="621" spans="1:10" x14ac:dyDescent="0.25">
      <c r="A621" s="29" t="s">
        <v>3755</v>
      </c>
      <c r="B621" t="s">
        <v>253</v>
      </c>
      <c r="C621" t="s">
        <v>3757</v>
      </c>
      <c r="J621">
        <v>1</v>
      </c>
    </row>
    <row r="622" spans="1:10" x14ac:dyDescent="0.25">
      <c r="A622" s="29" t="s">
        <v>3585</v>
      </c>
      <c r="B622" t="s">
        <v>253</v>
      </c>
      <c r="C622" t="s">
        <v>3588</v>
      </c>
      <c r="J622">
        <v>1</v>
      </c>
    </row>
    <row r="623" spans="1:10" x14ac:dyDescent="0.25">
      <c r="A623" s="29" t="s">
        <v>2144</v>
      </c>
      <c r="B623" t="s">
        <v>105</v>
      </c>
      <c r="C623" t="s">
        <v>2146</v>
      </c>
      <c r="J623">
        <v>1</v>
      </c>
    </row>
    <row r="624" spans="1:10" x14ac:dyDescent="0.25">
      <c r="A624" s="29" t="s">
        <v>4394</v>
      </c>
      <c r="B624" t="s">
        <v>253</v>
      </c>
      <c r="C624" t="s">
        <v>4396</v>
      </c>
      <c r="J624">
        <v>1</v>
      </c>
    </row>
    <row r="625" spans="1:10" x14ac:dyDescent="0.25">
      <c r="A625" s="29" t="s">
        <v>4371</v>
      </c>
      <c r="B625" t="s">
        <v>253</v>
      </c>
      <c r="C625" t="s">
        <v>4374</v>
      </c>
      <c r="J625">
        <v>1</v>
      </c>
    </row>
    <row r="626" spans="1:10" x14ac:dyDescent="0.25">
      <c r="A626" s="29" t="s">
        <v>819</v>
      </c>
      <c r="B626" t="s">
        <v>85</v>
      </c>
      <c r="C626" t="s">
        <v>822</v>
      </c>
      <c r="J626">
        <v>1</v>
      </c>
    </row>
    <row r="627" spans="1:10" x14ac:dyDescent="0.25">
      <c r="A627" s="29" t="s">
        <v>2493</v>
      </c>
      <c r="B627" t="s">
        <v>105</v>
      </c>
      <c r="C627" t="s">
        <v>2496</v>
      </c>
      <c r="J627">
        <v>1</v>
      </c>
    </row>
    <row r="628" spans="1:10" x14ac:dyDescent="0.25">
      <c r="A628" s="29" t="s">
        <v>5041</v>
      </c>
      <c r="B628" t="s">
        <v>146</v>
      </c>
      <c r="C628" t="s">
        <v>5043</v>
      </c>
      <c r="J628">
        <v>1</v>
      </c>
    </row>
    <row r="629" spans="1:10" x14ac:dyDescent="0.25">
      <c r="A629" s="29" t="s">
        <v>1635</v>
      </c>
      <c r="B629" t="s">
        <v>85</v>
      </c>
      <c r="C629" t="s">
        <v>1637</v>
      </c>
      <c r="J629">
        <v>1</v>
      </c>
    </row>
    <row r="630" spans="1:10" x14ac:dyDescent="0.25">
      <c r="A630" s="29" t="s">
        <v>3364</v>
      </c>
      <c r="B630" t="s">
        <v>253</v>
      </c>
      <c r="C630" t="s">
        <v>3367</v>
      </c>
      <c r="J630">
        <v>1</v>
      </c>
    </row>
    <row r="631" spans="1:10" x14ac:dyDescent="0.25">
      <c r="A631" s="29" t="s">
        <v>4403</v>
      </c>
      <c r="B631" t="s">
        <v>253</v>
      </c>
      <c r="C631" t="s">
        <v>4404</v>
      </c>
      <c r="J631">
        <v>1</v>
      </c>
    </row>
    <row r="632" spans="1:10" x14ac:dyDescent="0.25">
      <c r="A632" s="29" t="s">
        <v>4849</v>
      </c>
      <c r="B632" t="s">
        <v>146</v>
      </c>
      <c r="C632" t="s">
        <v>4851</v>
      </c>
      <c r="J632">
        <v>1</v>
      </c>
    </row>
    <row r="633" spans="1:10" x14ac:dyDescent="0.25">
      <c r="A633" s="29" t="s">
        <v>3991</v>
      </c>
      <c r="B633" t="s">
        <v>253</v>
      </c>
      <c r="C633" t="s">
        <v>3994</v>
      </c>
      <c r="J633">
        <v>1</v>
      </c>
    </row>
    <row r="634" spans="1:10" x14ac:dyDescent="0.25">
      <c r="A634" s="29" t="s">
        <v>4659</v>
      </c>
      <c r="B634" t="s">
        <v>146</v>
      </c>
      <c r="C634" t="s">
        <v>4661</v>
      </c>
      <c r="J634">
        <v>1</v>
      </c>
    </row>
    <row r="635" spans="1:10" x14ac:dyDescent="0.25">
      <c r="A635" s="29" t="s">
        <v>3235</v>
      </c>
      <c r="B635" t="s">
        <v>253</v>
      </c>
      <c r="C635" t="s">
        <v>3237</v>
      </c>
      <c r="J635">
        <v>1</v>
      </c>
    </row>
    <row r="636" spans="1:10" x14ac:dyDescent="0.25">
      <c r="A636" s="29" t="s">
        <v>4280</v>
      </c>
      <c r="B636" t="s">
        <v>253</v>
      </c>
      <c r="C636" t="s">
        <v>4281</v>
      </c>
      <c r="J636">
        <v>1</v>
      </c>
    </row>
    <row r="637" spans="1:10" x14ac:dyDescent="0.25">
      <c r="A637" s="29" t="s">
        <v>5412</v>
      </c>
      <c r="B637" t="s">
        <v>146</v>
      </c>
      <c r="C637" t="s">
        <v>5414</v>
      </c>
      <c r="J637">
        <v>1</v>
      </c>
    </row>
    <row r="638" spans="1:10" x14ac:dyDescent="0.25">
      <c r="A638" s="29" t="s">
        <v>5079</v>
      </c>
      <c r="B638" t="s">
        <v>146</v>
      </c>
      <c r="C638" t="s">
        <v>5081</v>
      </c>
      <c r="J638">
        <v>1</v>
      </c>
    </row>
    <row r="639" spans="1:10" x14ac:dyDescent="0.25">
      <c r="A639" s="29" t="s">
        <v>4071</v>
      </c>
      <c r="B639" t="s">
        <v>253</v>
      </c>
      <c r="C639" t="s">
        <v>4074</v>
      </c>
      <c r="J639">
        <v>1</v>
      </c>
    </row>
    <row r="640" spans="1:10" x14ac:dyDescent="0.25">
      <c r="A640" s="29" t="s">
        <v>2831</v>
      </c>
      <c r="B640" t="s">
        <v>105</v>
      </c>
      <c r="C640" t="s">
        <v>2834</v>
      </c>
      <c r="J640">
        <v>1</v>
      </c>
    </row>
    <row r="641" spans="1:10" x14ac:dyDescent="0.25">
      <c r="A641" s="29" t="s">
        <v>4995</v>
      </c>
      <c r="B641" t="s">
        <v>146</v>
      </c>
      <c r="C641" t="s">
        <v>4997</v>
      </c>
      <c r="D641" t="s">
        <v>4999</v>
      </c>
      <c r="J641">
        <v>1</v>
      </c>
    </row>
    <row r="642" spans="1:10" x14ac:dyDescent="0.25">
      <c r="A642" s="29" t="s">
        <v>1572</v>
      </c>
      <c r="B642" t="s">
        <v>85</v>
      </c>
      <c r="C642" t="s">
        <v>1575</v>
      </c>
      <c r="J642">
        <v>1</v>
      </c>
    </row>
    <row r="643" spans="1:10" x14ac:dyDescent="0.25">
      <c r="A643" s="29" t="s">
        <v>5231</v>
      </c>
      <c r="B643" t="s">
        <v>146</v>
      </c>
      <c r="C643" t="s">
        <v>5233</v>
      </c>
      <c r="J643">
        <v>1</v>
      </c>
    </row>
    <row r="644" spans="1:10" x14ac:dyDescent="0.25">
      <c r="A644" s="29" t="s">
        <v>2894</v>
      </c>
      <c r="B644" t="s">
        <v>105</v>
      </c>
      <c r="C644" t="s">
        <v>2896</v>
      </c>
      <c r="J644">
        <v>1</v>
      </c>
    </row>
    <row r="645" spans="1:10" x14ac:dyDescent="0.25">
      <c r="A645" s="29" t="s">
        <v>3262</v>
      </c>
      <c r="B645" t="s">
        <v>253</v>
      </c>
      <c r="C645" t="s">
        <v>3265</v>
      </c>
      <c r="D645" t="s">
        <v>3268</v>
      </c>
      <c r="J645">
        <v>1</v>
      </c>
    </row>
    <row r="646" spans="1:10" x14ac:dyDescent="0.25">
      <c r="A646" s="29" t="s">
        <v>5216</v>
      </c>
      <c r="B646" t="s">
        <v>146</v>
      </c>
      <c r="C646" t="s">
        <v>5218</v>
      </c>
      <c r="J646">
        <v>1</v>
      </c>
    </row>
    <row r="647" spans="1:10" x14ac:dyDescent="0.25">
      <c r="A647" s="29" t="s">
        <v>1640</v>
      </c>
      <c r="B647" t="s">
        <v>85</v>
      </c>
      <c r="C647" t="s">
        <v>1643</v>
      </c>
      <c r="J647">
        <v>1</v>
      </c>
    </row>
    <row r="648" spans="1:10" x14ac:dyDescent="0.25">
      <c r="A648" s="29" t="s">
        <v>5555</v>
      </c>
      <c r="B648" t="s">
        <v>146</v>
      </c>
      <c r="C648" t="s">
        <v>5558</v>
      </c>
      <c r="J648">
        <v>1</v>
      </c>
    </row>
    <row r="649" spans="1:10" x14ac:dyDescent="0.25">
      <c r="A649" s="29" t="s">
        <v>1838</v>
      </c>
      <c r="B649" t="s">
        <v>85</v>
      </c>
      <c r="C649" t="s">
        <v>1841</v>
      </c>
      <c r="J649">
        <v>1</v>
      </c>
    </row>
    <row r="650" spans="1:10" x14ac:dyDescent="0.25">
      <c r="A650" s="29" t="s">
        <v>1843</v>
      </c>
      <c r="B650" t="s">
        <v>85</v>
      </c>
      <c r="C650" t="s">
        <v>1845</v>
      </c>
      <c r="J650">
        <v>1</v>
      </c>
    </row>
    <row r="651" spans="1:10" x14ac:dyDescent="0.25">
      <c r="A651" s="29" t="s">
        <v>2195</v>
      </c>
      <c r="B651" t="s">
        <v>105</v>
      </c>
      <c r="C651" t="s">
        <v>2198</v>
      </c>
      <c r="J651">
        <v>1</v>
      </c>
    </row>
    <row r="652" spans="1:10" x14ac:dyDescent="0.25">
      <c r="A652" s="29" t="s">
        <v>2729</v>
      </c>
      <c r="B652" t="s">
        <v>105</v>
      </c>
      <c r="C652" t="s">
        <v>2731</v>
      </c>
      <c r="J652">
        <v>1</v>
      </c>
    </row>
    <row r="653" spans="1:10" x14ac:dyDescent="0.25">
      <c r="A653" s="29" t="s">
        <v>2822</v>
      </c>
      <c r="B653" t="s">
        <v>105</v>
      </c>
      <c r="C653" t="s">
        <v>2824</v>
      </c>
      <c r="J653">
        <v>1</v>
      </c>
    </row>
    <row r="654" spans="1:10" x14ac:dyDescent="0.25">
      <c r="A654" s="29" t="s">
        <v>4711</v>
      </c>
      <c r="B654" t="s">
        <v>146</v>
      </c>
      <c r="C654" t="s">
        <v>4713</v>
      </c>
      <c r="J654">
        <v>1</v>
      </c>
    </row>
    <row r="655" spans="1:10" x14ac:dyDescent="0.25">
      <c r="A655" s="29" t="s">
        <v>1847</v>
      </c>
      <c r="B655" t="s">
        <v>85</v>
      </c>
      <c r="C655" t="s">
        <v>1849</v>
      </c>
      <c r="J655">
        <v>1</v>
      </c>
    </row>
    <row r="656" spans="1:10" x14ac:dyDescent="0.25">
      <c r="A656" s="29" t="s">
        <v>4037</v>
      </c>
      <c r="B656" t="s">
        <v>253</v>
      </c>
      <c r="C656" t="s">
        <v>4039</v>
      </c>
      <c r="J656">
        <v>1</v>
      </c>
    </row>
    <row r="657" spans="1:10" x14ac:dyDescent="0.25">
      <c r="A657" s="29" t="s">
        <v>4798</v>
      </c>
      <c r="B657" t="s">
        <v>146</v>
      </c>
      <c r="C657" t="s">
        <v>4801</v>
      </c>
      <c r="J657">
        <v>1</v>
      </c>
    </row>
    <row r="658" spans="1:10" x14ac:dyDescent="0.25">
      <c r="A658" s="29" t="s">
        <v>1788</v>
      </c>
      <c r="B658" t="s">
        <v>85</v>
      </c>
      <c r="C658" t="s">
        <v>1790</v>
      </c>
      <c r="J658">
        <v>1</v>
      </c>
    </row>
    <row r="659" spans="1:10" x14ac:dyDescent="0.25">
      <c r="A659" s="29" t="s">
        <v>4517</v>
      </c>
      <c r="B659" t="s">
        <v>253</v>
      </c>
      <c r="C659" t="s">
        <v>4520</v>
      </c>
      <c r="J659">
        <v>1</v>
      </c>
    </row>
    <row r="660" spans="1:10" x14ac:dyDescent="0.25">
      <c r="A660" s="29" t="s">
        <v>4026</v>
      </c>
      <c r="B660" t="s">
        <v>253</v>
      </c>
      <c r="C660" t="s">
        <v>4027</v>
      </c>
      <c r="J660">
        <v>1</v>
      </c>
    </row>
    <row r="661" spans="1:10" x14ac:dyDescent="0.25">
      <c r="A661" s="29" t="s">
        <v>2304</v>
      </c>
      <c r="B661" t="s">
        <v>105</v>
      </c>
      <c r="C661" t="s">
        <v>2306</v>
      </c>
      <c r="J661">
        <v>1</v>
      </c>
    </row>
    <row r="662" spans="1:10" x14ac:dyDescent="0.25">
      <c r="A662" s="29" t="s">
        <v>4778</v>
      </c>
      <c r="B662" t="s">
        <v>146</v>
      </c>
      <c r="C662" t="s">
        <v>4779</v>
      </c>
      <c r="J662">
        <v>1</v>
      </c>
    </row>
    <row r="663" spans="1:10" x14ac:dyDescent="0.25">
      <c r="A663" s="29" t="s">
        <v>530</v>
      </c>
      <c r="B663" t="s">
        <v>85</v>
      </c>
      <c r="C663" t="s">
        <v>532</v>
      </c>
      <c r="J663">
        <v>1</v>
      </c>
    </row>
    <row r="664" spans="1:10" x14ac:dyDescent="0.25">
      <c r="A664" s="29" t="s">
        <v>1397</v>
      </c>
      <c r="B664" t="s">
        <v>85</v>
      </c>
      <c r="C664" t="s">
        <v>1399</v>
      </c>
      <c r="J664">
        <v>1</v>
      </c>
    </row>
    <row r="665" spans="1:10" x14ac:dyDescent="0.25">
      <c r="A665" s="29" t="s">
        <v>979</v>
      </c>
      <c r="B665" t="s">
        <v>85</v>
      </c>
      <c r="C665" t="s">
        <v>981</v>
      </c>
      <c r="J665">
        <v>1</v>
      </c>
    </row>
    <row r="666" spans="1:10" x14ac:dyDescent="0.25">
      <c r="A666" s="29" t="s">
        <v>974</v>
      </c>
      <c r="B666" t="s">
        <v>85</v>
      </c>
      <c r="C666" t="s">
        <v>977</v>
      </c>
      <c r="J666">
        <v>1</v>
      </c>
    </row>
    <row r="667" spans="1:10" x14ac:dyDescent="0.25">
      <c r="A667" s="29" t="s">
        <v>3927</v>
      </c>
      <c r="B667" t="s">
        <v>253</v>
      </c>
      <c r="C667" t="s">
        <v>3930</v>
      </c>
      <c r="J667">
        <v>1</v>
      </c>
    </row>
    <row r="668" spans="1:10" x14ac:dyDescent="0.25">
      <c r="A668" s="29" t="s">
        <v>5271</v>
      </c>
      <c r="B668" t="s">
        <v>146</v>
      </c>
      <c r="C668" t="s">
        <v>5273</v>
      </c>
      <c r="J668">
        <v>1</v>
      </c>
    </row>
    <row r="669" spans="1:10" x14ac:dyDescent="0.25">
      <c r="A669" s="29" t="s">
        <v>1221</v>
      </c>
      <c r="B669" t="s">
        <v>85</v>
      </c>
      <c r="C669" t="s">
        <v>1224</v>
      </c>
      <c r="J669">
        <v>1</v>
      </c>
    </row>
    <row r="670" spans="1:10" x14ac:dyDescent="0.25">
      <c r="A670" s="29" t="s">
        <v>5683</v>
      </c>
      <c r="B670" t="s">
        <v>146</v>
      </c>
      <c r="C670" t="s">
        <v>5685</v>
      </c>
      <c r="J670">
        <v>1</v>
      </c>
    </row>
    <row r="671" spans="1:10" x14ac:dyDescent="0.25">
      <c r="A671" s="29" t="s">
        <v>2634</v>
      </c>
      <c r="B671" t="s">
        <v>105</v>
      </c>
      <c r="C671" t="s">
        <v>2636</v>
      </c>
      <c r="J671">
        <v>1</v>
      </c>
    </row>
    <row r="672" spans="1:10" x14ac:dyDescent="0.25">
      <c r="A672" s="29" t="s">
        <v>4016</v>
      </c>
      <c r="B672" t="s">
        <v>253</v>
      </c>
      <c r="C672" t="s">
        <v>4018</v>
      </c>
      <c r="J672">
        <v>1</v>
      </c>
    </row>
    <row r="673" spans="1:10" x14ac:dyDescent="0.25">
      <c r="A673" s="29" t="s">
        <v>2751</v>
      </c>
      <c r="B673" t="s">
        <v>105</v>
      </c>
      <c r="C673" t="s">
        <v>2754</v>
      </c>
      <c r="D673" t="s">
        <v>2758</v>
      </c>
      <c r="J673">
        <v>1</v>
      </c>
    </row>
    <row r="674" spans="1:10" x14ac:dyDescent="0.25">
      <c r="A674" s="29" t="s">
        <v>5408</v>
      </c>
      <c r="B674" t="s">
        <v>146</v>
      </c>
      <c r="C674" t="s">
        <v>5410</v>
      </c>
      <c r="J674">
        <v>1</v>
      </c>
    </row>
    <row r="675" spans="1:10" x14ac:dyDescent="0.25">
      <c r="A675" s="29" t="s">
        <v>2807</v>
      </c>
      <c r="B675" t="s">
        <v>105</v>
      </c>
      <c r="C675" t="s">
        <v>2809</v>
      </c>
      <c r="J675">
        <v>1</v>
      </c>
    </row>
    <row r="676" spans="1:10" x14ac:dyDescent="0.25">
      <c r="A676" s="29" t="s">
        <v>5614</v>
      </c>
      <c r="B676" t="s">
        <v>146</v>
      </c>
      <c r="C676" t="s">
        <v>5616</v>
      </c>
      <c r="J676">
        <v>1</v>
      </c>
    </row>
    <row r="677" spans="1:10" x14ac:dyDescent="0.25">
      <c r="A677" s="29" t="s">
        <v>5030</v>
      </c>
      <c r="B677" t="s">
        <v>146</v>
      </c>
      <c r="C677" t="s">
        <v>5032</v>
      </c>
      <c r="J677">
        <v>1</v>
      </c>
    </row>
    <row r="678" spans="1:10" x14ac:dyDescent="0.25">
      <c r="A678" s="29" t="s">
        <v>5888</v>
      </c>
      <c r="B678" t="s">
        <v>146</v>
      </c>
      <c r="C678" t="s">
        <v>5890</v>
      </c>
      <c r="J678">
        <v>1</v>
      </c>
    </row>
    <row r="679" spans="1:10" x14ac:dyDescent="0.25">
      <c r="A679" s="29" t="s">
        <v>3897</v>
      </c>
      <c r="B679" t="s">
        <v>253</v>
      </c>
      <c r="C679" t="s">
        <v>3899</v>
      </c>
      <c r="J679">
        <v>1</v>
      </c>
    </row>
    <row r="680" spans="1:10" x14ac:dyDescent="0.25">
      <c r="A680" s="29" t="s">
        <v>4748</v>
      </c>
      <c r="B680" t="s">
        <v>146</v>
      </c>
      <c r="C680" t="s">
        <v>4751</v>
      </c>
      <c r="J680">
        <v>1</v>
      </c>
    </row>
    <row r="681" spans="1:10" x14ac:dyDescent="0.25">
      <c r="A681" s="29" t="s">
        <v>3469</v>
      </c>
      <c r="B681" t="s">
        <v>253</v>
      </c>
      <c r="C681" t="s">
        <v>3471</v>
      </c>
      <c r="J681">
        <v>1</v>
      </c>
    </row>
    <row r="682" spans="1:10" x14ac:dyDescent="0.25">
      <c r="A682" s="29" t="s">
        <v>2980</v>
      </c>
      <c r="B682" t="s">
        <v>105</v>
      </c>
      <c r="C682" t="s">
        <v>2982</v>
      </c>
      <c r="J682">
        <v>1</v>
      </c>
    </row>
    <row r="683" spans="1:10" x14ac:dyDescent="0.25">
      <c r="A683" s="29" t="s">
        <v>1709</v>
      </c>
      <c r="B683" t="s">
        <v>85</v>
      </c>
      <c r="C683" t="s">
        <v>1712</v>
      </c>
      <c r="J683">
        <v>1</v>
      </c>
    </row>
    <row r="684" spans="1:10" x14ac:dyDescent="0.25">
      <c r="A684" s="29" t="s">
        <v>5089</v>
      </c>
      <c r="B684" t="s">
        <v>146</v>
      </c>
      <c r="C684" t="s">
        <v>5091</v>
      </c>
      <c r="J684">
        <v>1</v>
      </c>
    </row>
    <row r="685" spans="1:10" x14ac:dyDescent="0.25">
      <c r="A685" s="29" t="s">
        <v>2581</v>
      </c>
      <c r="B685" t="s">
        <v>105</v>
      </c>
      <c r="C685" t="s">
        <v>2583</v>
      </c>
      <c r="J685">
        <v>1</v>
      </c>
    </row>
    <row r="686" spans="1:10" x14ac:dyDescent="0.25">
      <c r="A686" s="29" t="s">
        <v>2745</v>
      </c>
      <c r="B686" t="s">
        <v>105</v>
      </c>
      <c r="C686" t="s">
        <v>2748</v>
      </c>
      <c r="J686">
        <v>1</v>
      </c>
    </row>
    <row r="687" spans="1:10" x14ac:dyDescent="0.25">
      <c r="A687" s="29" t="s">
        <v>3344</v>
      </c>
      <c r="B687" t="s">
        <v>253</v>
      </c>
      <c r="C687" t="s">
        <v>3346</v>
      </c>
      <c r="J687">
        <v>1</v>
      </c>
    </row>
    <row r="688" spans="1:10" x14ac:dyDescent="0.25">
      <c r="A688" s="29" t="s">
        <v>4446</v>
      </c>
      <c r="B688" t="s">
        <v>253</v>
      </c>
      <c r="C688" t="s">
        <v>4448</v>
      </c>
      <c r="J688">
        <v>1</v>
      </c>
    </row>
    <row r="689" spans="1:10" x14ac:dyDescent="0.25">
      <c r="A689" s="29" t="s">
        <v>4239</v>
      </c>
      <c r="B689" t="s">
        <v>253</v>
      </c>
      <c r="C689" t="s">
        <v>4242</v>
      </c>
      <c r="J689">
        <v>1</v>
      </c>
    </row>
    <row r="690" spans="1:10" x14ac:dyDescent="0.25">
      <c r="A690" s="29" t="s">
        <v>2932</v>
      </c>
      <c r="B690" t="s">
        <v>105</v>
      </c>
      <c r="C690" t="s">
        <v>2934</v>
      </c>
      <c r="J690">
        <v>1</v>
      </c>
    </row>
    <row r="691" spans="1:10" x14ac:dyDescent="0.25">
      <c r="A691" s="29" t="s">
        <v>585</v>
      </c>
      <c r="B691" t="s">
        <v>85</v>
      </c>
      <c r="C691" t="s">
        <v>588</v>
      </c>
      <c r="J691">
        <v>1</v>
      </c>
    </row>
    <row r="692" spans="1:10" x14ac:dyDescent="0.25">
      <c r="A692" s="29" t="s">
        <v>4457</v>
      </c>
      <c r="B692" t="s">
        <v>253</v>
      </c>
      <c r="C692" t="s">
        <v>4460</v>
      </c>
      <c r="J692">
        <v>1</v>
      </c>
    </row>
    <row r="693" spans="1:10" x14ac:dyDescent="0.25">
      <c r="A693" s="29" t="s">
        <v>5275</v>
      </c>
      <c r="B693" t="s">
        <v>146</v>
      </c>
      <c r="C693" t="s">
        <v>5277</v>
      </c>
      <c r="J693">
        <v>1</v>
      </c>
    </row>
    <row r="694" spans="1:10" x14ac:dyDescent="0.25">
      <c r="A694" s="29" t="s">
        <v>3996</v>
      </c>
      <c r="B694" t="s">
        <v>253</v>
      </c>
      <c r="C694" t="s">
        <v>3998</v>
      </c>
      <c r="J694">
        <v>1</v>
      </c>
    </row>
    <row r="695" spans="1:10" x14ac:dyDescent="0.25">
      <c r="A695" s="29" t="s">
        <v>5226</v>
      </c>
      <c r="B695" t="s">
        <v>146</v>
      </c>
      <c r="C695" t="s">
        <v>5228</v>
      </c>
      <c r="J695">
        <v>1</v>
      </c>
    </row>
    <row r="696" spans="1:10" x14ac:dyDescent="0.25">
      <c r="A696" s="29" t="s">
        <v>2205</v>
      </c>
      <c r="B696" t="s">
        <v>105</v>
      </c>
      <c r="C696" t="s">
        <v>2207</v>
      </c>
      <c r="J696">
        <v>1</v>
      </c>
    </row>
    <row r="697" spans="1:10" x14ac:dyDescent="0.25">
      <c r="A697" s="29" t="s">
        <v>2200</v>
      </c>
      <c r="B697" t="s">
        <v>105</v>
      </c>
      <c r="C697" t="s">
        <v>2202</v>
      </c>
      <c r="J697">
        <v>1</v>
      </c>
    </row>
    <row r="698" spans="1:10" x14ac:dyDescent="0.25">
      <c r="A698" s="29" t="s">
        <v>5361</v>
      </c>
      <c r="B698" t="s">
        <v>146</v>
      </c>
      <c r="C698" t="s">
        <v>5363</v>
      </c>
      <c r="J698">
        <v>1</v>
      </c>
    </row>
    <row r="699" spans="1:10" x14ac:dyDescent="0.25">
      <c r="A699" s="29" t="s">
        <v>5785</v>
      </c>
      <c r="B699" t="s">
        <v>146</v>
      </c>
      <c r="C699" t="s">
        <v>5787</v>
      </c>
      <c r="J699">
        <v>1</v>
      </c>
    </row>
    <row r="700" spans="1:10" x14ac:dyDescent="0.25">
      <c r="A700" s="29" t="s">
        <v>3152</v>
      </c>
      <c r="B700" t="s">
        <v>105</v>
      </c>
      <c r="C700" t="s">
        <v>3154</v>
      </c>
      <c r="J700">
        <v>1</v>
      </c>
    </row>
    <row r="701" spans="1:10" x14ac:dyDescent="0.25">
      <c r="A701" s="29" t="s">
        <v>3950</v>
      </c>
      <c r="B701" t="s">
        <v>253</v>
      </c>
      <c r="C701" t="s">
        <v>3952</v>
      </c>
      <c r="J701">
        <v>1</v>
      </c>
    </row>
    <row r="702" spans="1:10" x14ac:dyDescent="0.25">
      <c r="A702" s="29" t="s">
        <v>1309</v>
      </c>
      <c r="B702" t="s">
        <v>85</v>
      </c>
      <c r="C702" t="s">
        <v>1312</v>
      </c>
      <c r="J702">
        <v>1</v>
      </c>
    </row>
    <row r="703" spans="1:10" x14ac:dyDescent="0.25">
      <c r="A703" s="29" t="s">
        <v>535</v>
      </c>
      <c r="B703" t="s">
        <v>85</v>
      </c>
      <c r="C703" t="s">
        <v>538</v>
      </c>
      <c r="J703">
        <v>1</v>
      </c>
    </row>
    <row r="704" spans="1:10" x14ac:dyDescent="0.25">
      <c r="A704" s="29" t="s">
        <v>5208</v>
      </c>
      <c r="B704" t="s">
        <v>146</v>
      </c>
      <c r="C704" t="s">
        <v>5210</v>
      </c>
      <c r="J704">
        <v>1</v>
      </c>
    </row>
    <row r="705" spans="1:10" x14ac:dyDescent="0.25">
      <c r="A705" s="29" t="s">
        <v>4451</v>
      </c>
      <c r="B705" t="s">
        <v>253</v>
      </c>
      <c r="C705" t="s">
        <v>4454</v>
      </c>
      <c r="J705">
        <v>1</v>
      </c>
    </row>
    <row r="706" spans="1:10" x14ac:dyDescent="0.25">
      <c r="A706" s="29" t="s">
        <v>347</v>
      </c>
      <c r="B706" t="s">
        <v>85</v>
      </c>
      <c r="C706" t="s">
        <v>350</v>
      </c>
      <c r="J706">
        <v>1</v>
      </c>
    </row>
    <row r="707" spans="1:10" x14ac:dyDescent="0.25">
      <c r="A707" s="29" t="s">
        <v>2466</v>
      </c>
      <c r="B707" t="s">
        <v>105</v>
      </c>
      <c r="C707" t="s">
        <v>2469</v>
      </c>
      <c r="J707">
        <v>1</v>
      </c>
    </row>
    <row r="708" spans="1:10" x14ac:dyDescent="0.25">
      <c r="A708" s="29" t="s">
        <v>4844</v>
      </c>
      <c r="B708" t="s">
        <v>146</v>
      </c>
      <c r="C708" t="s">
        <v>4846</v>
      </c>
      <c r="J708">
        <v>1</v>
      </c>
    </row>
    <row r="709" spans="1:10" x14ac:dyDescent="0.25">
      <c r="A709" s="29" t="s">
        <v>397</v>
      </c>
      <c r="B709" t="s">
        <v>85</v>
      </c>
      <c r="C709" t="s">
        <v>401</v>
      </c>
      <c r="J709">
        <v>1</v>
      </c>
    </row>
    <row r="710" spans="1:10" x14ac:dyDescent="0.25">
      <c r="A710" s="29" t="s">
        <v>1058</v>
      </c>
      <c r="B710" t="s">
        <v>85</v>
      </c>
      <c r="C710" t="s">
        <v>1061</v>
      </c>
      <c r="J710">
        <v>1</v>
      </c>
    </row>
    <row r="711" spans="1:10" x14ac:dyDescent="0.25">
      <c r="A711" s="29" t="s">
        <v>3284</v>
      </c>
      <c r="B711" t="s">
        <v>253</v>
      </c>
      <c r="C711" t="s">
        <v>3287</v>
      </c>
      <c r="J711">
        <v>1</v>
      </c>
    </row>
    <row r="712" spans="1:10" x14ac:dyDescent="0.25">
      <c r="A712" s="29" t="s">
        <v>4166</v>
      </c>
      <c r="B712" t="s">
        <v>253</v>
      </c>
      <c r="C712" t="s">
        <v>4169</v>
      </c>
      <c r="J712">
        <v>1</v>
      </c>
    </row>
    <row r="713" spans="1:10" x14ac:dyDescent="0.25">
      <c r="A713" s="29" t="s">
        <v>3571</v>
      </c>
      <c r="B713" t="s">
        <v>253</v>
      </c>
      <c r="C713" t="s">
        <v>3573</v>
      </c>
      <c r="J713">
        <v>1</v>
      </c>
    </row>
    <row r="714" spans="1:10" x14ac:dyDescent="0.25">
      <c r="A714" s="29" t="s">
        <v>1936</v>
      </c>
      <c r="B714" t="s">
        <v>85</v>
      </c>
      <c r="C714" t="s">
        <v>1939</v>
      </c>
      <c r="J714">
        <v>1</v>
      </c>
    </row>
    <row r="715" spans="1:10" x14ac:dyDescent="0.25">
      <c r="A715" s="29" t="s">
        <v>702</v>
      </c>
      <c r="B715" t="s">
        <v>85</v>
      </c>
      <c r="C715" t="s">
        <v>704</v>
      </c>
      <c r="J715">
        <v>1</v>
      </c>
    </row>
    <row r="716" spans="1:10" x14ac:dyDescent="0.25">
      <c r="A716" s="29" t="s">
        <v>1874</v>
      </c>
      <c r="B716" t="s">
        <v>85</v>
      </c>
      <c r="C716" t="s">
        <v>1877</v>
      </c>
      <c r="J716">
        <v>1</v>
      </c>
    </row>
    <row r="717" spans="1:10" x14ac:dyDescent="0.25">
      <c r="A717" s="29" t="s">
        <v>1262</v>
      </c>
      <c r="B717" t="s">
        <v>85</v>
      </c>
      <c r="C717" t="s">
        <v>1264</v>
      </c>
      <c r="J717">
        <v>1</v>
      </c>
    </row>
    <row r="718" spans="1:10" x14ac:dyDescent="0.25">
      <c r="A718" s="29" t="s">
        <v>493</v>
      </c>
      <c r="B718" t="s">
        <v>85</v>
      </c>
      <c r="C718" t="s">
        <v>496</v>
      </c>
      <c r="J718">
        <v>1</v>
      </c>
    </row>
    <row r="719" spans="1:10" x14ac:dyDescent="0.25">
      <c r="A719" s="29" t="s">
        <v>287</v>
      </c>
      <c r="B719" t="s">
        <v>85</v>
      </c>
      <c r="C719" t="s">
        <v>290</v>
      </c>
      <c r="J719">
        <v>1</v>
      </c>
    </row>
    <row r="720" spans="1:10" x14ac:dyDescent="0.25">
      <c r="A720" s="29" t="s">
        <v>4617</v>
      </c>
      <c r="B720" t="s">
        <v>146</v>
      </c>
      <c r="C720" t="s">
        <v>4619</v>
      </c>
      <c r="J720">
        <v>1</v>
      </c>
    </row>
    <row r="721" spans="1:10" x14ac:dyDescent="0.25">
      <c r="A721" s="29" t="s">
        <v>4625</v>
      </c>
      <c r="B721" t="s">
        <v>146</v>
      </c>
      <c r="C721" t="s">
        <v>4627</v>
      </c>
      <c r="J721">
        <v>1</v>
      </c>
    </row>
    <row r="722" spans="1:10" x14ac:dyDescent="0.25">
      <c r="A722" s="29" t="s">
        <v>4105</v>
      </c>
      <c r="B722" t="s">
        <v>253</v>
      </c>
      <c r="C722" t="s">
        <v>4108</v>
      </c>
      <c r="J722">
        <v>1</v>
      </c>
    </row>
    <row r="723" spans="1:10" x14ac:dyDescent="0.25">
      <c r="A723" s="29" t="s">
        <v>2787</v>
      </c>
      <c r="B723" t="s">
        <v>105</v>
      </c>
      <c r="C723" t="s">
        <v>2789</v>
      </c>
      <c r="J723">
        <v>1</v>
      </c>
    </row>
    <row r="724" spans="1:10" x14ac:dyDescent="0.25">
      <c r="A724" s="29" t="s">
        <v>446</v>
      </c>
      <c r="B724" t="s">
        <v>85</v>
      </c>
      <c r="C724" t="s">
        <v>449</v>
      </c>
      <c r="J724">
        <v>1</v>
      </c>
    </row>
    <row r="725" spans="1:10" x14ac:dyDescent="0.25">
      <c r="A725" s="29" t="s">
        <v>4762</v>
      </c>
      <c r="B725" t="s">
        <v>146</v>
      </c>
      <c r="C725" t="s">
        <v>4765</v>
      </c>
      <c r="J725">
        <v>1</v>
      </c>
    </row>
    <row r="726" spans="1:10" x14ac:dyDescent="0.25">
      <c r="A726" s="29" t="s">
        <v>1093</v>
      </c>
      <c r="B726" t="s">
        <v>85</v>
      </c>
      <c r="C726" t="s">
        <v>1095</v>
      </c>
      <c r="J726">
        <v>1</v>
      </c>
    </row>
    <row r="727" spans="1:10" x14ac:dyDescent="0.25">
      <c r="A727" s="29" t="s">
        <v>4909</v>
      </c>
      <c r="B727" t="s">
        <v>146</v>
      </c>
      <c r="C727" t="s">
        <v>4911</v>
      </c>
      <c r="J727">
        <v>1</v>
      </c>
    </row>
    <row r="728" spans="1:10" x14ac:dyDescent="0.25">
      <c r="A728" s="29" t="s">
        <v>3580</v>
      </c>
      <c r="B728" t="s">
        <v>253</v>
      </c>
      <c r="C728" t="s">
        <v>3582</v>
      </c>
      <c r="J728">
        <v>1</v>
      </c>
    </row>
    <row r="729" spans="1:10" x14ac:dyDescent="0.25">
      <c r="A729" s="29" t="s">
        <v>2520</v>
      </c>
      <c r="B729" t="s">
        <v>105</v>
      </c>
      <c r="C729" t="s">
        <v>2522</v>
      </c>
      <c r="J729">
        <v>1</v>
      </c>
    </row>
    <row r="730" spans="1:10" x14ac:dyDescent="0.25">
      <c r="A730" s="29" t="s">
        <v>4953</v>
      </c>
      <c r="B730" t="s">
        <v>146</v>
      </c>
      <c r="C730" t="s">
        <v>4955</v>
      </c>
      <c r="J730">
        <v>1</v>
      </c>
    </row>
    <row r="731" spans="1:10" x14ac:dyDescent="0.25">
      <c r="A731" s="29" t="s">
        <v>882</v>
      </c>
      <c r="B731" t="s">
        <v>85</v>
      </c>
      <c r="C731" t="s">
        <v>884</v>
      </c>
      <c r="J731">
        <v>1</v>
      </c>
    </row>
    <row r="732" spans="1:10" x14ac:dyDescent="0.25">
      <c r="A732" s="29" t="s">
        <v>1993</v>
      </c>
      <c r="B732" t="s">
        <v>85</v>
      </c>
      <c r="C732" t="s">
        <v>1996</v>
      </c>
      <c r="J732">
        <v>1</v>
      </c>
    </row>
    <row r="733" spans="1:10" x14ac:dyDescent="0.25">
      <c r="A733" s="29" t="s">
        <v>5798</v>
      </c>
      <c r="B733" t="s">
        <v>146</v>
      </c>
      <c r="C733" t="s">
        <v>5800</v>
      </c>
      <c r="J733">
        <v>1</v>
      </c>
    </row>
    <row r="734" spans="1:10" x14ac:dyDescent="0.25">
      <c r="A734" s="29" t="s">
        <v>4572</v>
      </c>
      <c r="B734" t="s">
        <v>146</v>
      </c>
      <c r="C734" t="s">
        <v>4574</v>
      </c>
      <c r="J734">
        <v>1</v>
      </c>
    </row>
    <row r="735" spans="1:10" x14ac:dyDescent="0.25">
      <c r="A735" s="29" t="s">
        <v>2472</v>
      </c>
      <c r="B735" t="s">
        <v>105</v>
      </c>
      <c r="C735" t="s">
        <v>2475</v>
      </c>
      <c r="J735">
        <v>1</v>
      </c>
    </row>
    <row r="736" spans="1:10" x14ac:dyDescent="0.25">
      <c r="A736" s="29" t="s">
        <v>3702</v>
      </c>
      <c r="B736" t="s">
        <v>253</v>
      </c>
      <c r="C736" t="s">
        <v>3705</v>
      </c>
      <c r="J736">
        <v>1</v>
      </c>
    </row>
    <row r="737" spans="1:10" x14ac:dyDescent="0.25">
      <c r="A737" s="29" t="s">
        <v>2060</v>
      </c>
      <c r="B737" t="s">
        <v>85</v>
      </c>
      <c r="C737" t="s">
        <v>2062</v>
      </c>
      <c r="J737">
        <v>1</v>
      </c>
    </row>
    <row r="738" spans="1:10" x14ac:dyDescent="0.25">
      <c r="A738" s="29" t="s">
        <v>5048</v>
      </c>
      <c r="B738" t="s">
        <v>146</v>
      </c>
      <c r="C738" t="s">
        <v>5050</v>
      </c>
      <c r="J738">
        <v>1</v>
      </c>
    </row>
    <row r="739" spans="1:10" x14ac:dyDescent="0.25">
      <c r="A739" s="29" t="s">
        <v>5780</v>
      </c>
      <c r="B739" t="s">
        <v>146</v>
      </c>
      <c r="C739" t="s">
        <v>5782</v>
      </c>
      <c r="J739">
        <v>1</v>
      </c>
    </row>
    <row r="740" spans="1:10" x14ac:dyDescent="0.25">
      <c r="A740" s="29" t="s">
        <v>4914</v>
      </c>
      <c r="B740" t="s">
        <v>146</v>
      </c>
      <c r="C740" t="s">
        <v>4916</v>
      </c>
      <c r="J740">
        <v>1</v>
      </c>
    </row>
    <row r="741" spans="1:10" x14ac:dyDescent="0.25">
      <c r="A741" s="29" t="s">
        <v>157</v>
      </c>
      <c r="B741" t="s">
        <v>85</v>
      </c>
      <c r="C741" t="s">
        <v>161</v>
      </c>
      <c r="J741">
        <v>1</v>
      </c>
    </row>
    <row r="742" spans="1:10" x14ac:dyDescent="0.25">
      <c r="A742" s="29" t="s">
        <v>3547</v>
      </c>
      <c r="B742" t="s">
        <v>253</v>
      </c>
      <c r="C742" t="s">
        <v>3549</v>
      </c>
      <c r="J742">
        <v>1</v>
      </c>
    </row>
    <row r="743" spans="1:10" x14ac:dyDescent="0.25">
      <c r="A743" s="29" t="s">
        <v>962</v>
      </c>
      <c r="B743" t="s">
        <v>85</v>
      </c>
      <c r="C743" t="s">
        <v>965</v>
      </c>
      <c r="J743">
        <v>1</v>
      </c>
    </row>
    <row r="744" spans="1:10" x14ac:dyDescent="0.25">
      <c r="A744" s="29" t="s">
        <v>5189</v>
      </c>
      <c r="B744" t="s">
        <v>146</v>
      </c>
      <c r="C744" t="s">
        <v>5192</v>
      </c>
      <c r="J744">
        <v>1</v>
      </c>
    </row>
    <row r="745" spans="1:10" x14ac:dyDescent="0.25">
      <c r="A745" s="29" t="s">
        <v>5803</v>
      </c>
      <c r="B745" t="s">
        <v>146</v>
      </c>
      <c r="C745" t="s">
        <v>5805</v>
      </c>
      <c r="J745">
        <v>1</v>
      </c>
    </row>
    <row r="746" spans="1:10" x14ac:dyDescent="0.25">
      <c r="A746" s="29" t="s">
        <v>2101</v>
      </c>
      <c r="B746" t="s">
        <v>105</v>
      </c>
      <c r="C746" t="s">
        <v>2103</v>
      </c>
      <c r="J746">
        <v>1</v>
      </c>
    </row>
    <row r="747" spans="1:10" x14ac:dyDescent="0.25">
      <c r="A747" s="29" t="s">
        <v>2847</v>
      </c>
      <c r="B747" t="s">
        <v>105</v>
      </c>
      <c r="C747" t="s">
        <v>2849</v>
      </c>
      <c r="J747">
        <v>1</v>
      </c>
    </row>
    <row r="748" spans="1:10" x14ac:dyDescent="0.25">
      <c r="A748" s="29" t="s">
        <v>4101</v>
      </c>
      <c r="B748" t="s">
        <v>253</v>
      </c>
      <c r="C748" t="s">
        <v>4102</v>
      </c>
      <c r="J748">
        <v>1</v>
      </c>
    </row>
    <row r="749" spans="1:10" x14ac:dyDescent="0.25">
      <c r="A749" s="29" t="s">
        <v>4839</v>
      </c>
      <c r="B749" t="s">
        <v>146</v>
      </c>
      <c r="C749" t="s">
        <v>4841</v>
      </c>
      <c r="J749">
        <v>1</v>
      </c>
    </row>
    <row r="750" spans="1:10" x14ac:dyDescent="0.25">
      <c r="A750" s="29" t="s">
        <v>4856</v>
      </c>
      <c r="B750" t="s">
        <v>146</v>
      </c>
      <c r="C750" t="s">
        <v>4858</v>
      </c>
      <c r="J750">
        <v>1</v>
      </c>
    </row>
    <row r="751" spans="1:10" x14ac:dyDescent="0.25">
      <c r="A751" s="29" t="s">
        <v>1832</v>
      </c>
      <c r="B751" t="s">
        <v>85</v>
      </c>
      <c r="C751" t="s">
        <v>1835</v>
      </c>
      <c r="J751">
        <v>1</v>
      </c>
    </row>
    <row r="752" spans="1:10" x14ac:dyDescent="0.25">
      <c r="A752" s="29" t="s">
        <v>5255</v>
      </c>
      <c r="B752" t="s">
        <v>146</v>
      </c>
      <c r="C752" t="s">
        <v>5257</v>
      </c>
      <c r="J752">
        <v>1</v>
      </c>
    </row>
    <row r="753" spans="1:10" x14ac:dyDescent="0.25">
      <c r="A753" s="29" t="s">
        <v>3591</v>
      </c>
      <c r="B753" t="s">
        <v>253</v>
      </c>
      <c r="C753" t="s">
        <v>3594</v>
      </c>
      <c r="J753">
        <v>1</v>
      </c>
    </row>
    <row r="754" spans="1:10" x14ac:dyDescent="0.25">
      <c r="A754" s="29" t="s">
        <v>968</v>
      </c>
      <c r="B754" t="s">
        <v>85</v>
      </c>
      <c r="C754" t="s">
        <v>971</v>
      </c>
      <c r="J754">
        <v>1</v>
      </c>
    </row>
    <row r="755" spans="1:10" x14ac:dyDescent="0.25">
      <c r="A755" s="29" t="s">
        <v>5158</v>
      </c>
      <c r="B755" t="s">
        <v>146</v>
      </c>
      <c r="C755" t="s">
        <v>5160</v>
      </c>
      <c r="J755">
        <v>1</v>
      </c>
    </row>
    <row r="756" spans="1:10" x14ac:dyDescent="0.25">
      <c r="A756" s="29" t="s">
        <v>1047</v>
      </c>
      <c r="B756" t="s">
        <v>85</v>
      </c>
      <c r="C756" t="s">
        <v>1049</v>
      </c>
      <c r="J756">
        <v>1</v>
      </c>
    </row>
    <row r="757" spans="1:10" x14ac:dyDescent="0.25">
      <c r="A757" s="29" t="s">
        <v>3551</v>
      </c>
      <c r="B757" t="s">
        <v>253</v>
      </c>
      <c r="C757" t="s">
        <v>3553</v>
      </c>
      <c r="J757">
        <v>1</v>
      </c>
    </row>
    <row r="758" spans="1:10" x14ac:dyDescent="0.25">
      <c r="A758" s="29" t="s">
        <v>2011</v>
      </c>
      <c r="B758" t="s">
        <v>85</v>
      </c>
      <c r="C758" t="s">
        <v>2014</v>
      </c>
      <c r="J758">
        <v>1</v>
      </c>
    </row>
    <row r="759" spans="1:10" x14ac:dyDescent="0.25">
      <c r="A759" s="29" t="s">
        <v>5678</v>
      </c>
      <c r="B759" t="s">
        <v>146</v>
      </c>
      <c r="C759" t="s">
        <v>5680</v>
      </c>
      <c r="J759">
        <v>1</v>
      </c>
    </row>
    <row r="760" spans="1:10" x14ac:dyDescent="0.25">
      <c r="A760" s="29" t="s">
        <v>3407</v>
      </c>
      <c r="B760" t="s">
        <v>253</v>
      </c>
      <c r="C760" t="s">
        <v>3409</v>
      </c>
      <c r="J760">
        <v>1</v>
      </c>
    </row>
    <row r="761" spans="1:10" x14ac:dyDescent="0.25">
      <c r="A761" s="29" t="s">
        <v>4789</v>
      </c>
      <c r="B761" t="s">
        <v>146</v>
      </c>
      <c r="C761" t="s">
        <v>4791</v>
      </c>
      <c r="J761">
        <v>1</v>
      </c>
    </row>
    <row r="762" spans="1:10" x14ac:dyDescent="0.25">
      <c r="A762" s="29" t="s">
        <v>5355</v>
      </c>
      <c r="B762" t="s">
        <v>146</v>
      </c>
      <c r="C762" t="s">
        <v>5357</v>
      </c>
      <c r="J762">
        <v>1</v>
      </c>
    </row>
    <row r="763" spans="1:10" x14ac:dyDescent="0.25">
      <c r="A763" s="29" t="s">
        <v>338</v>
      </c>
      <c r="B763" t="s">
        <v>85</v>
      </c>
      <c r="C763" t="s">
        <v>340</v>
      </c>
      <c r="J763">
        <v>1</v>
      </c>
    </row>
    <row r="764" spans="1:10" x14ac:dyDescent="0.25">
      <c r="A764" s="29" t="s">
        <v>609</v>
      </c>
      <c r="B764" t="s">
        <v>85</v>
      </c>
      <c r="C764" t="s">
        <v>612</v>
      </c>
      <c r="J764">
        <v>1</v>
      </c>
    </row>
    <row r="765" spans="1:10" x14ac:dyDescent="0.25">
      <c r="A765" s="29" t="s">
        <v>3829</v>
      </c>
      <c r="B765" t="s">
        <v>253</v>
      </c>
      <c r="C765" t="s">
        <v>3831</v>
      </c>
      <c r="J765">
        <v>1</v>
      </c>
    </row>
    <row r="766" spans="1:10" x14ac:dyDescent="0.25">
      <c r="A766" s="29" t="s">
        <v>5463</v>
      </c>
      <c r="B766" t="s">
        <v>146</v>
      </c>
      <c r="C766" t="s">
        <v>5465</v>
      </c>
      <c r="J766">
        <v>1</v>
      </c>
    </row>
    <row r="767" spans="1:10" x14ac:dyDescent="0.25">
      <c r="A767" s="29" t="s">
        <v>3320</v>
      </c>
      <c r="B767" t="s">
        <v>253</v>
      </c>
      <c r="C767" t="s">
        <v>3323</v>
      </c>
      <c r="J767">
        <v>1</v>
      </c>
    </row>
    <row r="768" spans="1:10" x14ac:dyDescent="0.25">
      <c r="A768" s="29" t="s">
        <v>4407</v>
      </c>
      <c r="B768" t="s">
        <v>253</v>
      </c>
      <c r="C768" t="s">
        <v>4409</v>
      </c>
      <c r="J768">
        <v>1</v>
      </c>
    </row>
    <row r="769" spans="1:10" x14ac:dyDescent="0.25">
      <c r="A769" s="29" t="s">
        <v>1257</v>
      </c>
      <c r="B769" t="s">
        <v>85</v>
      </c>
      <c r="C769" t="s">
        <v>1260</v>
      </c>
      <c r="J769">
        <v>1</v>
      </c>
    </row>
    <row r="770" spans="1:10" x14ac:dyDescent="0.25">
      <c r="A770" s="29" t="s">
        <v>4033</v>
      </c>
      <c r="B770" t="s">
        <v>253</v>
      </c>
      <c r="C770" t="s">
        <v>4035</v>
      </c>
      <c r="J770">
        <v>1</v>
      </c>
    </row>
    <row r="771" spans="1:10" x14ac:dyDescent="0.25">
      <c r="A771" s="29" t="s">
        <v>436</v>
      </c>
      <c r="B771" t="s">
        <v>85</v>
      </c>
      <c r="C771" t="s">
        <v>439</v>
      </c>
      <c r="J771">
        <v>1</v>
      </c>
    </row>
    <row r="772" spans="1:10" x14ac:dyDescent="0.25">
      <c r="A772" s="29" t="s">
        <v>2535</v>
      </c>
      <c r="B772" t="s">
        <v>105</v>
      </c>
      <c r="C772" t="s">
        <v>2538</v>
      </c>
      <c r="J772">
        <v>1</v>
      </c>
    </row>
    <row r="773" spans="1:10" x14ac:dyDescent="0.25">
      <c r="A773" s="29" t="s">
        <v>4048</v>
      </c>
      <c r="B773" t="s">
        <v>253</v>
      </c>
      <c r="C773" t="s">
        <v>4050</v>
      </c>
      <c r="J773">
        <v>1</v>
      </c>
    </row>
    <row r="774" spans="1:10" x14ac:dyDescent="0.25">
      <c r="A774" s="29" t="s">
        <v>2425</v>
      </c>
      <c r="B774" t="s">
        <v>105</v>
      </c>
      <c r="C774" t="s">
        <v>2427</v>
      </c>
      <c r="J774">
        <v>1</v>
      </c>
    </row>
    <row r="775" spans="1:10" x14ac:dyDescent="0.25">
      <c r="A775" s="29" t="s">
        <v>2577</v>
      </c>
      <c r="B775" t="s">
        <v>105</v>
      </c>
      <c r="C775" t="s">
        <v>2579</v>
      </c>
      <c r="J775">
        <v>1</v>
      </c>
    </row>
    <row r="776" spans="1:10" x14ac:dyDescent="0.25">
      <c r="A776" s="29" t="s">
        <v>1983</v>
      </c>
      <c r="B776" t="s">
        <v>85</v>
      </c>
      <c r="C776" t="s">
        <v>1985</v>
      </c>
      <c r="J776">
        <v>1</v>
      </c>
    </row>
    <row r="777" spans="1:10" x14ac:dyDescent="0.25">
      <c r="A777" s="29" t="s">
        <v>5790</v>
      </c>
      <c r="B777" t="s">
        <v>146</v>
      </c>
      <c r="C777" t="s">
        <v>5792</v>
      </c>
      <c r="J777">
        <v>1</v>
      </c>
    </row>
    <row r="778" spans="1:10" x14ac:dyDescent="0.25">
      <c r="A778" s="29" t="s">
        <v>4905</v>
      </c>
      <c r="B778" t="s">
        <v>146</v>
      </c>
      <c r="C778" t="s">
        <v>4907</v>
      </c>
      <c r="J778">
        <v>1</v>
      </c>
    </row>
    <row r="779" spans="1:10" x14ac:dyDescent="0.25">
      <c r="A779" s="29" t="s">
        <v>2826</v>
      </c>
      <c r="B779" t="s">
        <v>105</v>
      </c>
      <c r="C779" t="s">
        <v>2828</v>
      </c>
      <c r="J779">
        <v>1</v>
      </c>
    </row>
    <row r="780" spans="1:10" x14ac:dyDescent="0.25">
      <c r="A780" s="29" t="s">
        <v>3741</v>
      </c>
      <c r="B780" t="s">
        <v>253</v>
      </c>
      <c r="C780" t="s">
        <v>3743</v>
      </c>
      <c r="J780">
        <v>1</v>
      </c>
    </row>
    <row r="781" spans="1:10" x14ac:dyDescent="0.25">
      <c r="A781" s="29" t="s">
        <v>5579</v>
      </c>
      <c r="B781" t="s">
        <v>146</v>
      </c>
      <c r="C781" t="s">
        <v>5581</v>
      </c>
      <c r="J781">
        <v>1</v>
      </c>
    </row>
    <row r="782" spans="1:10" x14ac:dyDescent="0.25">
      <c r="A782" s="29" t="s">
        <v>5350</v>
      </c>
      <c r="B782" t="s">
        <v>146</v>
      </c>
      <c r="C782" t="s">
        <v>5352</v>
      </c>
      <c r="J782">
        <v>1</v>
      </c>
    </row>
    <row r="783" spans="1:10" x14ac:dyDescent="0.25">
      <c r="A783" s="29" t="s">
        <v>5173</v>
      </c>
      <c r="B783" t="s">
        <v>146</v>
      </c>
      <c r="C783" t="s">
        <v>5175</v>
      </c>
      <c r="J783">
        <v>1</v>
      </c>
    </row>
    <row r="784" spans="1:10" x14ac:dyDescent="0.25">
      <c r="A784" s="29" t="s">
        <v>129</v>
      </c>
      <c r="B784" t="s">
        <v>85</v>
      </c>
      <c r="C784" t="s">
        <v>133</v>
      </c>
      <c r="J784">
        <v>1</v>
      </c>
    </row>
    <row r="785" spans="1:10" x14ac:dyDescent="0.25">
      <c r="A785" s="29" t="s">
        <v>4861</v>
      </c>
      <c r="B785" t="s">
        <v>146</v>
      </c>
      <c r="C785" t="s">
        <v>4864</v>
      </c>
      <c r="J785">
        <v>1</v>
      </c>
    </row>
    <row r="786" spans="1:10" x14ac:dyDescent="0.25">
      <c r="A786" s="29" t="s">
        <v>3495</v>
      </c>
      <c r="B786" t="s">
        <v>253</v>
      </c>
      <c r="C786" t="s">
        <v>3498</v>
      </c>
      <c r="J786">
        <v>1</v>
      </c>
    </row>
    <row r="787" spans="1:10" x14ac:dyDescent="0.25">
      <c r="A787" s="29" t="s">
        <v>5760</v>
      </c>
      <c r="B787" t="s">
        <v>146</v>
      </c>
      <c r="C787" t="s">
        <v>5763</v>
      </c>
      <c r="J787">
        <v>1</v>
      </c>
    </row>
    <row r="788" spans="1:10" x14ac:dyDescent="0.25">
      <c r="A788" s="29" t="s">
        <v>3820</v>
      </c>
      <c r="B788" t="s">
        <v>253</v>
      </c>
      <c r="C788" t="s">
        <v>3822</v>
      </c>
      <c r="J788">
        <v>1</v>
      </c>
    </row>
    <row r="789" spans="1:10" x14ac:dyDescent="0.25">
      <c r="A789" s="29" t="s">
        <v>5699</v>
      </c>
      <c r="B789" t="s">
        <v>146</v>
      </c>
      <c r="C789" t="s">
        <v>5701</v>
      </c>
      <c r="J789">
        <v>1</v>
      </c>
    </row>
    <row r="790" spans="1:10" x14ac:dyDescent="0.25">
      <c r="A790" s="29" t="s">
        <v>342</v>
      </c>
      <c r="B790" t="s">
        <v>85</v>
      </c>
      <c r="C790" t="s">
        <v>344</v>
      </c>
      <c r="J790">
        <v>1</v>
      </c>
    </row>
    <row r="791" spans="1:10" x14ac:dyDescent="0.25">
      <c r="A791" s="29" t="s">
        <v>1525</v>
      </c>
      <c r="B791" t="s">
        <v>85</v>
      </c>
      <c r="C791" t="s">
        <v>1527</v>
      </c>
      <c r="J791">
        <v>1</v>
      </c>
    </row>
    <row r="792" spans="1:10" x14ac:dyDescent="0.25">
      <c r="A792" s="29" t="s">
        <v>5327</v>
      </c>
      <c r="B792" t="s">
        <v>146</v>
      </c>
      <c r="C792" t="s">
        <v>5330</v>
      </c>
      <c r="J792">
        <v>1</v>
      </c>
    </row>
    <row r="793" spans="1:10" x14ac:dyDescent="0.25">
      <c r="A793" s="29" t="s">
        <v>4826</v>
      </c>
      <c r="B793" t="s">
        <v>146</v>
      </c>
      <c r="C793" t="s">
        <v>4828</v>
      </c>
      <c r="J793">
        <v>1</v>
      </c>
    </row>
    <row r="794" spans="1:10" x14ac:dyDescent="0.25">
      <c r="A794" s="29" t="s">
        <v>2334</v>
      </c>
      <c r="B794" t="s">
        <v>105</v>
      </c>
      <c r="C794" t="s">
        <v>2336</v>
      </c>
      <c r="J794">
        <v>1</v>
      </c>
    </row>
    <row r="795" spans="1:10" x14ac:dyDescent="0.25">
      <c r="A795" s="29" t="s">
        <v>2615</v>
      </c>
      <c r="B795" t="s">
        <v>105</v>
      </c>
      <c r="C795" t="s">
        <v>2618</v>
      </c>
      <c r="J795">
        <v>1</v>
      </c>
    </row>
    <row r="796" spans="1:10" x14ac:dyDescent="0.25">
      <c r="A796" s="29" t="s">
        <v>5750</v>
      </c>
      <c r="B796" t="s">
        <v>146</v>
      </c>
      <c r="C796" t="s">
        <v>5753</v>
      </c>
      <c r="J796">
        <v>1</v>
      </c>
    </row>
    <row r="797" spans="1:10" x14ac:dyDescent="0.25">
      <c r="A797" s="29" t="s">
        <v>2388</v>
      </c>
      <c r="B797" t="s">
        <v>105</v>
      </c>
      <c r="C797" t="s">
        <v>2391</v>
      </c>
      <c r="J797">
        <v>1</v>
      </c>
    </row>
    <row r="798" spans="1:10" x14ac:dyDescent="0.25">
      <c r="A798" s="29" t="s">
        <v>4979</v>
      </c>
      <c r="B798" t="s">
        <v>146</v>
      </c>
      <c r="C798" t="s">
        <v>4982</v>
      </c>
      <c r="J798">
        <v>1</v>
      </c>
    </row>
    <row r="799" spans="1:10" x14ac:dyDescent="0.25">
      <c r="A799" s="29" t="s">
        <v>5594</v>
      </c>
      <c r="B799" t="s">
        <v>146</v>
      </c>
      <c r="C799" t="s">
        <v>5596</v>
      </c>
      <c r="J799">
        <v>1</v>
      </c>
    </row>
    <row r="800" spans="1:10" x14ac:dyDescent="0.25">
      <c r="A800" s="29" t="s">
        <v>3980</v>
      </c>
      <c r="B800" t="s">
        <v>253</v>
      </c>
      <c r="C800" t="s">
        <v>3982</v>
      </c>
      <c r="J800">
        <v>1</v>
      </c>
    </row>
    <row r="801" spans="1:10" x14ac:dyDescent="0.25">
      <c r="A801" s="29" t="s">
        <v>5291</v>
      </c>
      <c r="B801" t="s">
        <v>146</v>
      </c>
      <c r="C801" t="s">
        <v>5293</v>
      </c>
      <c r="J801">
        <v>1</v>
      </c>
    </row>
    <row r="802" spans="1:10" x14ac:dyDescent="0.25">
      <c r="A802" s="29" t="s">
        <v>1588</v>
      </c>
      <c r="B802" t="s">
        <v>85</v>
      </c>
      <c r="C802" t="s">
        <v>1590</v>
      </c>
      <c r="J802">
        <v>1</v>
      </c>
    </row>
    <row r="803" spans="1:10" x14ac:dyDescent="0.25">
      <c r="A803" s="29" t="s">
        <v>763</v>
      </c>
      <c r="B803" t="s">
        <v>85</v>
      </c>
      <c r="C803" t="s">
        <v>766</v>
      </c>
      <c r="J803">
        <v>1</v>
      </c>
    </row>
    <row r="804" spans="1:10" x14ac:dyDescent="0.25">
      <c r="A804" s="29" t="s">
        <v>558</v>
      </c>
      <c r="B804" t="s">
        <v>85</v>
      </c>
      <c r="C804" t="s">
        <v>560</v>
      </c>
      <c r="J804">
        <v>1</v>
      </c>
    </row>
    <row r="805" spans="1:10" x14ac:dyDescent="0.25">
      <c r="A805" s="29" t="s">
        <v>5722</v>
      </c>
      <c r="B805" t="s">
        <v>146</v>
      </c>
      <c r="C805" t="s">
        <v>5725</v>
      </c>
      <c r="J805">
        <v>1</v>
      </c>
    </row>
    <row r="806" spans="1:10" x14ac:dyDescent="0.25">
      <c r="A806" s="29" t="s">
        <v>4676</v>
      </c>
      <c r="B806" t="s">
        <v>146</v>
      </c>
      <c r="C806" t="s">
        <v>4678</v>
      </c>
      <c r="J806">
        <v>1</v>
      </c>
    </row>
    <row r="807" spans="1:10" x14ac:dyDescent="0.25">
      <c r="A807" s="29" t="s">
        <v>5433</v>
      </c>
      <c r="B807" t="s">
        <v>146</v>
      </c>
      <c r="C807" t="s">
        <v>5435</v>
      </c>
      <c r="J807">
        <v>1</v>
      </c>
    </row>
    <row r="808" spans="1:10" x14ac:dyDescent="0.25">
      <c r="A808" s="29" t="s">
        <v>4869</v>
      </c>
      <c r="B808" t="s">
        <v>146</v>
      </c>
      <c r="C808" t="s">
        <v>4871</v>
      </c>
      <c r="J808">
        <v>1</v>
      </c>
    </row>
    <row r="809" spans="1:10" x14ac:dyDescent="0.25">
      <c r="A809" s="29" t="s">
        <v>3602</v>
      </c>
      <c r="B809" t="s">
        <v>253</v>
      </c>
      <c r="C809" t="s">
        <v>3604</v>
      </c>
      <c r="J809">
        <v>1</v>
      </c>
    </row>
    <row r="810" spans="1:10" x14ac:dyDescent="0.25">
      <c r="A810" s="29" t="s">
        <v>721</v>
      </c>
      <c r="B810" t="s">
        <v>85</v>
      </c>
      <c r="C810" t="s">
        <v>724</v>
      </c>
      <c r="J810">
        <v>1</v>
      </c>
    </row>
    <row r="811" spans="1:10" x14ac:dyDescent="0.25">
      <c r="A811" s="29" t="s">
        <v>1052</v>
      </c>
      <c r="B811" t="s">
        <v>85</v>
      </c>
      <c r="C811" t="s">
        <v>1055</v>
      </c>
      <c r="J811">
        <v>1</v>
      </c>
    </row>
    <row r="812" spans="1:10" x14ac:dyDescent="0.25">
      <c r="A812" s="29" t="s">
        <v>797</v>
      </c>
      <c r="B812" t="s">
        <v>85</v>
      </c>
      <c r="C812" t="s">
        <v>800</v>
      </c>
      <c r="J812">
        <v>1</v>
      </c>
    </row>
    <row r="813" spans="1:10" x14ac:dyDescent="0.25">
      <c r="A813" s="29" t="s">
        <v>4412</v>
      </c>
      <c r="B813" t="s">
        <v>253</v>
      </c>
      <c r="C813" t="s">
        <v>4415</v>
      </c>
      <c r="J813">
        <v>1</v>
      </c>
    </row>
    <row r="814" spans="1:10" x14ac:dyDescent="0.25">
      <c r="A814" s="29" t="s">
        <v>441</v>
      </c>
      <c r="B814" t="s">
        <v>85</v>
      </c>
      <c r="C814" t="s">
        <v>443</v>
      </c>
      <c r="J814">
        <v>1</v>
      </c>
    </row>
    <row r="815" spans="1:10" x14ac:dyDescent="0.25">
      <c r="A815" s="29" t="s">
        <v>3290</v>
      </c>
      <c r="B815" t="s">
        <v>253</v>
      </c>
      <c r="C815" t="s">
        <v>3293</v>
      </c>
      <c r="J815">
        <v>1</v>
      </c>
    </row>
    <row r="816" spans="1:10" x14ac:dyDescent="0.25">
      <c r="A816" s="29" t="s">
        <v>5338</v>
      </c>
      <c r="B816" t="s">
        <v>146</v>
      </c>
      <c r="C816" t="s">
        <v>5341</v>
      </c>
      <c r="J816">
        <v>1</v>
      </c>
    </row>
    <row r="817" spans="1:10" x14ac:dyDescent="0.25">
      <c r="A817" s="29" t="s">
        <v>5544</v>
      </c>
      <c r="B817" t="s">
        <v>146</v>
      </c>
      <c r="C817" t="s">
        <v>5546</v>
      </c>
      <c r="J817">
        <v>1</v>
      </c>
    </row>
    <row r="818" spans="1:10" x14ac:dyDescent="0.25">
      <c r="A818" s="29" t="s">
        <v>5100</v>
      </c>
      <c r="B818" t="s">
        <v>146</v>
      </c>
      <c r="C818" t="s">
        <v>5103</v>
      </c>
      <c r="J818">
        <v>1</v>
      </c>
    </row>
    <row r="819" spans="1:10" x14ac:dyDescent="0.25">
      <c r="A819" s="29" t="s">
        <v>3382</v>
      </c>
      <c r="B819" t="s">
        <v>253</v>
      </c>
      <c r="C819" t="s">
        <v>3384</v>
      </c>
      <c r="J819">
        <v>1</v>
      </c>
    </row>
    <row r="820" spans="1:10" x14ac:dyDescent="0.25">
      <c r="A820" s="29" t="s">
        <v>5841</v>
      </c>
      <c r="B820" t="s">
        <v>146</v>
      </c>
      <c r="C820" t="s">
        <v>5844</v>
      </c>
      <c r="J820">
        <v>1</v>
      </c>
    </row>
    <row r="821" spans="1:10" x14ac:dyDescent="0.25">
      <c r="A821" s="29" t="s">
        <v>4815</v>
      </c>
      <c r="B821" t="s">
        <v>146</v>
      </c>
      <c r="C821" t="s">
        <v>4818</v>
      </c>
      <c r="J821">
        <v>1</v>
      </c>
    </row>
    <row r="822" spans="1:10" x14ac:dyDescent="0.25">
      <c r="A822" s="29" t="s">
        <v>1515</v>
      </c>
      <c r="B822" t="s">
        <v>85</v>
      </c>
      <c r="C822" t="s">
        <v>1518</v>
      </c>
      <c r="J822">
        <v>1</v>
      </c>
    </row>
    <row r="823" spans="1:10" x14ac:dyDescent="0.25">
      <c r="A823" s="29" t="s">
        <v>4384</v>
      </c>
      <c r="B823" t="s">
        <v>253</v>
      </c>
      <c r="C823" t="s">
        <v>4387</v>
      </c>
      <c r="J823">
        <v>1</v>
      </c>
    </row>
    <row r="824" spans="1:10" x14ac:dyDescent="0.25">
      <c r="A824" s="29" t="s">
        <v>3567</v>
      </c>
      <c r="B824" t="s">
        <v>253</v>
      </c>
      <c r="C824" t="s">
        <v>3569</v>
      </c>
      <c r="J824">
        <v>1</v>
      </c>
    </row>
    <row r="825" spans="1:10" x14ac:dyDescent="0.25">
      <c r="A825" s="29" t="s">
        <v>4648</v>
      </c>
      <c r="B825" t="s">
        <v>146</v>
      </c>
      <c r="C825" t="s">
        <v>4650</v>
      </c>
      <c r="J825">
        <v>1</v>
      </c>
    </row>
    <row r="826" spans="1:10" x14ac:dyDescent="0.25">
      <c r="A826" s="29" t="s">
        <v>227</v>
      </c>
      <c r="B826" t="s">
        <v>85</v>
      </c>
      <c r="C826" t="s">
        <v>230</v>
      </c>
      <c r="J826">
        <v>1</v>
      </c>
    </row>
    <row r="827" spans="1:10" x14ac:dyDescent="0.25">
      <c r="A827" s="29" t="s">
        <v>2545</v>
      </c>
      <c r="B827" t="s">
        <v>105</v>
      </c>
      <c r="C827" t="s">
        <v>2547</v>
      </c>
      <c r="J827">
        <v>1</v>
      </c>
    </row>
    <row r="828" spans="1:10" x14ac:dyDescent="0.25">
      <c r="A828" s="29" t="s">
        <v>4719</v>
      </c>
      <c r="B828" t="s">
        <v>146</v>
      </c>
      <c r="C828" t="s">
        <v>4722</v>
      </c>
      <c r="J828">
        <v>1</v>
      </c>
    </row>
    <row r="829" spans="1:10" x14ac:dyDescent="0.25">
      <c r="A829" s="29" t="s">
        <v>2837</v>
      </c>
      <c r="B829" t="s">
        <v>105</v>
      </c>
      <c r="C829" t="s">
        <v>2840</v>
      </c>
      <c r="J829">
        <v>1</v>
      </c>
    </row>
    <row r="830" spans="1:10" x14ac:dyDescent="0.25">
      <c r="A830" s="29" t="s">
        <v>4111</v>
      </c>
      <c r="B830" t="s">
        <v>253</v>
      </c>
      <c r="C830" t="s">
        <v>4114</v>
      </c>
      <c r="D830" t="s">
        <v>4117</v>
      </c>
      <c r="J830">
        <v>1</v>
      </c>
    </row>
    <row r="831" spans="1:10" x14ac:dyDescent="0.25">
      <c r="A831" s="29" t="s">
        <v>1453</v>
      </c>
      <c r="B831" t="s">
        <v>85</v>
      </c>
      <c r="C831" t="s">
        <v>1456</v>
      </c>
      <c r="J831">
        <v>1</v>
      </c>
    </row>
    <row r="832" spans="1:10" x14ac:dyDescent="0.25">
      <c r="A832" s="29" t="s">
        <v>4347</v>
      </c>
      <c r="B832" t="s">
        <v>253</v>
      </c>
      <c r="C832" t="s">
        <v>4348</v>
      </c>
      <c r="J832">
        <v>1</v>
      </c>
    </row>
    <row r="833" spans="1:10" x14ac:dyDescent="0.25">
      <c r="A833" s="29" t="s">
        <v>5659</v>
      </c>
      <c r="B833" t="s">
        <v>146</v>
      </c>
      <c r="C833" t="s">
        <v>5661</v>
      </c>
      <c r="J833">
        <v>1</v>
      </c>
    </row>
    <row r="834" spans="1:10" x14ac:dyDescent="0.25">
      <c r="A834" s="29" t="s">
        <v>1504</v>
      </c>
      <c r="B834" t="s">
        <v>85</v>
      </c>
      <c r="C834" t="s">
        <v>1506</v>
      </c>
      <c r="J834">
        <v>1</v>
      </c>
    </row>
    <row r="835" spans="1:10" x14ac:dyDescent="0.25">
      <c r="A835" s="29" t="s">
        <v>1367</v>
      </c>
      <c r="B835" t="s">
        <v>85</v>
      </c>
      <c r="C835" t="s">
        <v>1370</v>
      </c>
      <c r="J835">
        <v>1</v>
      </c>
    </row>
    <row r="836" spans="1:10" x14ac:dyDescent="0.25">
      <c r="A836" s="29" t="s">
        <v>1120</v>
      </c>
      <c r="B836" t="s">
        <v>85</v>
      </c>
      <c r="C836" t="s">
        <v>1123</v>
      </c>
      <c r="J836">
        <v>1</v>
      </c>
    </row>
    <row r="837" spans="1:10" x14ac:dyDescent="0.25">
      <c r="A837" s="29" t="s">
        <v>5706</v>
      </c>
      <c r="B837" t="s">
        <v>146</v>
      </c>
      <c r="C837" t="s">
        <v>5707</v>
      </c>
      <c r="J837">
        <v>1</v>
      </c>
    </row>
    <row r="838" spans="1:10" x14ac:dyDescent="0.25">
      <c r="A838" s="29" t="s">
        <v>2430</v>
      </c>
      <c r="B838" t="s">
        <v>105</v>
      </c>
      <c r="C838" t="s">
        <v>2432</v>
      </c>
      <c r="J838">
        <v>1</v>
      </c>
    </row>
    <row r="839" spans="1:10" x14ac:dyDescent="0.25">
      <c r="A839" s="29" t="s">
        <v>2739</v>
      </c>
      <c r="B839" t="s">
        <v>105</v>
      </c>
      <c r="C839" t="s">
        <v>2742</v>
      </c>
      <c r="J839">
        <v>1</v>
      </c>
    </row>
    <row r="840" spans="1:10" x14ac:dyDescent="0.25">
      <c r="A840" s="29" t="s">
        <v>4376</v>
      </c>
      <c r="B840" t="s">
        <v>253</v>
      </c>
      <c r="C840" t="s">
        <v>4378</v>
      </c>
      <c r="J840">
        <v>1</v>
      </c>
    </row>
    <row r="841" spans="1:10" x14ac:dyDescent="0.25">
      <c r="A841" s="29" t="s">
        <v>184</v>
      </c>
      <c r="B841" t="s">
        <v>85</v>
      </c>
      <c r="C841" t="s">
        <v>187</v>
      </c>
      <c r="J841">
        <v>1</v>
      </c>
    </row>
    <row r="842" spans="1:10" x14ac:dyDescent="0.25">
      <c r="A842" s="29" t="s">
        <v>3078</v>
      </c>
      <c r="B842" t="s">
        <v>105</v>
      </c>
      <c r="C842" t="s">
        <v>3080</v>
      </c>
      <c r="J842">
        <v>1</v>
      </c>
    </row>
    <row r="843" spans="1:10" x14ac:dyDescent="0.25">
      <c r="A843" s="29" t="s">
        <v>4188</v>
      </c>
      <c r="B843" t="s">
        <v>253</v>
      </c>
      <c r="C843" t="s">
        <v>4190</v>
      </c>
      <c r="J843">
        <v>1</v>
      </c>
    </row>
    <row r="844" spans="1:10" x14ac:dyDescent="0.25">
      <c r="A844" s="29" t="s">
        <v>327</v>
      </c>
      <c r="B844" t="s">
        <v>85</v>
      </c>
      <c r="C844" t="s">
        <v>330</v>
      </c>
      <c r="J844">
        <v>1</v>
      </c>
    </row>
    <row r="845" spans="1:10" x14ac:dyDescent="0.25">
      <c r="A845" s="29" t="s">
        <v>3228</v>
      </c>
      <c r="B845" t="s">
        <v>253</v>
      </c>
      <c r="C845" t="s">
        <v>3230</v>
      </c>
      <c r="J845">
        <v>1</v>
      </c>
    </row>
    <row r="846" spans="1:10" x14ac:dyDescent="0.25">
      <c r="A846" s="29" t="s">
        <v>2937</v>
      </c>
      <c r="B846" t="s">
        <v>105</v>
      </c>
      <c r="C846" t="s">
        <v>2939</v>
      </c>
      <c r="J846">
        <v>1</v>
      </c>
    </row>
    <row r="847" spans="1:10" x14ac:dyDescent="0.25">
      <c r="A847" s="29" t="s">
        <v>3805</v>
      </c>
      <c r="B847" t="s">
        <v>253</v>
      </c>
      <c r="C847" t="s">
        <v>3807</v>
      </c>
      <c r="J847">
        <v>1</v>
      </c>
    </row>
    <row r="848" spans="1:10" x14ac:dyDescent="0.25">
      <c r="A848" s="29" t="s">
        <v>4821</v>
      </c>
      <c r="B848" t="s">
        <v>146</v>
      </c>
      <c r="C848" t="s">
        <v>4823</v>
      </c>
      <c r="J848">
        <v>1</v>
      </c>
    </row>
    <row r="849" spans="1:10" x14ac:dyDescent="0.25">
      <c r="A849" s="29" t="s">
        <v>5417</v>
      </c>
      <c r="B849" t="s">
        <v>146</v>
      </c>
      <c r="C849" t="s">
        <v>5420</v>
      </c>
      <c r="D849" t="s">
        <v>5423</v>
      </c>
      <c r="J849">
        <v>1</v>
      </c>
    </row>
    <row r="850" spans="1:10" x14ac:dyDescent="0.25">
      <c r="A850" s="29" t="s">
        <v>4029</v>
      </c>
      <c r="B850" t="s">
        <v>253</v>
      </c>
      <c r="C850" t="s">
        <v>4031</v>
      </c>
      <c r="J850">
        <v>1</v>
      </c>
    </row>
    <row r="851" spans="1:10" x14ac:dyDescent="0.25">
      <c r="A851" s="29" t="s">
        <v>1032</v>
      </c>
      <c r="B851" t="s">
        <v>85</v>
      </c>
      <c r="C851" t="s">
        <v>1035</v>
      </c>
      <c r="J851">
        <v>1</v>
      </c>
    </row>
    <row r="852" spans="1:10" x14ac:dyDescent="0.25">
      <c r="A852" s="29" t="s">
        <v>2957</v>
      </c>
      <c r="B852" t="s">
        <v>105</v>
      </c>
      <c r="C852" t="s">
        <v>2959</v>
      </c>
      <c r="J852">
        <v>1</v>
      </c>
    </row>
    <row r="853" spans="1:10" x14ac:dyDescent="0.25">
      <c r="A853" s="29" t="s">
        <v>305</v>
      </c>
      <c r="B853" t="s">
        <v>85</v>
      </c>
      <c r="C853" t="s">
        <v>308</v>
      </c>
      <c r="J853">
        <v>1</v>
      </c>
    </row>
    <row r="854" spans="1:10" x14ac:dyDescent="0.25">
      <c r="A854" s="29" t="s">
        <v>5266</v>
      </c>
      <c r="B854" t="s">
        <v>146</v>
      </c>
      <c r="C854" t="s">
        <v>5269</v>
      </c>
      <c r="J854">
        <v>1</v>
      </c>
    </row>
    <row r="855" spans="1:10" x14ac:dyDescent="0.25">
      <c r="A855" s="29" t="s">
        <v>5380</v>
      </c>
      <c r="B855" t="s">
        <v>146</v>
      </c>
      <c r="C855" t="s">
        <v>5383</v>
      </c>
      <c r="J855">
        <v>1</v>
      </c>
    </row>
    <row r="856" spans="1:10" x14ac:dyDescent="0.25">
      <c r="A856" s="29" t="s">
        <v>3354</v>
      </c>
      <c r="B856" t="s">
        <v>253</v>
      </c>
      <c r="C856" t="s">
        <v>3357</v>
      </c>
      <c r="J856">
        <v>1</v>
      </c>
    </row>
    <row r="857" spans="1:10" x14ac:dyDescent="0.25">
      <c r="A857" s="29" t="s">
        <v>280</v>
      </c>
      <c r="B857" t="s">
        <v>85</v>
      </c>
      <c r="C857" t="s">
        <v>282</v>
      </c>
      <c r="D857" t="s">
        <v>284</v>
      </c>
      <c r="J857">
        <v>1</v>
      </c>
    </row>
    <row r="858" spans="1:10" x14ac:dyDescent="0.25">
      <c r="A858" s="29" t="s">
        <v>4427</v>
      </c>
      <c r="B858" t="s">
        <v>253</v>
      </c>
      <c r="C858" t="s">
        <v>4429</v>
      </c>
      <c r="J858">
        <v>1</v>
      </c>
    </row>
    <row r="859" spans="1:10" x14ac:dyDescent="0.25">
      <c r="A859" s="29" t="s">
        <v>2694</v>
      </c>
      <c r="B859" t="s">
        <v>105</v>
      </c>
      <c r="C859" t="s">
        <v>2697</v>
      </c>
      <c r="J859">
        <v>1</v>
      </c>
    </row>
    <row r="860" spans="1:10" x14ac:dyDescent="0.25">
      <c r="A860" s="29" t="s">
        <v>1447</v>
      </c>
      <c r="B860" t="s">
        <v>85</v>
      </c>
      <c r="C860" t="s">
        <v>1450</v>
      </c>
      <c r="J860">
        <v>1</v>
      </c>
    </row>
    <row r="861" spans="1:10" x14ac:dyDescent="0.25">
      <c r="A861" s="29" t="s">
        <v>2770</v>
      </c>
      <c r="B861" t="s">
        <v>105</v>
      </c>
      <c r="C861" t="s">
        <v>2773</v>
      </c>
      <c r="J861">
        <v>1</v>
      </c>
    </row>
    <row r="862" spans="1:10" x14ac:dyDescent="0.25">
      <c r="A862" s="29" t="s">
        <v>5766</v>
      </c>
      <c r="B862" t="s">
        <v>146</v>
      </c>
      <c r="C862" t="s">
        <v>5769</v>
      </c>
      <c r="J862">
        <v>1</v>
      </c>
    </row>
    <row r="863" spans="1:10" x14ac:dyDescent="0.25">
      <c r="A863" s="29" t="s">
        <v>4042</v>
      </c>
      <c r="B863" t="s">
        <v>253</v>
      </c>
      <c r="C863" t="s">
        <v>4045</v>
      </c>
      <c r="J863">
        <v>1</v>
      </c>
    </row>
    <row r="864" spans="1:10" x14ac:dyDescent="0.25">
      <c r="A864" s="29" t="s">
        <v>3045</v>
      </c>
      <c r="B864" t="s">
        <v>105</v>
      </c>
      <c r="C864" t="s">
        <v>3047</v>
      </c>
      <c r="J864">
        <v>1</v>
      </c>
    </row>
    <row r="865" spans="1:10" x14ac:dyDescent="0.25">
      <c r="A865" s="29" t="s">
        <v>4939</v>
      </c>
      <c r="B865" t="s">
        <v>146</v>
      </c>
      <c r="C865" t="s">
        <v>4941</v>
      </c>
      <c r="J865">
        <v>1</v>
      </c>
    </row>
    <row r="866" spans="1:10" x14ac:dyDescent="0.25">
      <c r="A866" s="29" t="s">
        <v>3561</v>
      </c>
      <c r="B866" t="s">
        <v>253</v>
      </c>
      <c r="C866" t="s">
        <v>3564</v>
      </c>
      <c r="J866">
        <v>1</v>
      </c>
    </row>
    <row r="867" spans="1:10" x14ac:dyDescent="0.25">
      <c r="A867" s="29" t="s">
        <v>3178</v>
      </c>
      <c r="B867" t="s">
        <v>105</v>
      </c>
      <c r="C867" t="s">
        <v>3180</v>
      </c>
      <c r="J867">
        <v>1</v>
      </c>
    </row>
    <row r="868" spans="1:10" x14ac:dyDescent="0.25">
      <c r="A868" s="29" t="s">
        <v>1430</v>
      </c>
      <c r="B868" t="s">
        <v>85</v>
      </c>
      <c r="C868" t="s">
        <v>1433</v>
      </c>
      <c r="J868">
        <v>1</v>
      </c>
    </row>
    <row r="869" spans="1:10" x14ac:dyDescent="0.25">
      <c r="A869" s="29" t="s">
        <v>1216</v>
      </c>
      <c r="B869" t="s">
        <v>85</v>
      </c>
      <c r="C869" t="s">
        <v>1218</v>
      </c>
      <c r="J869">
        <v>1</v>
      </c>
    </row>
    <row r="870" spans="1:10" x14ac:dyDescent="0.25">
      <c r="A870" s="29" t="s">
        <v>1436</v>
      </c>
      <c r="B870" t="s">
        <v>85</v>
      </c>
      <c r="C870" t="s">
        <v>1438</v>
      </c>
      <c r="J870">
        <v>1</v>
      </c>
    </row>
    <row r="871" spans="1:10" x14ac:dyDescent="0.25">
      <c r="A871" s="29" t="s">
        <v>1577</v>
      </c>
      <c r="B871" t="s">
        <v>85</v>
      </c>
      <c r="C871" t="s">
        <v>1579</v>
      </c>
      <c r="J871">
        <v>1</v>
      </c>
    </row>
    <row r="872" spans="1:10" x14ac:dyDescent="0.25">
      <c r="A872" s="29" t="s">
        <v>4957</v>
      </c>
      <c r="B872" t="s">
        <v>146</v>
      </c>
      <c r="C872" t="s">
        <v>4959</v>
      </c>
      <c r="J872">
        <v>1</v>
      </c>
    </row>
    <row r="873" spans="1:10" x14ac:dyDescent="0.25">
      <c r="A873" s="29" t="s">
        <v>4357</v>
      </c>
      <c r="B873" t="s">
        <v>253</v>
      </c>
      <c r="C873" t="s">
        <v>4359</v>
      </c>
      <c r="J873">
        <v>1</v>
      </c>
    </row>
    <row r="874" spans="1:10" x14ac:dyDescent="0.25">
      <c r="A874" s="29" t="s">
        <v>3050</v>
      </c>
      <c r="B874" t="s">
        <v>105</v>
      </c>
      <c r="C874" t="s">
        <v>3053</v>
      </c>
      <c r="J874">
        <v>1</v>
      </c>
    </row>
    <row r="875" spans="1:10" x14ac:dyDescent="0.25">
      <c r="A875" s="29" t="s">
        <v>5693</v>
      </c>
      <c r="B875" t="s">
        <v>146</v>
      </c>
      <c r="C875" t="s">
        <v>5696</v>
      </c>
      <c r="J875">
        <v>1</v>
      </c>
    </row>
    <row r="876" spans="1:10" x14ac:dyDescent="0.25">
      <c r="A876" s="29" t="s">
        <v>4768</v>
      </c>
      <c r="B876" t="s">
        <v>146</v>
      </c>
      <c r="C876" t="s">
        <v>4770</v>
      </c>
      <c r="J876">
        <v>1</v>
      </c>
    </row>
    <row r="877" spans="1:10" x14ac:dyDescent="0.25">
      <c r="A877" s="29" t="s">
        <v>2177</v>
      </c>
      <c r="B877" t="s">
        <v>105</v>
      </c>
      <c r="C877" t="s">
        <v>2179</v>
      </c>
      <c r="J877">
        <v>1</v>
      </c>
    </row>
    <row r="878" spans="1:10" x14ac:dyDescent="0.25">
      <c r="A878" s="29" t="s">
        <v>3309</v>
      </c>
      <c r="B878" t="s">
        <v>253</v>
      </c>
      <c r="C878" t="s">
        <v>3311</v>
      </c>
      <c r="J878">
        <v>1</v>
      </c>
    </row>
    <row r="879" spans="1:10" x14ac:dyDescent="0.25">
      <c r="A879" s="29" t="s">
        <v>1156</v>
      </c>
      <c r="B879" t="s">
        <v>85</v>
      </c>
      <c r="C879" t="s">
        <v>1158</v>
      </c>
      <c r="J879">
        <v>1</v>
      </c>
    </row>
    <row r="880" spans="1:10" x14ac:dyDescent="0.25">
      <c r="A880" s="29" t="s">
        <v>1152</v>
      </c>
      <c r="B880" t="s">
        <v>85</v>
      </c>
      <c r="C880" t="s">
        <v>1154</v>
      </c>
      <c r="J880">
        <v>1</v>
      </c>
    </row>
    <row r="881" spans="1:10" x14ac:dyDescent="0.25">
      <c r="A881" s="29" t="s">
        <v>2971</v>
      </c>
      <c r="B881" t="s">
        <v>105</v>
      </c>
      <c r="C881" t="s">
        <v>2973</v>
      </c>
      <c r="J881">
        <v>1</v>
      </c>
    </row>
    <row r="882" spans="1:10" x14ac:dyDescent="0.25">
      <c r="A882" s="29" t="s">
        <v>321</v>
      </c>
      <c r="B882" t="s">
        <v>85</v>
      </c>
      <c r="C882" t="s">
        <v>324</v>
      </c>
      <c r="J882">
        <v>1</v>
      </c>
    </row>
    <row r="883" spans="1:10" x14ac:dyDescent="0.25">
      <c r="A883" s="29" t="s">
        <v>1925</v>
      </c>
      <c r="B883" t="s">
        <v>85</v>
      </c>
      <c r="C883" t="s">
        <v>1927</v>
      </c>
      <c r="J883">
        <v>1</v>
      </c>
    </row>
    <row r="884" spans="1:10" x14ac:dyDescent="0.25">
      <c r="A884" s="29" t="s">
        <v>4704</v>
      </c>
      <c r="B884" t="s">
        <v>146</v>
      </c>
      <c r="C884" t="s">
        <v>4706</v>
      </c>
      <c r="J884">
        <v>1</v>
      </c>
    </row>
    <row r="885" spans="1:10" x14ac:dyDescent="0.25">
      <c r="A885" s="29" t="s">
        <v>3431</v>
      </c>
      <c r="B885" t="s">
        <v>253</v>
      </c>
      <c r="C885" t="s">
        <v>3433</v>
      </c>
      <c r="J885">
        <v>1</v>
      </c>
    </row>
    <row r="886" spans="1:10" x14ac:dyDescent="0.25">
      <c r="A886" s="29" t="s">
        <v>1458</v>
      </c>
      <c r="B886" t="s">
        <v>85</v>
      </c>
      <c r="C886" t="s">
        <v>1460</v>
      </c>
      <c r="J886">
        <v>1</v>
      </c>
    </row>
    <row r="887" spans="1:10" x14ac:dyDescent="0.25">
      <c r="A887" s="29" t="s">
        <v>2434</v>
      </c>
      <c r="B887" t="s">
        <v>105</v>
      </c>
      <c r="C887" t="s">
        <v>2436</v>
      </c>
      <c r="J887">
        <v>1</v>
      </c>
    </row>
    <row r="888" spans="1:10" x14ac:dyDescent="0.25">
      <c r="A888" s="29" t="s">
        <v>2182</v>
      </c>
      <c r="B888" t="s">
        <v>105</v>
      </c>
      <c r="C888" t="s">
        <v>2184</v>
      </c>
      <c r="J888">
        <v>1</v>
      </c>
    </row>
    <row r="889" spans="1:10" x14ac:dyDescent="0.25">
      <c r="A889" s="29" t="s">
        <v>3330</v>
      </c>
      <c r="B889" t="s">
        <v>253</v>
      </c>
      <c r="C889" t="s">
        <v>3332</v>
      </c>
      <c r="J889">
        <v>1</v>
      </c>
    </row>
    <row r="890" spans="1:10" x14ac:dyDescent="0.25">
      <c r="A890" s="29" t="s">
        <v>2086</v>
      </c>
      <c r="B890" t="s">
        <v>105</v>
      </c>
      <c r="C890" t="s">
        <v>2087</v>
      </c>
      <c r="J890">
        <v>1</v>
      </c>
    </row>
    <row r="891" spans="1:10" x14ac:dyDescent="0.25">
      <c r="A891" s="29" t="s">
        <v>2186</v>
      </c>
      <c r="B891" t="s">
        <v>105</v>
      </c>
      <c r="C891" t="s">
        <v>2188</v>
      </c>
      <c r="J891">
        <v>1</v>
      </c>
    </row>
    <row r="892" spans="1:10" x14ac:dyDescent="0.25">
      <c r="A892" s="29" t="s">
        <v>5775</v>
      </c>
      <c r="B892" t="s">
        <v>146</v>
      </c>
      <c r="C892" t="s">
        <v>5777</v>
      </c>
      <c r="J892">
        <v>1</v>
      </c>
    </row>
    <row r="893" spans="1:10" x14ac:dyDescent="0.25">
      <c r="A893" s="29" t="s">
        <v>780</v>
      </c>
      <c r="B893" t="s">
        <v>85</v>
      </c>
      <c r="C893" t="s">
        <v>782</v>
      </c>
      <c r="J893">
        <v>1</v>
      </c>
    </row>
    <row r="894" spans="1:10" x14ac:dyDescent="0.25">
      <c r="A894" s="29" t="s">
        <v>2569</v>
      </c>
      <c r="B894" t="s">
        <v>105</v>
      </c>
      <c r="C894" t="s">
        <v>2571</v>
      </c>
      <c r="J894">
        <v>1</v>
      </c>
    </row>
    <row r="895" spans="1:10" x14ac:dyDescent="0.25">
      <c r="A895" s="29" t="s">
        <v>4567</v>
      </c>
      <c r="B895" t="s">
        <v>146</v>
      </c>
      <c r="C895" t="s">
        <v>4569</v>
      </c>
      <c r="J895">
        <v>1</v>
      </c>
    </row>
    <row r="896" spans="1:10" x14ac:dyDescent="0.25">
      <c r="A896" s="29" t="s">
        <v>1964</v>
      </c>
      <c r="B896" t="s">
        <v>85</v>
      </c>
      <c r="C896" t="s">
        <v>1966</v>
      </c>
      <c r="J896">
        <v>1</v>
      </c>
    </row>
    <row r="897" spans="1:10" x14ac:dyDescent="0.25">
      <c r="A897" s="29" t="s">
        <v>3009</v>
      </c>
      <c r="B897" t="s">
        <v>105</v>
      </c>
      <c r="C897" t="s">
        <v>3011</v>
      </c>
      <c r="J897">
        <v>1</v>
      </c>
    </row>
    <row r="898" spans="1:10" x14ac:dyDescent="0.25">
      <c r="A898" s="29" t="s">
        <v>213</v>
      </c>
      <c r="B898" t="s">
        <v>85</v>
      </c>
      <c r="C898" t="s">
        <v>215</v>
      </c>
      <c r="D898" t="s">
        <v>217</v>
      </c>
      <c r="J898">
        <v>1</v>
      </c>
    </row>
    <row r="899" spans="1:10" x14ac:dyDescent="0.25">
      <c r="A899" s="29" t="s">
        <v>2860</v>
      </c>
      <c r="B899" t="s">
        <v>105</v>
      </c>
      <c r="C899" t="s">
        <v>2862</v>
      </c>
      <c r="J899">
        <v>1</v>
      </c>
    </row>
    <row r="900" spans="1:10" x14ac:dyDescent="0.25">
      <c r="A900" s="29" t="s">
        <v>4327</v>
      </c>
      <c r="B900" t="s">
        <v>253</v>
      </c>
      <c r="C900" t="s">
        <v>4330</v>
      </c>
      <c r="J900">
        <v>1</v>
      </c>
    </row>
    <row r="901" spans="1:10" x14ac:dyDescent="0.25">
      <c r="A901" s="29" t="s">
        <v>2988</v>
      </c>
      <c r="B901" t="s">
        <v>105</v>
      </c>
      <c r="C901" t="s">
        <v>2990</v>
      </c>
      <c r="J901">
        <v>1</v>
      </c>
    </row>
    <row r="902" spans="1:10" x14ac:dyDescent="0.25">
      <c r="A902" s="29" t="s">
        <v>4275</v>
      </c>
      <c r="B902" t="s">
        <v>253</v>
      </c>
      <c r="C902" t="s">
        <v>4277</v>
      </c>
      <c r="J902">
        <v>1</v>
      </c>
    </row>
    <row r="903" spans="1:10" x14ac:dyDescent="0.25">
      <c r="A903" s="29" t="s">
        <v>1753</v>
      </c>
      <c r="B903" t="s">
        <v>85</v>
      </c>
      <c r="C903" t="s">
        <v>1756</v>
      </c>
      <c r="J903">
        <v>1</v>
      </c>
    </row>
    <row r="904" spans="1:10" x14ac:dyDescent="0.25">
      <c r="A904" s="29" t="s">
        <v>2359</v>
      </c>
      <c r="B904" t="s">
        <v>105</v>
      </c>
      <c r="C904" t="s">
        <v>2362</v>
      </c>
      <c r="J904">
        <v>1</v>
      </c>
    </row>
    <row r="905" spans="1:10" x14ac:dyDescent="0.25">
      <c r="A905" s="29" t="s">
        <v>663</v>
      </c>
      <c r="B905" t="s">
        <v>85</v>
      </c>
      <c r="C905" t="s">
        <v>666</v>
      </c>
      <c r="J905">
        <v>1</v>
      </c>
    </row>
    <row r="906" spans="1:10" x14ac:dyDescent="0.25">
      <c r="A906" s="29" t="s">
        <v>4120</v>
      </c>
      <c r="B906" t="s">
        <v>253</v>
      </c>
      <c r="C906" t="s">
        <v>4122</v>
      </c>
      <c r="J906">
        <v>1</v>
      </c>
    </row>
    <row r="907" spans="1:10" x14ac:dyDescent="0.25">
      <c r="A907" s="29" t="s">
        <v>2110</v>
      </c>
      <c r="B907" t="s">
        <v>105</v>
      </c>
      <c r="C907" t="s">
        <v>2113</v>
      </c>
      <c r="J907">
        <v>1</v>
      </c>
    </row>
    <row r="908" spans="1:10" x14ac:dyDescent="0.25">
      <c r="A908" s="29" t="s">
        <v>4700</v>
      </c>
      <c r="B908" t="s">
        <v>146</v>
      </c>
      <c r="C908" t="s">
        <v>4702</v>
      </c>
      <c r="J908">
        <v>1</v>
      </c>
    </row>
    <row r="909" spans="1:10" x14ac:dyDescent="0.25">
      <c r="A909" s="29" t="s">
        <v>5741</v>
      </c>
      <c r="B909" t="s">
        <v>146</v>
      </c>
      <c r="C909" t="s">
        <v>5743</v>
      </c>
      <c r="J909">
        <v>1</v>
      </c>
    </row>
    <row r="910" spans="1:10" x14ac:dyDescent="0.25">
      <c r="A910" s="29" t="s">
        <v>1930</v>
      </c>
      <c r="B910" t="s">
        <v>85</v>
      </c>
      <c r="C910" t="s">
        <v>1933</v>
      </c>
      <c r="J910">
        <v>1</v>
      </c>
    </row>
    <row r="911" spans="1:10" x14ac:dyDescent="0.25">
      <c r="A911" s="29" t="s">
        <v>4544</v>
      </c>
      <c r="B911" t="s">
        <v>146</v>
      </c>
      <c r="C911" t="s">
        <v>4547</v>
      </c>
      <c r="J911">
        <v>1</v>
      </c>
    </row>
    <row r="912" spans="1:10" x14ac:dyDescent="0.25">
      <c r="A912" s="29" t="s">
        <v>110</v>
      </c>
      <c r="B912" t="s">
        <v>85</v>
      </c>
      <c r="C912" t="s">
        <v>113</v>
      </c>
      <c r="J912">
        <v>1</v>
      </c>
    </row>
    <row r="913" spans="1:10" x14ac:dyDescent="0.25">
      <c r="A913" s="29" t="s">
        <v>2899</v>
      </c>
      <c r="B913" t="s">
        <v>105</v>
      </c>
      <c r="C913" t="s">
        <v>2902</v>
      </c>
      <c r="J913">
        <v>1</v>
      </c>
    </row>
    <row r="914" spans="1:10" x14ac:dyDescent="0.25">
      <c r="A914" s="29" t="s">
        <v>5403</v>
      </c>
      <c r="B914" t="s">
        <v>146</v>
      </c>
      <c r="C914" t="s">
        <v>5405</v>
      </c>
      <c r="J914">
        <v>1</v>
      </c>
    </row>
    <row r="915" spans="1:10" x14ac:dyDescent="0.25">
      <c r="A915" s="29" t="s">
        <v>1408</v>
      </c>
      <c r="B915" t="s">
        <v>85</v>
      </c>
      <c r="C915" t="s">
        <v>1411</v>
      </c>
      <c r="J915">
        <v>1</v>
      </c>
    </row>
    <row r="916" spans="1:10" x14ac:dyDescent="0.25">
      <c r="A916" s="29" t="s">
        <v>1402</v>
      </c>
      <c r="B916" t="s">
        <v>85</v>
      </c>
      <c r="C916" t="s">
        <v>1405</v>
      </c>
      <c r="J916">
        <v>1</v>
      </c>
    </row>
    <row r="917" spans="1:10" x14ac:dyDescent="0.25">
      <c r="A917" s="29" t="s">
        <v>5399</v>
      </c>
      <c r="B917" t="s">
        <v>146</v>
      </c>
      <c r="C917" t="s">
        <v>5401</v>
      </c>
      <c r="J917">
        <v>1</v>
      </c>
    </row>
    <row r="918" spans="1:10" x14ac:dyDescent="0.25">
      <c r="A918" s="29" t="s">
        <v>2842</v>
      </c>
      <c r="B918" t="s">
        <v>105</v>
      </c>
      <c r="C918" t="s">
        <v>2844</v>
      </c>
      <c r="J918">
        <v>1</v>
      </c>
    </row>
    <row r="919" spans="1:10" x14ac:dyDescent="0.25">
      <c r="A919" s="29" t="s">
        <v>1327</v>
      </c>
      <c r="B919" t="s">
        <v>85</v>
      </c>
      <c r="C919" t="s">
        <v>1330</v>
      </c>
      <c r="J919">
        <v>1</v>
      </c>
    </row>
    <row r="920" spans="1:10" x14ac:dyDescent="0.25">
      <c r="A920" s="29" t="s">
        <v>1392</v>
      </c>
      <c r="B920" t="s">
        <v>85</v>
      </c>
      <c r="C920" t="s">
        <v>1395</v>
      </c>
      <c r="J920">
        <v>1</v>
      </c>
    </row>
    <row r="921" spans="1:10" x14ac:dyDescent="0.25">
      <c r="A921" s="29" t="s">
        <v>1419</v>
      </c>
      <c r="B921" t="s">
        <v>85</v>
      </c>
      <c r="C921" t="s">
        <v>1421</v>
      </c>
      <c r="J921">
        <v>1</v>
      </c>
    </row>
    <row r="922" spans="1:10" x14ac:dyDescent="0.25">
      <c r="A922" s="29" t="s">
        <v>669</v>
      </c>
      <c r="B922" t="s">
        <v>85</v>
      </c>
      <c r="C922" t="s">
        <v>672</v>
      </c>
      <c r="D922" t="s">
        <v>676</v>
      </c>
      <c r="E922" t="s">
        <v>678</v>
      </c>
      <c r="J922">
        <v>1</v>
      </c>
    </row>
    <row r="923" spans="1:10" x14ac:dyDescent="0.25">
      <c r="A923" s="29" t="s">
        <v>1949</v>
      </c>
      <c r="B923" t="s">
        <v>85</v>
      </c>
      <c r="C923" t="s">
        <v>1951</v>
      </c>
      <c r="J923">
        <v>1</v>
      </c>
    </row>
    <row r="924" spans="1:10" x14ac:dyDescent="0.25">
      <c r="A924" s="29" t="s">
        <v>2158</v>
      </c>
      <c r="B924" t="s">
        <v>105</v>
      </c>
      <c r="C924" t="s">
        <v>2160</v>
      </c>
      <c r="J924">
        <v>1</v>
      </c>
    </row>
    <row r="925" spans="1:10" x14ac:dyDescent="0.25">
      <c r="A925" s="29" t="s">
        <v>4549</v>
      </c>
      <c r="B925" t="s">
        <v>146</v>
      </c>
      <c r="C925" t="s">
        <v>4551</v>
      </c>
      <c r="J925">
        <v>1</v>
      </c>
    </row>
    <row r="926" spans="1:10" x14ac:dyDescent="0.25">
      <c r="A926" s="29" t="s">
        <v>5847</v>
      </c>
      <c r="B926" t="s">
        <v>146</v>
      </c>
      <c r="C926" t="s">
        <v>5849</v>
      </c>
      <c r="J926">
        <v>1</v>
      </c>
    </row>
    <row r="927" spans="1:10" x14ac:dyDescent="0.25">
      <c r="A927" s="29" t="s">
        <v>2451</v>
      </c>
      <c r="B927" t="s">
        <v>105</v>
      </c>
      <c r="C927" t="s">
        <v>2453</v>
      </c>
      <c r="J927">
        <v>1</v>
      </c>
    </row>
    <row r="928" spans="1:10" x14ac:dyDescent="0.25">
      <c r="A928" s="29" t="s">
        <v>4315</v>
      </c>
      <c r="B928" t="s">
        <v>253</v>
      </c>
      <c r="C928" t="s">
        <v>4317</v>
      </c>
      <c r="J928">
        <v>1</v>
      </c>
    </row>
    <row r="929" spans="1:10" x14ac:dyDescent="0.25">
      <c r="A929" s="29" t="s">
        <v>3192</v>
      </c>
      <c r="B929" t="s">
        <v>105</v>
      </c>
      <c r="C929" t="s">
        <v>3194</v>
      </c>
      <c r="J929">
        <v>1</v>
      </c>
    </row>
    <row r="930" spans="1:10" x14ac:dyDescent="0.25">
      <c r="A930" s="29" t="s">
        <v>1379</v>
      </c>
      <c r="B930" t="s">
        <v>85</v>
      </c>
      <c r="C930" t="s">
        <v>1381</v>
      </c>
      <c r="J930">
        <v>1</v>
      </c>
    </row>
    <row r="931" spans="1:10" x14ac:dyDescent="0.25">
      <c r="A931" s="29" t="s">
        <v>243</v>
      </c>
      <c r="B931" t="s">
        <v>85</v>
      </c>
      <c r="C931" t="s">
        <v>247</v>
      </c>
      <c r="J931">
        <v>1</v>
      </c>
    </row>
    <row r="932" spans="1:10" x14ac:dyDescent="0.25">
      <c r="A932" s="29" t="s">
        <v>5061</v>
      </c>
      <c r="B932" t="s">
        <v>146</v>
      </c>
      <c r="C932" t="s">
        <v>5063</v>
      </c>
      <c r="J932">
        <v>1</v>
      </c>
    </row>
    <row r="933" spans="1:10" x14ac:dyDescent="0.25">
      <c r="A933" s="29" t="s">
        <v>775</v>
      </c>
      <c r="B933" t="s">
        <v>85</v>
      </c>
      <c r="C933" t="s">
        <v>778</v>
      </c>
      <c r="J933">
        <v>1</v>
      </c>
    </row>
    <row r="934" spans="1:10" x14ac:dyDescent="0.25">
      <c r="A934" s="29" t="s">
        <v>681</v>
      </c>
      <c r="B934" t="s">
        <v>85</v>
      </c>
      <c r="C934" t="s">
        <v>683</v>
      </c>
      <c r="J934">
        <v>1</v>
      </c>
    </row>
    <row r="935" spans="1:10" x14ac:dyDescent="0.25">
      <c r="A935" s="29" t="s">
        <v>1592</v>
      </c>
      <c r="B935" t="s">
        <v>85</v>
      </c>
      <c r="C935" t="s">
        <v>1594</v>
      </c>
      <c r="J935">
        <v>1</v>
      </c>
    </row>
    <row r="936" spans="1:10" x14ac:dyDescent="0.25">
      <c r="A936" s="29" t="s">
        <v>1337</v>
      </c>
      <c r="B936" t="s">
        <v>85</v>
      </c>
      <c r="C936" t="s">
        <v>1340</v>
      </c>
      <c r="D936" t="s">
        <v>1344</v>
      </c>
      <c r="J936">
        <v>1</v>
      </c>
    </row>
    <row r="937" spans="1:10" x14ac:dyDescent="0.25">
      <c r="A937" s="29" t="s">
        <v>4876</v>
      </c>
      <c r="B937" t="s">
        <v>146</v>
      </c>
      <c r="C937" t="s">
        <v>4878</v>
      </c>
      <c r="J937">
        <v>1</v>
      </c>
    </row>
    <row r="938" spans="1:10" x14ac:dyDescent="0.25">
      <c r="A938" s="29" t="s">
        <v>851</v>
      </c>
      <c r="B938" t="s">
        <v>85</v>
      </c>
      <c r="C938" t="s">
        <v>853</v>
      </c>
      <c r="J938">
        <v>1</v>
      </c>
    </row>
    <row r="939" spans="1:10" x14ac:dyDescent="0.25">
      <c r="A939" s="29" t="s">
        <v>4085</v>
      </c>
      <c r="B939" t="s">
        <v>253</v>
      </c>
      <c r="C939" t="s">
        <v>4087</v>
      </c>
      <c r="J939">
        <v>1</v>
      </c>
    </row>
    <row r="940" spans="1:10" x14ac:dyDescent="0.25">
      <c r="A940" s="29" t="s">
        <v>466</v>
      </c>
      <c r="B940" t="s">
        <v>85</v>
      </c>
      <c r="C940" t="s">
        <v>468</v>
      </c>
      <c r="J940">
        <v>1</v>
      </c>
    </row>
    <row r="941" spans="1:10" x14ac:dyDescent="0.25">
      <c r="A941" s="29" t="s">
        <v>5688</v>
      </c>
      <c r="B941" t="s">
        <v>146</v>
      </c>
      <c r="C941" t="s">
        <v>5690</v>
      </c>
      <c r="J941">
        <v>1</v>
      </c>
    </row>
    <row r="942" spans="1:10" x14ac:dyDescent="0.25">
      <c r="A942" s="29" t="s">
        <v>1487</v>
      </c>
      <c r="B942" t="s">
        <v>85</v>
      </c>
      <c r="C942" t="s">
        <v>1489</v>
      </c>
      <c r="J942">
        <v>1</v>
      </c>
    </row>
    <row r="943" spans="1:10" x14ac:dyDescent="0.25">
      <c r="A943" s="29" t="s">
        <v>499</v>
      </c>
      <c r="B943" t="s">
        <v>85</v>
      </c>
      <c r="C943" t="s">
        <v>501</v>
      </c>
      <c r="J943">
        <v>1</v>
      </c>
    </row>
    <row r="944" spans="1:10" x14ac:dyDescent="0.25">
      <c r="A944" s="29" t="s">
        <v>5195</v>
      </c>
      <c r="B944" t="s">
        <v>146</v>
      </c>
      <c r="C944" t="s">
        <v>5197</v>
      </c>
      <c r="J944">
        <v>1</v>
      </c>
    </row>
    <row r="945" spans="1:10" x14ac:dyDescent="0.25">
      <c r="A945" s="29" t="s">
        <v>2673</v>
      </c>
      <c r="B945" t="s">
        <v>105</v>
      </c>
      <c r="C945" t="s">
        <v>2675</v>
      </c>
      <c r="J945">
        <v>1</v>
      </c>
    </row>
    <row r="946" spans="1:10" x14ac:dyDescent="0.25">
      <c r="A946" s="29" t="s">
        <v>4638</v>
      </c>
      <c r="B946" t="s">
        <v>146</v>
      </c>
      <c r="C946" t="s">
        <v>4641</v>
      </c>
      <c r="D946" t="s">
        <v>4645</v>
      </c>
      <c r="J946">
        <v>1</v>
      </c>
    </row>
    <row r="947" spans="1:10" x14ac:dyDescent="0.25">
      <c r="A947" s="29" t="s">
        <v>3157</v>
      </c>
      <c r="B947" t="s">
        <v>105</v>
      </c>
      <c r="C947" t="s">
        <v>3159</v>
      </c>
      <c r="J947">
        <v>1</v>
      </c>
    </row>
    <row r="948" spans="1:10" x14ac:dyDescent="0.25">
      <c r="A948" s="29" t="s">
        <v>3171</v>
      </c>
      <c r="B948" t="s">
        <v>105</v>
      </c>
      <c r="C948" t="s">
        <v>3173</v>
      </c>
      <c r="J948">
        <v>1</v>
      </c>
    </row>
    <row r="949" spans="1:10" x14ac:dyDescent="0.25">
      <c r="A949" s="29" t="s">
        <v>4254</v>
      </c>
      <c r="B949" t="s">
        <v>253</v>
      </c>
      <c r="C949" t="s">
        <v>4256</v>
      </c>
      <c r="J949">
        <v>1</v>
      </c>
    </row>
    <row r="950" spans="1:10" x14ac:dyDescent="0.25">
      <c r="A950" s="29" t="s">
        <v>2124</v>
      </c>
      <c r="B950" t="s">
        <v>105</v>
      </c>
      <c r="C950" t="s">
        <v>2127</v>
      </c>
      <c r="J950">
        <v>1</v>
      </c>
    </row>
    <row r="951" spans="1:10" x14ac:dyDescent="0.25">
      <c r="A951" s="29" t="s">
        <v>3215</v>
      </c>
      <c r="B951" t="s">
        <v>105</v>
      </c>
      <c r="C951" t="s">
        <v>3218</v>
      </c>
      <c r="J951">
        <v>1</v>
      </c>
    </row>
    <row r="952" spans="1:10" x14ac:dyDescent="0.25">
      <c r="A952" s="29" t="s">
        <v>5516</v>
      </c>
      <c r="B952" t="s">
        <v>146</v>
      </c>
      <c r="C952" t="s">
        <v>5518</v>
      </c>
      <c r="J952">
        <v>1</v>
      </c>
    </row>
    <row r="953" spans="1:10" x14ac:dyDescent="0.25">
      <c r="A953" s="29" t="s">
        <v>195</v>
      </c>
      <c r="B953" t="s">
        <v>85</v>
      </c>
      <c r="C953" t="s">
        <v>199</v>
      </c>
      <c r="J953">
        <v>1</v>
      </c>
    </row>
    <row r="954" spans="1:10" x14ac:dyDescent="0.25">
      <c r="A954" s="29" t="s">
        <v>2029</v>
      </c>
      <c r="B954" t="s">
        <v>85</v>
      </c>
      <c r="C954" t="s">
        <v>2031</v>
      </c>
      <c r="J954">
        <v>1</v>
      </c>
    </row>
    <row r="955" spans="1:10" x14ac:dyDescent="0.25">
      <c r="A955" s="29" t="s">
        <v>1210</v>
      </c>
      <c r="B955" t="s">
        <v>85</v>
      </c>
      <c r="C955" t="s">
        <v>1213</v>
      </c>
      <c r="J955">
        <v>1</v>
      </c>
    </row>
    <row r="956" spans="1:10" x14ac:dyDescent="0.25">
      <c r="A956" s="29" t="s">
        <v>3916</v>
      </c>
      <c r="B956" t="s">
        <v>253</v>
      </c>
      <c r="C956" t="s">
        <v>3918</v>
      </c>
      <c r="J956">
        <v>1</v>
      </c>
    </row>
    <row r="957" spans="1:10" x14ac:dyDescent="0.25">
      <c r="A957" s="29" t="s">
        <v>707</v>
      </c>
      <c r="B957" t="s">
        <v>85</v>
      </c>
      <c r="C957" t="s">
        <v>710</v>
      </c>
      <c r="J957">
        <v>1</v>
      </c>
    </row>
    <row r="958" spans="1:10" x14ac:dyDescent="0.25">
      <c r="A958" s="29" t="s">
        <v>4919</v>
      </c>
      <c r="B958" t="s">
        <v>146</v>
      </c>
      <c r="C958" t="s">
        <v>4921</v>
      </c>
      <c r="J958">
        <v>1</v>
      </c>
    </row>
    <row r="959" spans="1:10" x14ac:dyDescent="0.25">
      <c r="A959" s="29" t="s">
        <v>4773</v>
      </c>
      <c r="B959" t="s">
        <v>146</v>
      </c>
      <c r="C959" t="s">
        <v>4775</v>
      </c>
      <c r="J959">
        <v>1</v>
      </c>
    </row>
    <row r="960" spans="1:10" x14ac:dyDescent="0.25">
      <c r="A960" s="29" t="s">
        <v>5565</v>
      </c>
      <c r="B960" t="s">
        <v>146</v>
      </c>
      <c r="C960" t="s">
        <v>5567</v>
      </c>
      <c r="J960">
        <v>1</v>
      </c>
    </row>
    <row r="961" spans="1:10" x14ac:dyDescent="0.25">
      <c r="A961" s="29" t="s">
        <v>5817</v>
      </c>
      <c r="B961" t="s">
        <v>146</v>
      </c>
      <c r="C961" t="s">
        <v>5819</v>
      </c>
      <c r="J961">
        <v>1</v>
      </c>
    </row>
    <row r="962" spans="1:10" x14ac:dyDescent="0.25">
      <c r="A962" s="29" t="s">
        <v>5389</v>
      </c>
      <c r="B962" t="s">
        <v>146</v>
      </c>
      <c r="C962" t="s">
        <v>5391</v>
      </c>
      <c r="J962">
        <v>1</v>
      </c>
    </row>
    <row r="963" spans="1:10" x14ac:dyDescent="0.25">
      <c r="A963" s="29" t="s">
        <v>5394</v>
      </c>
      <c r="B963" t="s">
        <v>146</v>
      </c>
      <c r="C963" t="s">
        <v>5396</v>
      </c>
      <c r="J963">
        <v>1</v>
      </c>
    </row>
    <row r="964" spans="1:10" x14ac:dyDescent="0.25">
      <c r="A964" s="29" t="s">
        <v>5371</v>
      </c>
      <c r="B964" t="s">
        <v>146</v>
      </c>
      <c r="C964" t="s">
        <v>5373</v>
      </c>
      <c r="D964" t="s">
        <v>5377</v>
      </c>
      <c r="J964">
        <v>1</v>
      </c>
    </row>
    <row r="965" spans="1:10" x14ac:dyDescent="0.25">
      <c r="A965" s="29" t="s">
        <v>4351</v>
      </c>
      <c r="B965" t="s">
        <v>253</v>
      </c>
      <c r="C965" t="s">
        <v>4354</v>
      </c>
      <c r="J965">
        <v>1</v>
      </c>
    </row>
    <row r="966" spans="1:10" x14ac:dyDescent="0.25">
      <c r="A966" s="29" t="s">
        <v>1597</v>
      </c>
      <c r="B966" t="s">
        <v>85</v>
      </c>
      <c r="C966" t="s">
        <v>1600</v>
      </c>
      <c r="J966">
        <v>1</v>
      </c>
    </row>
    <row r="967" spans="1:10" x14ac:dyDescent="0.25">
      <c r="A967" s="29" t="s">
        <v>856</v>
      </c>
      <c r="B967" t="s">
        <v>85</v>
      </c>
      <c r="C967" t="s">
        <v>859</v>
      </c>
      <c r="J967">
        <v>1</v>
      </c>
    </row>
    <row r="968" spans="1:10" x14ac:dyDescent="0.25">
      <c r="A968" s="29" t="s">
        <v>2665</v>
      </c>
      <c r="B968" t="s">
        <v>105</v>
      </c>
      <c r="C968" t="s">
        <v>2667</v>
      </c>
      <c r="J968">
        <v>1</v>
      </c>
    </row>
    <row r="969" spans="1:10" x14ac:dyDescent="0.25">
      <c r="A969" s="29" t="s">
        <v>3732</v>
      </c>
      <c r="B969" t="s">
        <v>253</v>
      </c>
      <c r="C969" t="s">
        <v>3735</v>
      </c>
      <c r="D969" t="s">
        <v>3738</v>
      </c>
      <c r="J969">
        <v>1</v>
      </c>
    </row>
    <row r="970" spans="1:10" x14ac:dyDescent="0.25">
      <c r="A970" s="29" t="s">
        <v>4422</v>
      </c>
      <c r="B970" t="s">
        <v>253</v>
      </c>
      <c r="C970" t="s">
        <v>4424</v>
      </c>
      <c r="J970">
        <v>1</v>
      </c>
    </row>
    <row r="971" spans="1:10" x14ac:dyDescent="0.25">
      <c r="A971" s="29" t="s">
        <v>1198</v>
      </c>
      <c r="B971" t="s">
        <v>85</v>
      </c>
      <c r="C971" t="s">
        <v>1201</v>
      </c>
      <c r="J971">
        <v>1</v>
      </c>
    </row>
    <row r="972" spans="1:10" x14ac:dyDescent="0.25">
      <c r="A972" s="29" t="s">
        <v>5633</v>
      </c>
      <c r="B972" t="s">
        <v>146</v>
      </c>
      <c r="C972" t="s">
        <v>5636</v>
      </c>
      <c r="J972">
        <v>1</v>
      </c>
    </row>
    <row r="973" spans="1:10" x14ac:dyDescent="0.25">
      <c r="A973" s="29" t="s">
        <v>5084</v>
      </c>
      <c r="B973" t="s">
        <v>146</v>
      </c>
      <c r="C973" t="s">
        <v>5086</v>
      </c>
      <c r="J973">
        <v>1</v>
      </c>
    </row>
    <row r="974" spans="1:10" x14ac:dyDescent="0.25">
      <c r="A974" s="29" t="s">
        <v>897</v>
      </c>
      <c r="B974" t="s">
        <v>85</v>
      </c>
      <c r="C974" t="s">
        <v>900</v>
      </c>
      <c r="J974">
        <v>1</v>
      </c>
    </row>
    <row r="975" spans="1:10" x14ac:dyDescent="0.25">
      <c r="A975" s="29" t="s">
        <v>872</v>
      </c>
      <c r="B975" t="s">
        <v>85</v>
      </c>
      <c r="C975" t="s">
        <v>875</v>
      </c>
      <c r="J975">
        <v>1</v>
      </c>
    </row>
    <row r="976" spans="1:10" x14ac:dyDescent="0.25">
      <c r="A976" s="29" t="s">
        <v>563</v>
      </c>
      <c r="B976" t="s">
        <v>85</v>
      </c>
      <c r="C976" t="s">
        <v>566</v>
      </c>
      <c r="J976">
        <v>1</v>
      </c>
    </row>
    <row r="977" spans="1:10" x14ac:dyDescent="0.25">
      <c r="A977" s="29" t="s">
        <v>2851</v>
      </c>
      <c r="B977" t="s">
        <v>105</v>
      </c>
      <c r="C977" t="s">
        <v>2853</v>
      </c>
      <c r="J977">
        <v>1</v>
      </c>
    </row>
    <row r="978" spans="1:10" x14ac:dyDescent="0.25">
      <c r="A978" s="29" t="s">
        <v>3203</v>
      </c>
      <c r="B978" t="s">
        <v>105</v>
      </c>
      <c r="C978" t="s">
        <v>3205</v>
      </c>
      <c r="J978">
        <v>1</v>
      </c>
    </row>
    <row r="979" spans="1:10" x14ac:dyDescent="0.25">
      <c r="A979" s="29" t="s">
        <v>3891</v>
      </c>
      <c r="B979" t="s">
        <v>253</v>
      </c>
      <c r="C979" t="s">
        <v>3894</v>
      </c>
      <c r="J979">
        <v>1</v>
      </c>
    </row>
    <row r="980" spans="1:10" x14ac:dyDescent="0.25">
      <c r="A980" s="29" t="s">
        <v>5611</v>
      </c>
      <c r="B980" t="s">
        <v>146</v>
      </c>
      <c r="C980" t="s">
        <v>5612</v>
      </c>
      <c r="J980">
        <v>1</v>
      </c>
    </row>
    <row r="981" spans="1:10" x14ac:dyDescent="0.25">
      <c r="A981" s="29" t="s">
        <v>5512</v>
      </c>
      <c r="B981" t="s">
        <v>146</v>
      </c>
      <c r="C981" t="s">
        <v>5514</v>
      </c>
      <c r="J981">
        <v>1</v>
      </c>
    </row>
    <row r="982" spans="1:10" x14ac:dyDescent="0.25">
      <c r="A982" s="29" t="s">
        <v>3556</v>
      </c>
      <c r="B982" t="s">
        <v>253</v>
      </c>
      <c r="C982" t="s">
        <v>3558</v>
      </c>
      <c r="J982">
        <v>1</v>
      </c>
    </row>
    <row r="983" spans="1:10" x14ac:dyDescent="0.25">
      <c r="A983" s="29" t="s">
        <v>1232</v>
      </c>
      <c r="B983" t="s">
        <v>85</v>
      </c>
      <c r="C983" t="s">
        <v>1235</v>
      </c>
      <c r="J983">
        <v>1</v>
      </c>
    </row>
    <row r="984" spans="1:10" x14ac:dyDescent="0.25">
      <c r="A984" s="29" t="s">
        <v>3955</v>
      </c>
      <c r="B984" t="s">
        <v>253</v>
      </c>
      <c r="C984" t="s">
        <v>3957</v>
      </c>
      <c r="J984">
        <v>1</v>
      </c>
    </row>
    <row r="985" spans="1:10" x14ac:dyDescent="0.25">
      <c r="A985" s="29" t="s">
        <v>2706</v>
      </c>
      <c r="B985" t="s">
        <v>105</v>
      </c>
      <c r="C985" t="s">
        <v>2708</v>
      </c>
      <c r="J985">
        <v>1</v>
      </c>
    </row>
    <row r="986" spans="1:10" x14ac:dyDescent="0.25">
      <c r="A986" s="29" t="s">
        <v>1945</v>
      </c>
      <c r="B986" t="s">
        <v>85</v>
      </c>
      <c r="C986" t="s">
        <v>1947</v>
      </c>
      <c r="J986">
        <v>1</v>
      </c>
    </row>
    <row r="987" spans="1:10" x14ac:dyDescent="0.25">
      <c r="A987" s="29" t="s">
        <v>5235</v>
      </c>
      <c r="B987" t="s">
        <v>146</v>
      </c>
      <c r="C987" t="s">
        <v>5237</v>
      </c>
      <c r="J987">
        <v>1</v>
      </c>
    </row>
    <row r="988" spans="1:10" x14ac:dyDescent="0.25">
      <c r="A988" s="29" t="s">
        <v>2885</v>
      </c>
      <c r="B988" t="s">
        <v>105</v>
      </c>
      <c r="C988" t="s">
        <v>2887</v>
      </c>
      <c r="J988">
        <v>1</v>
      </c>
    </row>
    <row r="989" spans="1:10" x14ac:dyDescent="0.25">
      <c r="A989" s="29" t="s">
        <v>2684</v>
      </c>
      <c r="B989" t="s">
        <v>105</v>
      </c>
      <c r="C989" t="s">
        <v>2686</v>
      </c>
      <c r="J989">
        <v>1</v>
      </c>
    </row>
    <row r="990" spans="1:10" x14ac:dyDescent="0.25">
      <c r="A990" s="29" t="s">
        <v>2678</v>
      </c>
      <c r="B990" t="s">
        <v>105</v>
      </c>
      <c r="C990" t="s">
        <v>2681</v>
      </c>
      <c r="J990">
        <v>1</v>
      </c>
    </row>
    <row r="991" spans="1:10" x14ac:dyDescent="0.25">
      <c r="A991" s="29" t="s">
        <v>2021</v>
      </c>
      <c r="B991" t="s">
        <v>85</v>
      </c>
      <c r="C991" t="s">
        <v>2023</v>
      </c>
      <c r="J991">
        <v>1</v>
      </c>
    </row>
    <row r="992" spans="1:10" x14ac:dyDescent="0.25">
      <c r="A992" s="29" t="s">
        <v>3334</v>
      </c>
      <c r="B992" t="s">
        <v>253</v>
      </c>
      <c r="C992" t="s">
        <v>3336</v>
      </c>
      <c r="J992">
        <v>1</v>
      </c>
    </row>
    <row r="993" spans="1:10" x14ac:dyDescent="0.25">
      <c r="A993" s="29" t="s">
        <v>5831</v>
      </c>
      <c r="B993" t="s">
        <v>146</v>
      </c>
      <c r="C993" t="s">
        <v>5833</v>
      </c>
      <c r="J993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266"/>
  <sheetViews>
    <sheetView workbookViewId="0">
      <selection activeCell="E11" sqref="E11"/>
    </sheetView>
  </sheetViews>
  <sheetFormatPr defaultRowHeight="15" x14ac:dyDescent="0.25"/>
  <sheetData>
    <row r="1" spans="1:15" x14ac:dyDescent="0.25">
      <c r="A1" s="29" t="s">
        <v>60</v>
      </c>
      <c r="B1" s="29" t="s">
        <v>61</v>
      </c>
      <c r="C1" s="29" t="s">
        <v>62</v>
      </c>
      <c r="D1" s="29" t="s">
        <v>63</v>
      </c>
      <c r="E1" s="29" t="s">
        <v>64</v>
      </c>
      <c r="F1" s="29" t="s">
        <v>65</v>
      </c>
      <c r="G1" s="29" t="s">
        <v>66</v>
      </c>
      <c r="H1" s="29" t="s">
        <v>67</v>
      </c>
      <c r="I1" s="29" t="s">
        <v>68</v>
      </c>
      <c r="J1" s="29" t="s">
        <v>69</v>
      </c>
      <c r="K1" s="29" t="s">
        <v>70</v>
      </c>
      <c r="L1" s="29" t="s">
        <v>71</v>
      </c>
      <c r="M1" s="29" t="s">
        <v>72</v>
      </c>
      <c r="N1" s="29" t="s">
        <v>73</v>
      </c>
      <c r="O1" s="29" t="s">
        <v>74</v>
      </c>
    </row>
    <row r="2" spans="1:15" x14ac:dyDescent="0.25">
      <c r="A2" t="s">
        <v>75</v>
      </c>
      <c r="B2" t="s">
        <v>76</v>
      </c>
      <c r="C2" t="s">
        <v>77</v>
      </c>
      <c r="D2" t="s">
        <v>78</v>
      </c>
      <c r="E2">
        <v>1</v>
      </c>
      <c r="F2" t="s">
        <v>79</v>
      </c>
      <c r="G2" t="s">
        <v>80</v>
      </c>
      <c r="H2" t="s">
        <v>81</v>
      </c>
      <c r="I2" t="s">
        <v>79</v>
      </c>
      <c r="J2" t="s">
        <v>82</v>
      </c>
      <c r="K2" t="s">
        <v>83</v>
      </c>
      <c r="L2" t="s">
        <v>84</v>
      </c>
      <c r="M2" t="s">
        <v>85</v>
      </c>
      <c r="N2">
        <v>1489</v>
      </c>
      <c r="O2" t="s">
        <v>86</v>
      </c>
    </row>
    <row r="3" spans="1:15" x14ac:dyDescent="0.25">
      <c r="A3" t="s">
        <v>75</v>
      </c>
      <c r="B3" t="s">
        <v>76</v>
      </c>
      <c r="C3" t="s">
        <v>87</v>
      </c>
      <c r="D3" t="s">
        <v>88</v>
      </c>
      <c r="E3">
        <v>1</v>
      </c>
      <c r="F3" t="s">
        <v>79</v>
      </c>
      <c r="G3" t="s">
        <v>80</v>
      </c>
      <c r="H3" t="s">
        <v>81</v>
      </c>
      <c r="I3" t="s">
        <v>79</v>
      </c>
      <c r="J3" t="s">
        <v>82</v>
      </c>
      <c r="K3" t="s">
        <v>83</v>
      </c>
      <c r="L3" t="s">
        <v>84</v>
      </c>
      <c r="M3" t="s">
        <v>85</v>
      </c>
      <c r="N3">
        <v>1489</v>
      </c>
      <c r="O3" t="s">
        <v>89</v>
      </c>
    </row>
    <row r="4" spans="1:15" x14ac:dyDescent="0.25">
      <c r="A4" t="s">
        <v>75</v>
      </c>
      <c r="B4" t="s">
        <v>90</v>
      </c>
      <c r="C4" t="s">
        <v>91</v>
      </c>
      <c r="D4" t="s">
        <v>92</v>
      </c>
      <c r="E4">
        <v>1</v>
      </c>
      <c r="F4" t="s">
        <v>93</v>
      </c>
      <c r="G4" t="s">
        <v>94</v>
      </c>
      <c r="H4" t="s">
        <v>95</v>
      </c>
      <c r="I4" t="s">
        <v>96</v>
      </c>
      <c r="J4" t="s">
        <v>97</v>
      </c>
      <c r="K4" t="s">
        <v>98</v>
      </c>
      <c r="L4" t="s">
        <v>84</v>
      </c>
      <c r="M4" t="s">
        <v>85</v>
      </c>
      <c r="N4">
        <v>1489</v>
      </c>
      <c r="O4" t="s">
        <v>99</v>
      </c>
    </row>
    <row r="5" spans="1:15" x14ac:dyDescent="0.25">
      <c r="A5" t="s">
        <v>75</v>
      </c>
      <c r="B5" t="s">
        <v>90</v>
      </c>
      <c r="C5" t="s">
        <v>100</v>
      </c>
      <c r="D5" t="s">
        <v>101</v>
      </c>
      <c r="E5">
        <v>1</v>
      </c>
      <c r="F5" t="s">
        <v>102</v>
      </c>
      <c r="G5" t="s">
        <v>103</v>
      </c>
      <c r="H5" t="s">
        <v>104</v>
      </c>
      <c r="I5" t="s">
        <v>105</v>
      </c>
      <c r="J5" t="s">
        <v>106</v>
      </c>
      <c r="K5" t="s">
        <v>85</v>
      </c>
      <c r="L5" t="s">
        <v>84</v>
      </c>
      <c r="M5" t="s">
        <v>85</v>
      </c>
      <c r="N5">
        <v>1489</v>
      </c>
      <c r="O5" t="s">
        <v>107</v>
      </c>
    </row>
    <row r="6" spans="1:15" x14ac:dyDescent="0.25">
      <c r="A6" t="s">
        <v>75</v>
      </c>
      <c r="B6" t="s">
        <v>90</v>
      </c>
      <c r="C6" t="s">
        <v>108</v>
      </c>
      <c r="D6" t="s">
        <v>92</v>
      </c>
      <c r="E6">
        <v>1</v>
      </c>
      <c r="F6" t="s">
        <v>109</v>
      </c>
      <c r="G6" t="s">
        <v>110</v>
      </c>
      <c r="H6" t="s">
        <v>111</v>
      </c>
      <c r="I6" t="s">
        <v>96</v>
      </c>
      <c r="J6" t="s">
        <v>112</v>
      </c>
      <c r="K6" t="s">
        <v>98</v>
      </c>
      <c r="L6" t="s">
        <v>84</v>
      </c>
      <c r="M6" t="s">
        <v>85</v>
      </c>
      <c r="N6">
        <v>1489</v>
      </c>
      <c r="O6" t="s">
        <v>113</v>
      </c>
    </row>
    <row r="7" spans="1:15" x14ac:dyDescent="0.25">
      <c r="A7" t="s">
        <v>75</v>
      </c>
      <c r="B7" t="s">
        <v>90</v>
      </c>
      <c r="C7" t="s">
        <v>114</v>
      </c>
      <c r="D7" t="s">
        <v>115</v>
      </c>
      <c r="E7">
        <v>1</v>
      </c>
      <c r="F7" t="s">
        <v>79</v>
      </c>
      <c r="G7" t="s">
        <v>116</v>
      </c>
      <c r="H7" t="s">
        <v>117</v>
      </c>
      <c r="I7" t="s">
        <v>79</v>
      </c>
      <c r="J7" t="s">
        <v>82</v>
      </c>
      <c r="K7" t="s">
        <v>83</v>
      </c>
      <c r="L7" t="s">
        <v>84</v>
      </c>
      <c r="M7" t="s">
        <v>85</v>
      </c>
      <c r="N7">
        <v>1489</v>
      </c>
      <c r="O7" t="s">
        <v>118</v>
      </c>
    </row>
    <row r="8" spans="1:15" x14ac:dyDescent="0.25">
      <c r="A8" t="s">
        <v>75</v>
      </c>
      <c r="B8" t="s">
        <v>90</v>
      </c>
      <c r="C8" t="s">
        <v>119</v>
      </c>
      <c r="D8" t="s">
        <v>120</v>
      </c>
      <c r="E8">
        <v>1</v>
      </c>
      <c r="F8" t="s">
        <v>121</v>
      </c>
      <c r="G8" t="s">
        <v>122</v>
      </c>
      <c r="H8" t="s">
        <v>123</v>
      </c>
      <c r="I8" t="s">
        <v>124</v>
      </c>
      <c r="J8" t="s">
        <v>125</v>
      </c>
      <c r="K8" t="s">
        <v>96</v>
      </c>
      <c r="L8" t="s">
        <v>84</v>
      </c>
      <c r="M8" t="s">
        <v>85</v>
      </c>
      <c r="N8">
        <v>1489</v>
      </c>
      <c r="O8" t="s">
        <v>126</v>
      </c>
    </row>
    <row r="9" spans="1:15" x14ac:dyDescent="0.25">
      <c r="A9" t="s">
        <v>75</v>
      </c>
      <c r="B9" t="s">
        <v>90</v>
      </c>
      <c r="C9" t="s">
        <v>127</v>
      </c>
      <c r="D9" t="s">
        <v>120</v>
      </c>
      <c r="E9">
        <v>1</v>
      </c>
      <c r="F9" t="s">
        <v>128</v>
      </c>
      <c r="G9" t="s">
        <v>129</v>
      </c>
      <c r="H9" t="s">
        <v>130</v>
      </c>
      <c r="I9" t="s">
        <v>131</v>
      </c>
      <c r="J9" t="s">
        <v>132</v>
      </c>
      <c r="K9" t="s">
        <v>98</v>
      </c>
      <c r="L9" t="s">
        <v>84</v>
      </c>
      <c r="M9" t="s">
        <v>85</v>
      </c>
      <c r="N9">
        <v>1489</v>
      </c>
      <c r="O9" t="s">
        <v>133</v>
      </c>
    </row>
    <row r="10" spans="1:15" x14ac:dyDescent="0.25">
      <c r="A10" t="s">
        <v>75</v>
      </c>
      <c r="B10" t="s">
        <v>90</v>
      </c>
      <c r="C10" t="s">
        <v>134</v>
      </c>
      <c r="D10" t="s">
        <v>135</v>
      </c>
      <c r="E10">
        <v>1</v>
      </c>
      <c r="F10" t="s">
        <v>136</v>
      </c>
      <c r="G10" t="s">
        <v>137</v>
      </c>
      <c r="H10" t="s">
        <v>138</v>
      </c>
      <c r="I10" t="s">
        <v>124</v>
      </c>
      <c r="J10" t="s">
        <v>139</v>
      </c>
      <c r="K10" t="s">
        <v>140</v>
      </c>
      <c r="L10" t="s">
        <v>84</v>
      </c>
      <c r="M10" t="s">
        <v>85</v>
      </c>
      <c r="N10">
        <v>1489</v>
      </c>
      <c r="O10" t="s">
        <v>141</v>
      </c>
    </row>
    <row r="11" spans="1:15" x14ac:dyDescent="0.25">
      <c r="A11" t="s">
        <v>75</v>
      </c>
      <c r="B11" t="s">
        <v>90</v>
      </c>
      <c r="C11" t="s">
        <v>142</v>
      </c>
      <c r="D11" t="s">
        <v>135</v>
      </c>
      <c r="E11">
        <v>1</v>
      </c>
      <c r="F11" t="s">
        <v>143</v>
      </c>
      <c r="G11" t="s">
        <v>144</v>
      </c>
      <c r="H11" t="s">
        <v>145</v>
      </c>
      <c r="I11" t="s">
        <v>146</v>
      </c>
      <c r="J11" t="s">
        <v>147</v>
      </c>
      <c r="K11" t="s">
        <v>148</v>
      </c>
      <c r="L11" t="s">
        <v>84</v>
      </c>
      <c r="M11" t="s">
        <v>85</v>
      </c>
      <c r="N11">
        <v>1489</v>
      </c>
      <c r="O11" t="s">
        <v>149</v>
      </c>
    </row>
    <row r="12" spans="1:15" x14ac:dyDescent="0.25">
      <c r="A12" t="s">
        <v>75</v>
      </c>
      <c r="B12" t="s">
        <v>90</v>
      </c>
      <c r="C12" t="s">
        <v>150</v>
      </c>
      <c r="D12" t="s">
        <v>151</v>
      </c>
      <c r="E12">
        <v>1</v>
      </c>
      <c r="F12" t="s">
        <v>79</v>
      </c>
      <c r="G12" t="s">
        <v>152</v>
      </c>
      <c r="H12" t="s">
        <v>153</v>
      </c>
      <c r="I12" t="s">
        <v>79</v>
      </c>
      <c r="J12" t="s">
        <v>82</v>
      </c>
      <c r="K12" t="s">
        <v>83</v>
      </c>
      <c r="L12" t="s">
        <v>84</v>
      </c>
      <c r="M12" t="s">
        <v>85</v>
      </c>
      <c r="N12">
        <v>1489</v>
      </c>
      <c r="O12" t="s">
        <v>154</v>
      </c>
    </row>
    <row r="13" spans="1:15" x14ac:dyDescent="0.25">
      <c r="A13" t="s">
        <v>75</v>
      </c>
      <c r="B13" t="s">
        <v>90</v>
      </c>
      <c r="C13" t="s">
        <v>155</v>
      </c>
      <c r="D13" t="s">
        <v>135</v>
      </c>
      <c r="E13">
        <v>1</v>
      </c>
      <c r="F13" t="s">
        <v>156</v>
      </c>
      <c r="G13" t="s">
        <v>157</v>
      </c>
      <c r="H13" t="s">
        <v>158</v>
      </c>
      <c r="I13" t="s">
        <v>140</v>
      </c>
      <c r="J13" t="s">
        <v>159</v>
      </c>
      <c r="K13" t="s">
        <v>160</v>
      </c>
      <c r="L13" t="s">
        <v>84</v>
      </c>
      <c r="M13" t="s">
        <v>85</v>
      </c>
      <c r="N13">
        <v>1489</v>
      </c>
      <c r="O13" t="s">
        <v>161</v>
      </c>
    </row>
    <row r="14" spans="1:15" x14ac:dyDescent="0.25">
      <c r="A14" t="s">
        <v>75</v>
      </c>
      <c r="B14" t="s">
        <v>90</v>
      </c>
      <c r="C14" t="s">
        <v>162</v>
      </c>
      <c r="D14" t="s">
        <v>135</v>
      </c>
      <c r="E14">
        <v>1</v>
      </c>
      <c r="F14" t="s">
        <v>163</v>
      </c>
      <c r="G14" t="s">
        <v>164</v>
      </c>
      <c r="H14" t="s">
        <v>165</v>
      </c>
      <c r="I14" t="s">
        <v>105</v>
      </c>
      <c r="J14" t="s">
        <v>166</v>
      </c>
      <c r="K14" t="s">
        <v>160</v>
      </c>
      <c r="L14" t="s">
        <v>84</v>
      </c>
      <c r="M14" t="s">
        <v>85</v>
      </c>
      <c r="N14">
        <v>1489</v>
      </c>
      <c r="O14" t="s">
        <v>167</v>
      </c>
    </row>
    <row r="15" spans="1:15" x14ac:dyDescent="0.25">
      <c r="A15" t="s">
        <v>75</v>
      </c>
      <c r="B15" t="s">
        <v>90</v>
      </c>
      <c r="C15" t="s">
        <v>168</v>
      </c>
      <c r="D15" t="s">
        <v>115</v>
      </c>
      <c r="E15">
        <v>1</v>
      </c>
      <c r="F15" t="s">
        <v>169</v>
      </c>
      <c r="G15" t="s">
        <v>170</v>
      </c>
      <c r="H15" t="s">
        <v>171</v>
      </c>
      <c r="I15" t="s">
        <v>172</v>
      </c>
      <c r="J15" t="s">
        <v>173</v>
      </c>
      <c r="K15" t="s">
        <v>174</v>
      </c>
      <c r="L15" t="s">
        <v>84</v>
      </c>
      <c r="M15" t="s">
        <v>85</v>
      </c>
      <c r="N15">
        <v>1489</v>
      </c>
      <c r="O15" t="s">
        <v>175</v>
      </c>
    </row>
    <row r="16" spans="1:15" x14ac:dyDescent="0.25">
      <c r="A16" t="s">
        <v>75</v>
      </c>
      <c r="B16" t="s">
        <v>90</v>
      </c>
      <c r="C16" t="s">
        <v>176</v>
      </c>
      <c r="D16" t="s">
        <v>120</v>
      </c>
      <c r="E16">
        <v>0.94</v>
      </c>
      <c r="F16" t="s">
        <v>177</v>
      </c>
      <c r="G16" t="s">
        <v>178</v>
      </c>
      <c r="H16" t="s">
        <v>179</v>
      </c>
      <c r="I16" t="s">
        <v>105</v>
      </c>
      <c r="J16" t="s">
        <v>180</v>
      </c>
      <c r="K16" t="s">
        <v>85</v>
      </c>
      <c r="L16" t="s">
        <v>84</v>
      </c>
      <c r="M16" t="s">
        <v>85</v>
      </c>
      <c r="N16">
        <v>1489</v>
      </c>
      <c r="O16" t="s">
        <v>181</v>
      </c>
    </row>
    <row r="17" spans="1:15" x14ac:dyDescent="0.25">
      <c r="A17" t="s">
        <v>75</v>
      </c>
      <c r="B17" t="s">
        <v>90</v>
      </c>
      <c r="C17" t="s">
        <v>182</v>
      </c>
      <c r="D17" t="s">
        <v>120</v>
      </c>
      <c r="E17">
        <v>1</v>
      </c>
      <c r="F17" t="s">
        <v>183</v>
      </c>
      <c r="G17" t="s">
        <v>184</v>
      </c>
      <c r="H17" t="s">
        <v>185</v>
      </c>
      <c r="I17" t="s">
        <v>131</v>
      </c>
      <c r="J17" t="s">
        <v>186</v>
      </c>
      <c r="K17" t="s">
        <v>98</v>
      </c>
      <c r="L17" t="s">
        <v>84</v>
      </c>
      <c r="M17" t="s">
        <v>85</v>
      </c>
      <c r="N17">
        <v>1489</v>
      </c>
      <c r="O17" t="s">
        <v>187</v>
      </c>
    </row>
    <row r="18" spans="1:15" x14ac:dyDescent="0.25">
      <c r="A18" t="s">
        <v>75</v>
      </c>
      <c r="B18" t="s">
        <v>90</v>
      </c>
      <c r="C18" t="s">
        <v>188</v>
      </c>
      <c r="D18" t="s">
        <v>135</v>
      </c>
      <c r="E18">
        <v>1</v>
      </c>
      <c r="F18" t="s">
        <v>189</v>
      </c>
      <c r="G18" t="s">
        <v>190</v>
      </c>
      <c r="H18" t="s">
        <v>191</v>
      </c>
      <c r="I18" t="s">
        <v>189</v>
      </c>
      <c r="J18" t="s">
        <v>82</v>
      </c>
      <c r="K18" t="s">
        <v>83</v>
      </c>
      <c r="L18" t="s">
        <v>84</v>
      </c>
      <c r="M18" t="s">
        <v>85</v>
      </c>
      <c r="N18">
        <v>1489</v>
      </c>
      <c r="O18" t="s">
        <v>192</v>
      </c>
    </row>
    <row r="19" spans="1:15" x14ac:dyDescent="0.25">
      <c r="A19" t="s">
        <v>75</v>
      </c>
      <c r="B19" t="s">
        <v>90</v>
      </c>
      <c r="C19" t="s">
        <v>193</v>
      </c>
      <c r="D19" t="s">
        <v>135</v>
      </c>
      <c r="E19">
        <v>1</v>
      </c>
      <c r="F19" t="s">
        <v>194</v>
      </c>
      <c r="G19" t="s">
        <v>195</v>
      </c>
      <c r="H19" t="s">
        <v>196</v>
      </c>
      <c r="I19" t="s">
        <v>197</v>
      </c>
      <c r="J19" t="s">
        <v>198</v>
      </c>
      <c r="K19" t="s">
        <v>172</v>
      </c>
      <c r="L19" t="s">
        <v>84</v>
      </c>
      <c r="M19" t="s">
        <v>85</v>
      </c>
      <c r="N19">
        <v>1489</v>
      </c>
      <c r="O19" t="s">
        <v>199</v>
      </c>
    </row>
    <row r="20" spans="1:15" x14ac:dyDescent="0.25">
      <c r="A20" t="s">
        <v>75</v>
      </c>
      <c r="B20" t="s">
        <v>90</v>
      </c>
      <c r="C20" t="s">
        <v>200</v>
      </c>
      <c r="D20" t="s">
        <v>120</v>
      </c>
      <c r="E20">
        <v>1</v>
      </c>
      <c r="F20" t="s">
        <v>201</v>
      </c>
      <c r="G20" t="s">
        <v>202</v>
      </c>
      <c r="H20" t="s">
        <v>203</v>
      </c>
      <c r="I20" t="s">
        <v>204</v>
      </c>
      <c r="J20" t="s">
        <v>205</v>
      </c>
      <c r="K20" t="s">
        <v>105</v>
      </c>
      <c r="L20" t="s">
        <v>84</v>
      </c>
      <c r="M20" t="s">
        <v>85</v>
      </c>
      <c r="N20">
        <v>1489</v>
      </c>
      <c r="O20" t="s">
        <v>206</v>
      </c>
    </row>
    <row r="21" spans="1:15" x14ac:dyDescent="0.25">
      <c r="A21" t="s">
        <v>75</v>
      </c>
      <c r="B21" t="s">
        <v>90</v>
      </c>
      <c r="C21" t="s">
        <v>207</v>
      </c>
      <c r="D21" t="s">
        <v>135</v>
      </c>
      <c r="E21">
        <v>1</v>
      </c>
      <c r="F21" t="s">
        <v>208</v>
      </c>
      <c r="G21" t="s">
        <v>202</v>
      </c>
      <c r="H21" t="s">
        <v>203</v>
      </c>
      <c r="I21" t="s">
        <v>204</v>
      </c>
      <c r="J21" t="s">
        <v>209</v>
      </c>
      <c r="K21" t="s">
        <v>140</v>
      </c>
      <c r="L21" t="s">
        <v>84</v>
      </c>
      <c r="M21" t="s">
        <v>85</v>
      </c>
      <c r="N21">
        <v>1489</v>
      </c>
      <c r="O21" t="s">
        <v>210</v>
      </c>
    </row>
    <row r="22" spans="1:15" x14ac:dyDescent="0.25">
      <c r="A22" t="s">
        <v>75</v>
      </c>
      <c r="B22" t="s">
        <v>90</v>
      </c>
      <c r="C22" t="s">
        <v>211</v>
      </c>
      <c r="D22" t="s">
        <v>120</v>
      </c>
      <c r="E22">
        <v>1</v>
      </c>
      <c r="F22" t="s">
        <v>212</v>
      </c>
      <c r="G22" t="s">
        <v>213</v>
      </c>
      <c r="H22" t="s">
        <v>214</v>
      </c>
      <c r="I22" t="s">
        <v>212</v>
      </c>
      <c r="J22" t="s">
        <v>82</v>
      </c>
      <c r="K22" t="s">
        <v>83</v>
      </c>
      <c r="L22" t="s">
        <v>84</v>
      </c>
      <c r="M22" t="s">
        <v>85</v>
      </c>
      <c r="N22">
        <v>1489</v>
      </c>
      <c r="O22" t="s">
        <v>215</v>
      </c>
    </row>
    <row r="23" spans="1:15" x14ac:dyDescent="0.25">
      <c r="A23" t="s">
        <v>75</v>
      </c>
      <c r="B23" t="s">
        <v>90</v>
      </c>
      <c r="C23" t="s">
        <v>216</v>
      </c>
      <c r="D23" t="s">
        <v>120</v>
      </c>
      <c r="E23">
        <v>1</v>
      </c>
      <c r="F23" t="s">
        <v>212</v>
      </c>
      <c r="G23" t="s">
        <v>213</v>
      </c>
      <c r="H23" t="s">
        <v>214</v>
      </c>
      <c r="I23" t="s">
        <v>212</v>
      </c>
      <c r="J23" t="s">
        <v>82</v>
      </c>
      <c r="K23" t="s">
        <v>83</v>
      </c>
      <c r="L23" t="s">
        <v>84</v>
      </c>
      <c r="M23" t="s">
        <v>85</v>
      </c>
      <c r="N23">
        <v>1489</v>
      </c>
      <c r="O23" t="s">
        <v>217</v>
      </c>
    </row>
    <row r="24" spans="1:15" x14ac:dyDescent="0.25">
      <c r="A24" t="s">
        <v>75</v>
      </c>
      <c r="B24" t="s">
        <v>90</v>
      </c>
      <c r="C24" t="s">
        <v>218</v>
      </c>
      <c r="D24" t="s">
        <v>88</v>
      </c>
      <c r="E24">
        <v>1</v>
      </c>
      <c r="F24" t="s">
        <v>219</v>
      </c>
      <c r="G24" t="s">
        <v>220</v>
      </c>
      <c r="H24" t="s">
        <v>221</v>
      </c>
      <c r="I24" t="s">
        <v>174</v>
      </c>
      <c r="J24" t="s">
        <v>222</v>
      </c>
      <c r="K24" t="s">
        <v>172</v>
      </c>
      <c r="L24" t="s">
        <v>84</v>
      </c>
      <c r="M24" t="s">
        <v>85</v>
      </c>
      <c r="N24">
        <v>1489</v>
      </c>
      <c r="O24" t="s">
        <v>223</v>
      </c>
    </row>
    <row r="25" spans="1:15" x14ac:dyDescent="0.25">
      <c r="A25" t="s">
        <v>75</v>
      </c>
      <c r="B25" t="s">
        <v>90</v>
      </c>
      <c r="C25" t="s">
        <v>224</v>
      </c>
      <c r="D25" t="s">
        <v>225</v>
      </c>
      <c r="E25">
        <v>1</v>
      </c>
      <c r="F25" t="s">
        <v>226</v>
      </c>
      <c r="G25" t="s">
        <v>227</v>
      </c>
      <c r="H25" t="s">
        <v>228</v>
      </c>
      <c r="I25" t="s">
        <v>98</v>
      </c>
      <c r="J25" t="s">
        <v>229</v>
      </c>
      <c r="K25" t="s">
        <v>96</v>
      </c>
      <c r="L25" t="s">
        <v>84</v>
      </c>
      <c r="M25" t="s">
        <v>85</v>
      </c>
      <c r="N25">
        <v>1489</v>
      </c>
      <c r="O25" t="s">
        <v>230</v>
      </c>
    </row>
    <row r="26" spans="1:15" x14ac:dyDescent="0.25">
      <c r="A26" t="s">
        <v>75</v>
      </c>
      <c r="B26" t="s">
        <v>90</v>
      </c>
      <c r="C26" t="s">
        <v>231</v>
      </c>
      <c r="D26" t="s">
        <v>120</v>
      </c>
      <c r="E26">
        <v>1</v>
      </c>
      <c r="F26" t="s">
        <v>212</v>
      </c>
      <c r="G26" t="s">
        <v>232</v>
      </c>
      <c r="H26" t="s">
        <v>233</v>
      </c>
      <c r="I26" t="s">
        <v>212</v>
      </c>
      <c r="J26" t="s">
        <v>82</v>
      </c>
      <c r="K26" t="s">
        <v>83</v>
      </c>
      <c r="L26" t="s">
        <v>84</v>
      </c>
      <c r="M26" t="s">
        <v>85</v>
      </c>
      <c r="N26">
        <v>1489</v>
      </c>
      <c r="O26" t="s">
        <v>234</v>
      </c>
    </row>
    <row r="27" spans="1:15" x14ac:dyDescent="0.25">
      <c r="A27" t="s">
        <v>75</v>
      </c>
      <c r="B27" t="s">
        <v>90</v>
      </c>
      <c r="C27" t="s">
        <v>235</v>
      </c>
      <c r="D27" t="s">
        <v>120</v>
      </c>
      <c r="E27">
        <v>1</v>
      </c>
      <c r="F27" t="s">
        <v>236</v>
      </c>
      <c r="G27" t="s">
        <v>237</v>
      </c>
      <c r="H27" t="s">
        <v>238</v>
      </c>
      <c r="I27" t="s">
        <v>105</v>
      </c>
      <c r="J27" t="s">
        <v>239</v>
      </c>
      <c r="K27" t="s">
        <v>160</v>
      </c>
      <c r="L27" t="s">
        <v>84</v>
      </c>
      <c r="M27" t="s">
        <v>85</v>
      </c>
      <c r="N27">
        <v>1489</v>
      </c>
      <c r="O27" t="s">
        <v>240</v>
      </c>
    </row>
    <row r="28" spans="1:15" x14ac:dyDescent="0.25">
      <c r="A28" t="s">
        <v>75</v>
      </c>
      <c r="B28" t="s">
        <v>90</v>
      </c>
      <c r="C28" t="s">
        <v>241</v>
      </c>
      <c r="D28" t="s">
        <v>225</v>
      </c>
      <c r="E28">
        <v>0.93600000000000005</v>
      </c>
      <c r="F28" t="s">
        <v>242</v>
      </c>
      <c r="G28" t="s">
        <v>243</v>
      </c>
      <c r="H28" t="s">
        <v>244</v>
      </c>
      <c r="I28" t="s">
        <v>245</v>
      </c>
      <c r="J28" t="s">
        <v>246</v>
      </c>
      <c r="K28" t="s">
        <v>105</v>
      </c>
      <c r="L28" t="s">
        <v>84</v>
      </c>
      <c r="M28" t="s">
        <v>85</v>
      </c>
      <c r="N28">
        <v>1489</v>
      </c>
      <c r="O28" t="s">
        <v>247</v>
      </c>
    </row>
    <row r="29" spans="1:15" x14ac:dyDescent="0.25">
      <c r="A29" t="s">
        <v>75</v>
      </c>
      <c r="B29" t="s">
        <v>90</v>
      </c>
      <c r="C29" t="s">
        <v>248</v>
      </c>
      <c r="D29" t="s">
        <v>92</v>
      </c>
      <c r="E29">
        <v>1</v>
      </c>
      <c r="F29" t="s">
        <v>249</v>
      </c>
      <c r="G29" t="s">
        <v>250</v>
      </c>
      <c r="H29" t="s">
        <v>251</v>
      </c>
      <c r="I29" t="s">
        <v>96</v>
      </c>
      <c r="J29" t="s">
        <v>252</v>
      </c>
      <c r="K29" t="s">
        <v>253</v>
      </c>
      <c r="L29" t="s">
        <v>84</v>
      </c>
      <c r="M29" t="s">
        <v>85</v>
      </c>
      <c r="N29">
        <v>1489</v>
      </c>
      <c r="O29" t="s">
        <v>254</v>
      </c>
    </row>
    <row r="30" spans="1:15" x14ac:dyDescent="0.25">
      <c r="A30" t="s">
        <v>75</v>
      </c>
      <c r="B30" t="s">
        <v>90</v>
      </c>
      <c r="C30" t="s">
        <v>255</v>
      </c>
      <c r="D30" t="s">
        <v>151</v>
      </c>
      <c r="E30">
        <v>1</v>
      </c>
      <c r="F30" t="s">
        <v>79</v>
      </c>
      <c r="G30" t="s">
        <v>256</v>
      </c>
      <c r="H30" t="s">
        <v>257</v>
      </c>
      <c r="I30" t="s">
        <v>79</v>
      </c>
      <c r="J30" t="s">
        <v>82</v>
      </c>
      <c r="K30" t="s">
        <v>83</v>
      </c>
      <c r="L30" t="s">
        <v>84</v>
      </c>
      <c r="M30" t="s">
        <v>85</v>
      </c>
      <c r="N30">
        <v>1489</v>
      </c>
      <c r="O30" t="s">
        <v>258</v>
      </c>
    </row>
    <row r="31" spans="1:15" x14ac:dyDescent="0.25">
      <c r="A31" t="s">
        <v>75</v>
      </c>
      <c r="B31" t="s">
        <v>90</v>
      </c>
      <c r="C31" t="s">
        <v>259</v>
      </c>
      <c r="D31" t="s">
        <v>135</v>
      </c>
      <c r="E31">
        <v>1</v>
      </c>
      <c r="F31" t="s">
        <v>212</v>
      </c>
      <c r="G31" t="s">
        <v>260</v>
      </c>
      <c r="H31" t="s">
        <v>261</v>
      </c>
      <c r="I31" t="s">
        <v>212</v>
      </c>
      <c r="J31" t="s">
        <v>82</v>
      </c>
      <c r="K31" t="s">
        <v>83</v>
      </c>
      <c r="L31" t="s">
        <v>84</v>
      </c>
      <c r="M31" t="s">
        <v>85</v>
      </c>
      <c r="N31">
        <v>1489</v>
      </c>
      <c r="O31" t="s">
        <v>262</v>
      </c>
    </row>
    <row r="32" spans="1:15" x14ac:dyDescent="0.25">
      <c r="A32" t="s">
        <v>75</v>
      </c>
      <c r="B32" t="s">
        <v>90</v>
      </c>
      <c r="C32" t="s">
        <v>263</v>
      </c>
      <c r="D32" t="s">
        <v>225</v>
      </c>
      <c r="E32">
        <v>1</v>
      </c>
      <c r="F32" t="s">
        <v>264</v>
      </c>
      <c r="G32" t="s">
        <v>265</v>
      </c>
      <c r="H32" t="s">
        <v>266</v>
      </c>
      <c r="I32" t="s">
        <v>105</v>
      </c>
      <c r="J32" t="s">
        <v>267</v>
      </c>
      <c r="K32" t="s">
        <v>85</v>
      </c>
      <c r="L32" t="s">
        <v>84</v>
      </c>
      <c r="M32" t="s">
        <v>85</v>
      </c>
      <c r="N32">
        <v>1489</v>
      </c>
      <c r="O32" t="s">
        <v>268</v>
      </c>
    </row>
    <row r="33" spans="1:15" x14ac:dyDescent="0.25">
      <c r="A33" t="s">
        <v>75</v>
      </c>
      <c r="B33" t="s">
        <v>90</v>
      </c>
      <c r="C33" t="s">
        <v>269</v>
      </c>
      <c r="D33" t="s">
        <v>151</v>
      </c>
      <c r="E33">
        <v>0.94299999999999995</v>
      </c>
      <c r="F33" t="s">
        <v>79</v>
      </c>
      <c r="G33" t="s">
        <v>265</v>
      </c>
      <c r="H33" t="s">
        <v>270</v>
      </c>
      <c r="I33" t="s">
        <v>79</v>
      </c>
      <c r="J33" t="s">
        <v>82</v>
      </c>
      <c r="K33" t="s">
        <v>83</v>
      </c>
      <c r="L33" t="s">
        <v>84</v>
      </c>
      <c r="M33" t="s">
        <v>85</v>
      </c>
      <c r="N33">
        <v>1489</v>
      </c>
      <c r="O33" t="s">
        <v>271</v>
      </c>
    </row>
    <row r="34" spans="1:15" x14ac:dyDescent="0.25">
      <c r="A34" t="s">
        <v>75</v>
      </c>
      <c r="B34" t="s">
        <v>90</v>
      </c>
      <c r="C34" t="s">
        <v>272</v>
      </c>
      <c r="D34" t="s">
        <v>120</v>
      </c>
      <c r="E34">
        <v>1</v>
      </c>
      <c r="F34" t="s">
        <v>273</v>
      </c>
      <c r="G34" t="s">
        <v>274</v>
      </c>
      <c r="H34" t="s">
        <v>275</v>
      </c>
      <c r="I34" t="s">
        <v>85</v>
      </c>
      <c r="J34" t="s">
        <v>276</v>
      </c>
      <c r="K34" t="s">
        <v>277</v>
      </c>
      <c r="L34" t="s">
        <v>84</v>
      </c>
      <c r="M34" t="s">
        <v>85</v>
      </c>
      <c r="N34">
        <v>1489</v>
      </c>
      <c r="O34" t="s">
        <v>278</v>
      </c>
    </row>
    <row r="35" spans="1:15" x14ac:dyDescent="0.25">
      <c r="A35" t="s">
        <v>75</v>
      </c>
      <c r="B35" t="s">
        <v>90</v>
      </c>
      <c r="C35" t="s">
        <v>279</v>
      </c>
      <c r="D35" t="s">
        <v>120</v>
      </c>
      <c r="E35">
        <v>1</v>
      </c>
      <c r="F35" t="s">
        <v>79</v>
      </c>
      <c r="G35" t="s">
        <v>280</v>
      </c>
      <c r="H35" t="s">
        <v>281</v>
      </c>
      <c r="I35" t="s">
        <v>79</v>
      </c>
      <c r="J35" t="s">
        <v>82</v>
      </c>
      <c r="K35" t="s">
        <v>83</v>
      </c>
      <c r="L35" t="s">
        <v>84</v>
      </c>
      <c r="M35" t="s">
        <v>85</v>
      </c>
      <c r="N35">
        <v>1489</v>
      </c>
      <c r="O35" t="s">
        <v>282</v>
      </c>
    </row>
    <row r="36" spans="1:15" x14ac:dyDescent="0.25">
      <c r="A36" t="s">
        <v>75</v>
      </c>
      <c r="B36" t="s">
        <v>90</v>
      </c>
      <c r="C36" t="s">
        <v>283</v>
      </c>
      <c r="D36" t="s">
        <v>120</v>
      </c>
      <c r="E36">
        <v>1</v>
      </c>
      <c r="F36" t="s">
        <v>79</v>
      </c>
      <c r="G36" t="s">
        <v>280</v>
      </c>
      <c r="H36" t="s">
        <v>281</v>
      </c>
      <c r="I36" t="s">
        <v>79</v>
      </c>
      <c r="J36" t="s">
        <v>82</v>
      </c>
      <c r="K36" t="s">
        <v>83</v>
      </c>
      <c r="L36" t="s">
        <v>84</v>
      </c>
      <c r="M36" t="s">
        <v>85</v>
      </c>
      <c r="N36">
        <v>1489</v>
      </c>
      <c r="O36" t="s">
        <v>284</v>
      </c>
    </row>
    <row r="37" spans="1:15" x14ac:dyDescent="0.25">
      <c r="A37" t="s">
        <v>75</v>
      </c>
      <c r="B37" t="s">
        <v>90</v>
      </c>
      <c r="C37" t="s">
        <v>285</v>
      </c>
      <c r="D37" t="s">
        <v>92</v>
      </c>
      <c r="E37">
        <v>1</v>
      </c>
      <c r="F37" t="s">
        <v>286</v>
      </c>
      <c r="G37" t="s">
        <v>287</v>
      </c>
      <c r="H37" t="s">
        <v>288</v>
      </c>
      <c r="I37" t="s">
        <v>98</v>
      </c>
      <c r="J37" t="s">
        <v>289</v>
      </c>
      <c r="K37" t="s">
        <v>96</v>
      </c>
      <c r="L37" t="s">
        <v>84</v>
      </c>
      <c r="M37" t="s">
        <v>85</v>
      </c>
      <c r="N37">
        <v>1489</v>
      </c>
      <c r="O37" t="s">
        <v>290</v>
      </c>
    </row>
    <row r="38" spans="1:15" x14ac:dyDescent="0.25">
      <c r="A38" t="s">
        <v>75</v>
      </c>
      <c r="B38" t="s">
        <v>90</v>
      </c>
      <c r="C38" t="s">
        <v>291</v>
      </c>
      <c r="D38" t="s">
        <v>292</v>
      </c>
      <c r="E38">
        <v>1</v>
      </c>
      <c r="F38" t="s">
        <v>79</v>
      </c>
      <c r="G38" t="s">
        <v>293</v>
      </c>
      <c r="H38" t="s">
        <v>294</v>
      </c>
      <c r="I38" t="s">
        <v>79</v>
      </c>
      <c r="J38" t="s">
        <v>82</v>
      </c>
      <c r="K38" t="s">
        <v>83</v>
      </c>
      <c r="L38" t="s">
        <v>84</v>
      </c>
      <c r="M38" t="s">
        <v>85</v>
      </c>
      <c r="N38">
        <v>1489</v>
      </c>
      <c r="O38" t="s">
        <v>295</v>
      </c>
    </row>
    <row r="39" spans="1:15" x14ac:dyDescent="0.25">
      <c r="A39" t="s">
        <v>75</v>
      </c>
      <c r="B39" t="s">
        <v>90</v>
      </c>
      <c r="C39" t="s">
        <v>296</v>
      </c>
      <c r="D39" t="s">
        <v>297</v>
      </c>
      <c r="E39">
        <v>0.93799999999999994</v>
      </c>
      <c r="F39" t="s">
        <v>298</v>
      </c>
      <c r="G39" t="s">
        <v>299</v>
      </c>
      <c r="H39" t="s">
        <v>300</v>
      </c>
      <c r="I39" t="s">
        <v>277</v>
      </c>
      <c r="J39" t="s">
        <v>301</v>
      </c>
      <c r="K39" t="s">
        <v>85</v>
      </c>
      <c r="L39" t="s">
        <v>84</v>
      </c>
      <c r="M39" t="s">
        <v>85</v>
      </c>
      <c r="N39">
        <v>1489</v>
      </c>
      <c r="O39" t="s">
        <v>302</v>
      </c>
    </row>
    <row r="40" spans="1:15" x14ac:dyDescent="0.25">
      <c r="A40" t="s">
        <v>75</v>
      </c>
      <c r="B40" t="s">
        <v>90</v>
      </c>
      <c r="C40" t="s">
        <v>303</v>
      </c>
      <c r="D40" t="s">
        <v>225</v>
      </c>
      <c r="E40">
        <v>1</v>
      </c>
      <c r="F40" t="s">
        <v>304</v>
      </c>
      <c r="G40" t="s">
        <v>305</v>
      </c>
      <c r="H40" t="s">
        <v>306</v>
      </c>
      <c r="I40" t="s">
        <v>253</v>
      </c>
      <c r="J40" t="s">
        <v>307</v>
      </c>
      <c r="K40" t="s">
        <v>277</v>
      </c>
      <c r="L40" t="s">
        <v>84</v>
      </c>
      <c r="M40" t="s">
        <v>85</v>
      </c>
      <c r="N40">
        <v>1489</v>
      </c>
      <c r="O40" t="s">
        <v>308</v>
      </c>
    </row>
    <row r="41" spans="1:15" x14ac:dyDescent="0.25">
      <c r="A41" t="s">
        <v>75</v>
      </c>
      <c r="B41" t="s">
        <v>90</v>
      </c>
      <c r="C41" t="s">
        <v>309</v>
      </c>
      <c r="D41" t="s">
        <v>135</v>
      </c>
      <c r="E41">
        <v>1</v>
      </c>
      <c r="F41" t="s">
        <v>310</v>
      </c>
      <c r="G41" t="s">
        <v>311</v>
      </c>
      <c r="H41" t="s">
        <v>312</v>
      </c>
      <c r="I41" t="s">
        <v>85</v>
      </c>
      <c r="J41" t="s">
        <v>313</v>
      </c>
      <c r="K41" t="s">
        <v>277</v>
      </c>
      <c r="L41" t="s">
        <v>84</v>
      </c>
      <c r="M41" t="s">
        <v>85</v>
      </c>
      <c r="N41">
        <v>1489</v>
      </c>
      <c r="O41" t="s">
        <v>314</v>
      </c>
    </row>
    <row r="42" spans="1:15" x14ac:dyDescent="0.25">
      <c r="A42" t="s">
        <v>75</v>
      </c>
      <c r="B42" t="s">
        <v>90</v>
      </c>
      <c r="C42" t="s">
        <v>315</v>
      </c>
      <c r="D42" t="s">
        <v>78</v>
      </c>
      <c r="E42">
        <v>1</v>
      </c>
      <c r="F42" t="s">
        <v>79</v>
      </c>
      <c r="G42" t="s">
        <v>316</v>
      </c>
      <c r="H42" t="s">
        <v>317</v>
      </c>
      <c r="I42" t="s">
        <v>79</v>
      </c>
      <c r="J42" t="s">
        <v>82</v>
      </c>
      <c r="K42" t="s">
        <v>83</v>
      </c>
      <c r="L42" t="s">
        <v>84</v>
      </c>
      <c r="M42" t="s">
        <v>85</v>
      </c>
      <c r="N42">
        <v>1489</v>
      </c>
      <c r="O42" t="s">
        <v>318</v>
      </c>
    </row>
    <row r="43" spans="1:15" x14ac:dyDescent="0.25">
      <c r="A43" t="s">
        <v>75</v>
      </c>
      <c r="B43" t="s">
        <v>90</v>
      </c>
      <c r="C43" t="s">
        <v>319</v>
      </c>
      <c r="D43" t="s">
        <v>120</v>
      </c>
      <c r="E43">
        <v>1</v>
      </c>
      <c r="F43" t="s">
        <v>320</v>
      </c>
      <c r="G43" t="s">
        <v>321</v>
      </c>
      <c r="H43" t="s">
        <v>322</v>
      </c>
      <c r="I43" t="s">
        <v>85</v>
      </c>
      <c r="J43" t="s">
        <v>323</v>
      </c>
      <c r="K43" t="s">
        <v>277</v>
      </c>
      <c r="L43" t="s">
        <v>84</v>
      </c>
      <c r="M43" t="s">
        <v>85</v>
      </c>
      <c r="N43">
        <v>1489</v>
      </c>
      <c r="O43" t="s">
        <v>324</v>
      </c>
    </row>
    <row r="44" spans="1:15" x14ac:dyDescent="0.25">
      <c r="A44" t="s">
        <v>75</v>
      </c>
      <c r="B44" t="s">
        <v>90</v>
      </c>
      <c r="C44" t="s">
        <v>325</v>
      </c>
      <c r="D44" t="s">
        <v>151</v>
      </c>
      <c r="E44">
        <v>1</v>
      </c>
      <c r="F44" t="s">
        <v>326</v>
      </c>
      <c r="G44" t="s">
        <v>327</v>
      </c>
      <c r="H44" t="s">
        <v>328</v>
      </c>
      <c r="I44" t="s">
        <v>204</v>
      </c>
      <c r="J44" t="s">
        <v>329</v>
      </c>
      <c r="K44" t="s">
        <v>174</v>
      </c>
      <c r="L44" t="s">
        <v>84</v>
      </c>
      <c r="M44" t="s">
        <v>85</v>
      </c>
      <c r="N44">
        <v>1489</v>
      </c>
      <c r="O44" t="s">
        <v>330</v>
      </c>
    </row>
    <row r="45" spans="1:15" x14ac:dyDescent="0.25">
      <c r="A45" t="s">
        <v>75</v>
      </c>
      <c r="B45" t="s">
        <v>90</v>
      </c>
      <c r="C45" t="s">
        <v>331</v>
      </c>
      <c r="D45" t="s">
        <v>135</v>
      </c>
      <c r="E45">
        <v>0.92500000000000004</v>
      </c>
      <c r="F45" t="s">
        <v>332</v>
      </c>
      <c r="G45" t="s">
        <v>333</v>
      </c>
      <c r="H45" t="s">
        <v>334</v>
      </c>
      <c r="I45" t="s">
        <v>124</v>
      </c>
      <c r="J45" t="s">
        <v>335</v>
      </c>
      <c r="K45" t="s">
        <v>96</v>
      </c>
      <c r="L45" t="s">
        <v>84</v>
      </c>
      <c r="M45" t="s">
        <v>85</v>
      </c>
      <c r="N45">
        <v>1489</v>
      </c>
      <c r="O45" t="s">
        <v>336</v>
      </c>
    </row>
    <row r="46" spans="1:15" x14ac:dyDescent="0.25">
      <c r="A46" t="s">
        <v>75</v>
      </c>
      <c r="B46" t="s">
        <v>90</v>
      </c>
      <c r="C46" t="s">
        <v>337</v>
      </c>
      <c r="D46" t="s">
        <v>135</v>
      </c>
      <c r="E46">
        <v>1</v>
      </c>
      <c r="F46" t="s">
        <v>79</v>
      </c>
      <c r="G46" t="s">
        <v>338</v>
      </c>
      <c r="H46" t="s">
        <v>339</v>
      </c>
      <c r="I46" t="s">
        <v>79</v>
      </c>
      <c r="J46" t="s">
        <v>82</v>
      </c>
      <c r="K46" t="s">
        <v>83</v>
      </c>
      <c r="L46" t="s">
        <v>84</v>
      </c>
      <c r="M46" t="s">
        <v>85</v>
      </c>
      <c r="N46">
        <v>1489</v>
      </c>
      <c r="O46" t="s">
        <v>340</v>
      </c>
    </row>
    <row r="47" spans="1:15" x14ac:dyDescent="0.25">
      <c r="A47" t="s">
        <v>75</v>
      </c>
      <c r="B47" t="s">
        <v>90</v>
      </c>
      <c r="C47" t="s">
        <v>341</v>
      </c>
      <c r="D47" t="s">
        <v>92</v>
      </c>
      <c r="E47">
        <v>1</v>
      </c>
      <c r="F47" t="s">
        <v>79</v>
      </c>
      <c r="G47" t="s">
        <v>342</v>
      </c>
      <c r="H47" t="s">
        <v>343</v>
      </c>
      <c r="I47" t="s">
        <v>79</v>
      </c>
      <c r="J47" t="s">
        <v>82</v>
      </c>
      <c r="K47" t="s">
        <v>83</v>
      </c>
      <c r="L47" t="s">
        <v>84</v>
      </c>
      <c r="M47" t="s">
        <v>85</v>
      </c>
      <c r="N47">
        <v>1489</v>
      </c>
      <c r="O47" t="s">
        <v>344</v>
      </c>
    </row>
    <row r="48" spans="1:15" x14ac:dyDescent="0.25">
      <c r="A48" t="s">
        <v>75</v>
      </c>
      <c r="B48" t="s">
        <v>90</v>
      </c>
      <c r="C48" t="s">
        <v>345</v>
      </c>
      <c r="D48" t="s">
        <v>120</v>
      </c>
      <c r="E48">
        <v>1</v>
      </c>
      <c r="F48" t="s">
        <v>346</v>
      </c>
      <c r="G48" t="s">
        <v>347</v>
      </c>
      <c r="H48" t="s">
        <v>348</v>
      </c>
      <c r="I48" t="s">
        <v>105</v>
      </c>
      <c r="J48" t="s">
        <v>349</v>
      </c>
      <c r="K48" t="s">
        <v>160</v>
      </c>
      <c r="L48" t="s">
        <v>84</v>
      </c>
      <c r="M48" t="s">
        <v>85</v>
      </c>
      <c r="N48">
        <v>1489</v>
      </c>
      <c r="O48" t="s">
        <v>350</v>
      </c>
    </row>
    <row r="49" spans="1:15" x14ac:dyDescent="0.25">
      <c r="A49" t="s">
        <v>75</v>
      </c>
      <c r="B49" t="s">
        <v>90</v>
      </c>
      <c r="C49" t="s">
        <v>351</v>
      </c>
      <c r="D49" t="s">
        <v>120</v>
      </c>
      <c r="E49">
        <v>0.94399999999999995</v>
      </c>
      <c r="F49" t="s">
        <v>352</v>
      </c>
      <c r="G49" t="s">
        <v>353</v>
      </c>
      <c r="H49" t="s">
        <v>354</v>
      </c>
      <c r="I49" t="s">
        <v>105</v>
      </c>
      <c r="J49" t="s">
        <v>355</v>
      </c>
      <c r="K49" t="s">
        <v>85</v>
      </c>
      <c r="L49" t="s">
        <v>84</v>
      </c>
      <c r="M49" t="s">
        <v>85</v>
      </c>
      <c r="N49">
        <v>1489</v>
      </c>
      <c r="O49" t="s">
        <v>356</v>
      </c>
    </row>
    <row r="50" spans="1:15" x14ac:dyDescent="0.25">
      <c r="A50" t="s">
        <v>75</v>
      </c>
      <c r="B50" t="s">
        <v>90</v>
      </c>
      <c r="C50" t="s">
        <v>357</v>
      </c>
      <c r="D50" t="s">
        <v>120</v>
      </c>
      <c r="E50">
        <v>1</v>
      </c>
      <c r="F50" t="s">
        <v>358</v>
      </c>
      <c r="G50" t="s">
        <v>359</v>
      </c>
      <c r="H50" t="s">
        <v>360</v>
      </c>
      <c r="I50" t="s">
        <v>197</v>
      </c>
      <c r="J50" t="s">
        <v>361</v>
      </c>
      <c r="K50" t="s">
        <v>172</v>
      </c>
      <c r="L50" t="s">
        <v>84</v>
      </c>
      <c r="M50" t="s">
        <v>85</v>
      </c>
      <c r="N50">
        <v>1489</v>
      </c>
      <c r="O50" t="s">
        <v>362</v>
      </c>
    </row>
    <row r="51" spans="1:15" x14ac:dyDescent="0.25">
      <c r="A51" t="s">
        <v>75</v>
      </c>
      <c r="B51" t="s">
        <v>90</v>
      </c>
      <c r="C51" t="s">
        <v>363</v>
      </c>
      <c r="D51" t="s">
        <v>225</v>
      </c>
      <c r="E51">
        <v>0.94499999999999995</v>
      </c>
      <c r="F51" t="s">
        <v>79</v>
      </c>
      <c r="G51" t="s">
        <v>364</v>
      </c>
      <c r="H51" t="s">
        <v>365</v>
      </c>
      <c r="I51" t="s">
        <v>79</v>
      </c>
      <c r="J51" t="s">
        <v>82</v>
      </c>
      <c r="K51" t="s">
        <v>83</v>
      </c>
      <c r="L51" t="s">
        <v>84</v>
      </c>
      <c r="M51" t="s">
        <v>85</v>
      </c>
      <c r="N51">
        <v>1489</v>
      </c>
      <c r="O51" t="s">
        <v>366</v>
      </c>
    </row>
    <row r="52" spans="1:15" x14ac:dyDescent="0.25">
      <c r="A52" t="s">
        <v>75</v>
      </c>
      <c r="B52" t="s">
        <v>90</v>
      </c>
      <c r="C52" t="s">
        <v>367</v>
      </c>
      <c r="D52" t="s">
        <v>120</v>
      </c>
      <c r="E52">
        <v>1</v>
      </c>
      <c r="F52" t="s">
        <v>368</v>
      </c>
      <c r="G52" t="s">
        <v>369</v>
      </c>
      <c r="H52" t="s">
        <v>370</v>
      </c>
      <c r="I52" t="s">
        <v>124</v>
      </c>
      <c r="J52" t="s">
        <v>371</v>
      </c>
      <c r="K52" t="s">
        <v>96</v>
      </c>
      <c r="L52" t="s">
        <v>84</v>
      </c>
      <c r="M52" t="s">
        <v>85</v>
      </c>
      <c r="N52">
        <v>1489</v>
      </c>
      <c r="O52" t="s">
        <v>372</v>
      </c>
    </row>
    <row r="53" spans="1:15" x14ac:dyDescent="0.25">
      <c r="A53" t="s">
        <v>75</v>
      </c>
      <c r="B53" t="s">
        <v>90</v>
      </c>
      <c r="C53" t="s">
        <v>373</v>
      </c>
      <c r="D53" t="s">
        <v>225</v>
      </c>
      <c r="E53">
        <v>1</v>
      </c>
      <c r="F53" t="s">
        <v>212</v>
      </c>
      <c r="G53" t="s">
        <v>374</v>
      </c>
      <c r="H53" t="s">
        <v>375</v>
      </c>
      <c r="I53" t="s">
        <v>212</v>
      </c>
      <c r="J53" t="s">
        <v>82</v>
      </c>
      <c r="K53" t="s">
        <v>83</v>
      </c>
      <c r="L53" t="s">
        <v>84</v>
      </c>
      <c r="M53" t="s">
        <v>85</v>
      </c>
      <c r="N53">
        <v>1489</v>
      </c>
      <c r="O53" t="s">
        <v>376</v>
      </c>
    </row>
    <row r="54" spans="1:15" x14ac:dyDescent="0.25">
      <c r="A54" t="s">
        <v>75</v>
      </c>
      <c r="B54" t="s">
        <v>90</v>
      </c>
      <c r="C54" t="s">
        <v>377</v>
      </c>
      <c r="D54" t="s">
        <v>135</v>
      </c>
      <c r="E54">
        <v>1</v>
      </c>
      <c r="F54" t="s">
        <v>212</v>
      </c>
      <c r="G54" t="s">
        <v>374</v>
      </c>
      <c r="H54" t="s">
        <v>375</v>
      </c>
      <c r="I54" t="s">
        <v>212</v>
      </c>
      <c r="J54" t="s">
        <v>82</v>
      </c>
      <c r="K54" t="s">
        <v>83</v>
      </c>
      <c r="L54" t="s">
        <v>84</v>
      </c>
      <c r="M54" t="s">
        <v>85</v>
      </c>
      <c r="N54">
        <v>1489</v>
      </c>
      <c r="O54" t="s">
        <v>378</v>
      </c>
    </row>
    <row r="55" spans="1:15" x14ac:dyDescent="0.25">
      <c r="A55" t="s">
        <v>75</v>
      </c>
      <c r="B55" t="s">
        <v>90</v>
      </c>
      <c r="C55" t="s">
        <v>379</v>
      </c>
      <c r="D55" t="s">
        <v>120</v>
      </c>
      <c r="E55">
        <v>1</v>
      </c>
      <c r="F55" t="s">
        <v>380</v>
      </c>
      <c r="G55" t="s">
        <v>381</v>
      </c>
      <c r="H55" t="s">
        <v>382</v>
      </c>
      <c r="I55" t="s">
        <v>85</v>
      </c>
      <c r="J55" t="s">
        <v>383</v>
      </c>
      <c r="K55" t="s">
        <v>277</v>
      </c>
      <c r="L55" t="s">
        <v>84</v>
      </c>
      <c r="M55" t="s">
        <v>85</v>
      </c>
      <c r="N55">
        <v>1489</v>
      </c>
      <c r="O55" t="s">
        <v>384</v>
      </c>
    </row>
    <row r="56" spans="1:15" x14ac:dyDescent="0.25">
      <c r="A56" t="s">
        <v>75</v>
      </c>
      <c r="B56" t="s">
        <v>90</v>
      </c>
      <c r="C56" t="s">
        <v>385</v>
      </c>
      <c r="D56" t="s">
        <v>120</v>
      </c>
      <c r="E56">
        <v>1</v>
      </c>
      <c r="F56" t="s">
        <v>386</v>
      </c>
      <c r="G56" t="s">
        <v>387</v>
      </c>
      <c r="H56" t="s">
        <v>388</v>
      </c>
      <c r="I56" t="s">
        <v>146</v>
      </c>
      <c r="J56" t="s">
        <v>389</v>
      </c>
      <c r="K56" t="s">
        <v>148</v>
      </c>
      <c r="L56" t="s">
        <v>84</v>
      </c>
      <c r="M56" t="s">
        <v>85</v>
      </c>
      <c r="N56">
        <v>1489</v>
      </c>
      <c r="O56" t="s">
        <v>390</v>
      </c>
    </row>
    <row r="57" spans="1:15" x14ac:dyDescent="0.25">
      <c r="A57" t="s">
        <v>75</v>
      </c>
      <c r="B57" t="s">
        <v>90</v>
      </c>
      <c r="C57" t="s">
        <v>391</v>
      </c>
      <c r="D57" t="s">
        <v>120</v>
      </c>
      <c r="E57">
        <v>1</v>
      </c>
      <c r="F57" t="s">
        <v>212</v>
      </c>
      <c r="G57" t="s">
        <v>392</v>
      </c>
      <c r="H57" t="s">
        <v>393</v>
      </c>
      <c r="I57" t="s">
        <v>212</v>
      </c>
      <c r="J57" t="s">
        <v>82</v>
      </c>
      <c r="K57" t="s">
        <v>83</v>
      </c>
      <c r="L57" t="s">
        <v>84</v>
      </c>
      <c r="M57" t="s">
        <v>85</v>
      </c>
      <c r="N57">
        <v>1489</v>
      </c>
      <c r="O57" t="s">
        <v>394</v>
      </c>
    </row>
    <row r="58" spans="1:15" x14ac:dyDescent="0.25">
      <c r="A58" t="s">
        <v>75</v>
      </c>
      <c r="B58" t="s">
        <v>90</v>
      </c>
      <c r="C58" t="s">
        <v>395</v>
      </c>
      <c r="D58" t="s">
        <v>151</v>
      </c>
      <c r="E58">
        <v>1</v>
      </c>
      <c r="F58" t="s">
        <v>396</v>
      </c>
      <c r="G58" t="s">
        <v>397</v>
      </c>
      <c r="H58" t="s">
        <v>398</v>
      </c>
      <c r="I58" t="s">
        <v>85</v>
      </c>
      <c r="J58" t="s">
        <v>399</v>
      </c>
      <c r="K58" t="s">
        <v>400</v>
      </c>
      <c r="L58" t="s">
        <v>84</v>
      </c>
      <c r="M58" t="s">
        <v>85</v>
      </c>
      <c r="N58">
        <v>1489</v>
      </c>
      <c r="O58" t="s">
        <v>401</v>
      </c>
    </row>
    <row r="59" spans="1:15" x14ac:dyDescent="0.25">
      <c r="A59" t="s">
        <v>75</v>
      </c>
      <c r="B59" t="s">
        <v>90</v>
      </c>
      <c r="C59" t="s">
        <v>402</v>
      </c>
      <c r="D59" t="s">
        <v>135</v>
      </c>
      <c r="E59">
        <v>1</v>
      </c>
      <c r="F59" t="s">
        <v>403</v>
      </c>
      <c r="G59" t="s">
        <v>404</v>
      </c>
      <c r="H59" t="s">
        <v>405</v>
      </c>
      <c r="I59" t="s">
        <v>105</v>
      </c>
      <c r="J59" t="s">
        <v>406</v>
      </c>
      <c r="K59" t="s">
        <v>160</v>
      </c>
      <c r="L59" t="s">
        <v>84</v>
      </c>
      <c r="M59" t="s">
        <v>85</v>
      </c>
      <c r="N59">
        <v>1489</v>
      </c>
      <c r="O59" t="s">
        <v>407</v>
      </c>
    </row>
    <row r="60" spans="1:15" x14ac:dyDescent="0.25">
      <c r="A60" t="s">
        <v>75</v>
      </c>
      <c r="B60" t="s">
        <v>90</v>
      </c>
      <c r="C60" t="s">
        <v>408</v>
      </c>
      <c r="D60" t="s">
        <v>120</v>
      </c>
      <c r="E60">
        <v>1</v>
      </c>
      <c r="F60" t="s">
        <v>79</v>
      </c>
      <c r="G60" t="s">
        <v>409</v>
      </c>
      <c r="H60" t="s">
        <v>410</v>
      </c>
      <c r="I60" t="s">
        <v>79</v>
      </c>
      <c r="J60" t="s">
        <v>82</v>
      </c>
      <c r="K60" t="s">
        <v>83</v>
      </c>
      <c r="L60" t="s">
        <v>84</v>
      </c>
      <c r="M60" t="s">
        <v>85</v>
      </c>
      <c r="N60">
        <v>1489</v>
      </c>
      <c r="O60" t="s">
        <v>411</v>
      </c>
    </row>
    <row r="61" spans="1:15" x14ac:dyDescent="0.25">
      <c r="A61" t="s">
        <v>75</v>
      </c>
      <c r="B61" t="s">
        <v>90</v>
      </c>
      <c r="C61" t="s">
        <v>412</v>
      </c>
      <c r="D61" t="s">
        <v>92</v>
      </c>
      <c r="E61">
        <v>1</v>
      </c>
      <c r="F61" t="s">
        <v>413</v>
      </c>
      <c r="G61" t="s">
        <v>414</v>
      </c>
      <c r="H61" t="s">
        <v>415</v>
      </c>
      <c r="I61" t="s">
        <v>96</v>
      </c>
      <c r="J61" t="s">
        <v>416</v>
      </c>
      <c r="K61" t="s">
        <v>98</v>
      </c>
      <c r="L61" t="s">
        <v>84</v>
      </c>
      <c r="M61" t="s">
        <v>85</v>
      </c>
      <c r="N61">
        <v>1489</v>
      </c>
      <c r="O61" t="s">
        <v>417</v>
      </c>
    </row>
    <row r="62" spans="1:15" x14ac:dyDescent="0.25">
      <c r="A62" t="s">
        <v>75</v>
      </c>
      <c r="B62" t="s">
        <v>90</v>
      </c>
      <c r="C62" t="s">
        <v>418</v>
      </c>
      <c r="D62" t="s">
        <v>92</v>
      </c>
      <c r="E62">
        <v>1</v>
      </c>
      <c r="F62" t="s">
        <v>419</v>
      </c>
      <c r="G62" t="s">
        <v>420</v>
      </c>
      <c r="H62" t="s">
        <v>123</v>
      </c>
      <c r="I62" t="s">
        <v>174</v>
      </c>
      <c r="J62" t="s">
        <v>421</v>
      </c>
      <c r="K62" t="s">
        <v>140</v>
      </c>
      <c r="L62" t="s">
        <v>84</v>
      </c>
      <c r="M62" t="s">
        <v>85</v>
      </c>
      <c r="N62">
        <v>1489</v>
      </c>
      <c r="O62" t="s">
        <v>422</v>
      </c>
    </row>
    <row r="63" spans="1:15" x14ac:dyDescent="0.25">
      <c r="A63" t="s">
        <v>75</v>
      </c>
      <c r="B63" t="s">
        <v>90</v>
      </c>
      <c r="C63" t="s">
        <v>423</v>
      </c>
      <c r="D63" t="s">
        <v>120</v>
      </c>
      <c r="E63">
        <v>1</v>
      </c>
      <c r="F63" t="s">
        <v>424</v>
      </c>
      <c r="G63" t="s">
        <v>425</v>
      </c>
      <c r="H63" t="s">
        <v>426</v>
      </c>
      <c r="I63" t="s">
        <v>98</v>
      </c>
      <c r="J63" t="s">
        <v>427</v>
      </c>
      <c r="K63" t="s">
        <v>428</v>
      </c>
      <c r="L63" t="s">
        <v>84</v>
      </c>
      <c r="M63" t="s">
        <v>85</v>
      </c>
      <c r="N63">
        <v>1489</v>
      </c>
      <c r="O63" t="s">
        <v>429</v>
      </c>
    </row>
    <row r="64" spans="1:15" x14ac:dyDescent="0.25">
      <c r="A64" t="s">
        <v>75</v>
      </c>
      <c r="B64" t="s">
        <v>90</v>
      </c>
      <c r="C64" t="s">
        <v>430</v>
      </c>
      <c r="D64" t="s">
        <v>92</v>
      </c>
      <c r="E64">
        <v>1</v>
      </c>
      <c r="F64" t="s">
        <v>79</v>
      </c>
      <c r="G64" t="s">
        <v>431</v>
      </c>
      <c r="H64" t="s">
        <v>432</v>
      </c>
      <c r="I64" t="s">
        <v>79</v>
      </c>
      <c r="J64" t="s">
        <v>82</v>
      </c>
      <c r="K64" t="s">
        <v>83</v>
      </c>
      <c r="L64" t="s">
        <v>84</v>
      </c>
      <c r="M64" t="s">
        <v>85</v>
      </c>
      <c r="N64">
        <v>1489</v>
      </c>
      <c r="O64" t="s">
        <v>433</v>
      </c>
    </row>
    <row r="65" spans="1:15" x14ac:dyDescent="0.25">
      <c r="A65" t="s">
        <v>75</v>
      </c>
      <c r="B65" t="s">
        <v>90</v>
      </c>
      <c r="C65" t="s">
        <v>434</v>
      </c>
      <c r="D65" t="s">
        <v>225</v>
      </c>
      <c r="E65">
        <v>0.94299999999999995</v>
      </c>
      <c r="F65" t="s">
        <v>435</v>
      </c>
      <c r="G65" t="s">
        <v>436</v>
      </c>
      <c r="H65" t="s">
        <v>437</v>
      </c>
      <c r="I65" t="s">
        <v>96</v>
      </c>
      <c r="J65" t="s">
        <v>438</v>
      </c>
      <c r="K65" t="s">
        <v>98</v>
      </c>
      <c r="L65" t="s">
        <v>84</v>
      </c>
      <c r="M65" t="s">
        <v>85</v>
      </c>
      <c r="N65">
        <v>1489</v>
      </c>
      <c r="O65" t="s">
        <v>439</v>
      </c>
    </row>
    <row r="66" spans="1:15" x14ac:dyDescent="0.25">
      <c r="A66" t="s">
        <v>75</v>
      </c>
      <c r="B66" t="s">
        <v>90</v>
      </c>
      <c r="C66" t="s">
        <v>440</v>
      </c>
      <c r="D66" t="s">
        <v>120</v>
      </c>
      <c r="E66">
        <v>1</v>
      </c>
      <c r="F66" t="s">
        <v>79</v>
      </c>
      <c r="G66" t="s">
        <v>441</v>
      </c>
      <c r="H66" t="s">
        <v>442</v>
      </c>
      <c r="I66" t="s">
        <v>79</v>
      </c>
      <c r="J66" t="s">
        <v>82</v>
      </c>
      <c r="K66" t="s">
        <v>83</v>
      </c>
      <c r="L66" t="s">
        <v>84</v>
      </c>
      <c r="M66" t="s">
        <v>85</v>
      </c>
      <c r="N66">
        <v>1489</v>
      </c>
      <c r="O66" t="s">
        <v>443</v>
      </c>
    </row>
    <row r="67" spans="1:15" x14ac:dyDescent="0.25">
      <c r="A67" t="s">
        <v>75</v>
      </c>
      <c r="B67" t="s">
        <v>90</v>
      </c>
      <c r="C67" t="s">
        <v>444</v>
      </c>
      <c r="D67" t="s">
        <v>135</v>
      </c>
      <c r="E67">
        <v>1</v>
      </c>
      <c r="F67" t="s">
        <v>445</v>
      </c>
      <c r="G67" t="s">
        <v>446</v>
      </c>
      <c r="H67" t="s">
        <v>447</v>
      </c>
      <c r="I67" t="s">
        <v>85</v>
      </c>
      <c r="J67" t="s">
        <v>448</v>
      </c>
      <c r="K67" t="s">
        <v>277</v>
      </c>
      <c r="L67" t="s">
        <v>84</v>
      </c>
      <c r="M67" t="s">
        <v>85</v>
      </c>
      <c r="N67">
        <v>1489</v>
      </c>
      <c r="O67" t="s">
        <v>449</v>
      </c>
    </row>
    <row r="68" spans="1:15" x14ac:dyDescent="0.25">
      <c r="A68" t="s">
        <v>75</v>
      </c>
      <c r="B68" t="s">
        <v>90</v>
      </c>
      <c r="C68" t="s">
        <v>450</v>
      </c>
      <c r="D68" t="s">
        <v>92</v>
      </c>
      <c r="E68">
        <v>0.94499999999999995</v>
      </c>
      <c r="F68" t="s">
        <v>79</v>
      </c>
      <c r="G68" t="s">
        <v>451</v>
      </c>
      <c r="H68" t="s">
        <v>452</v>
      </c>
      <c r="I68" t="s">
        <v>79</v>
      </c>
      <c r="J68" t="s">
        <v>82</v>
      </c>
      <c r="K68" t="s">
        <v>83</v>
      </c>
      <c r="L68" t="s">
        <v>84</v>
      </c>
      <c r="M68" t="s">
        <v>85</v>
      </c>
      <c r="N68">
        <v>1489</v>
      </c>
      <c r="O68" t="s">
        <v>453</v>
      </c>
    </row>
    <row r="69" spans="1:15" x14ac:dyDescent="0.25">
      <c r="A69" t="s">
        <v>75</v>
      </c>
      <c r="B69" t="s">
        <v>90</v>
      </c>
      <c r="C69" t="s">
        <v>454</v>
      </c>
      <c r="D69" t="s">
        <v>120</v>
      </c>
      <c r="E69">
        <v>0.93100000000000005</v>
      </c>
      <c r="F69" t="s">
        <v>79</v>
      </c>
      <c r="G69" t="s">
        <v>455</v>
      </c>
      <c r="H69" t="s">
        <v>456</v>
      </c>
      <c r="I69" t="s">
        <v>79</v>
      </c>
      <c r="J69" t="s">
        <v>82</v>
      </c>
      <c r="K69" t="s">
        <v>83</v>
      </c>
      <c r="L69" t="s">
        <v>84</v>
      </c>
      <c r="M69" t="s">
        <v>85</v>
      </c>
      <c r="N69">
        <v>1489</v>
      </c>
      <c r="O69" t="s">
        <v>457</v>
      </c>
    </row>
    <row r="70" spans="1:15" x14ac:dyDescent="0.25">
      <c r="A70" t="s">
        <v>75</v>
      </c>
      <c r="B70" t="s">
        <v>90</v>
      </c>
      <c r="C70" t="s">
        <v>458</v>
      </c>
      <c r="D70" t="s">
        <v>120</v>
      </c>
      <c r="E70">
        <v>1</v>
      </c>
      <c r="F70" t="s">
        <v>459</v>
      </c>
      <c r="G70" t="s">
        <v>460</v>
      </c>
      <c r="H70" t="s">
        <v>461</v>
      </c>
      <c r="I70" t="s">
        <v>124</v>
      </c>
      <c r="J70" t="s">
        <v>462</v>
      </c>
      <c r="K70" t="s">
        <v>140</v>
      </c>
      <c r="L70" t="s">
        <v>84</v>
      </c>
      <c r="M70" t="s">
        <v>85</v>
      </c>
      <c r="N70">
        <v>1489</v>
      </c>
      <c r="O70" t="s">
        <v>463</v>
      </c>
    </row>
    <row r="71" spans="1:15" x14ac:dyDescent="0.25">
      <c r="A71" t="s">
        <v>75</v>
      </c>
      <c r="B71" t="s">
        <v>90</v>
      </c>
      <c r="C71" t="s">
        <v>464</v>
      </c>
      <c r="D71" t="s">
        <v>465</v>
      </c>
      <c r="E71">
        <v>1</v>
      </c>
      <c r="F71" t="s">
        <v>79</v>
      </c>
      <c r="G71" t="s">
        <v>466</v>
      </c>
      <c r="H71" t="s">
        <v>467</v>
      </c>
      <c r="I71" t="s">
        <v>79</v>
      </c>
      <c r="J71" t="s">
        <v>82</v>
      </c>
      <c r="K71" t="s">
        <v>83</v>
      </c>
      <c r="L71" t="s">
        <v>84</v>
      </c>
      <c r="M71" t="s">
        <v>85</v>
      </c>
      <c r="N71">
        <v>1489</v>
      </c>
      <c r="O71" t="s">
        <v>468</v>
      </c>
    </row>
    <row r="72" spans="1:15" x14ac:dyDescent="0.25">
      <c r="A72" t="s">
        <v>75</v>
      </c>
      <c r="B72" t="s">
        <v>90</v>
      </c>
      <c r="C72" t="s">
        <v>469</v>
      </c>
      <c r="D72" t="s">
        <v>88</v>
      </c>
      <c r="E72">
        <v>1</v>
      </c>
      <c r="F72" t="s">
        <v>79</v>
      </c>
      <c r="G72" t="s">
        <v>470</v>
      </c>
      <c r="H72" t="s">
        <v>471</v>
      </c>
      <c r="I72" t="s">
        <v>79</v>
      </c>
      <c r="J72" t="s">
        <v>82</v>
      </c>
      <c r="K72" t="s">
        <v>83</v>
      </c>
      <c r="L72" t="s">
        <v>84</v>
      </c>
      <c r="M72" t="s">
        <v>85</v>
      </c>
      <c r="N72">
        <v>1489</v>
      </c>
      <c r="O72" t="s">
        <v>472</v>
      </c>
    </row>
    <row r="73" spans="1:15" x14ac:dyDescent="0.25">
      <c r="A73" t="s">
        <v>75</v>
      </c>
      <c r="B73" t="s">
        <v>90</v>
      </c>
      <c r="C73" t="s">
        <v>473</v>
      </c>
      <c r="D73" t="s">
        <v>135</v>
      </c>
      <c r="E73">
        <v>1</v>
      </c>
      <c r="F73" t="s">
        <v>474</v>
      </c>
      <c r="G73" t="s">
        <v>475</v>
      </c>
      <c r="H73" t="s">
        <v>476</v>
      </c>
      <c r="I73" t="s">
        <v>124</v>
      </c>
      <c r="J73" t="s">
        <v>477</v>
      </c>
      <c r="K73" t="s">
        <v>140</v>
      </c>
      <c r="L73" t="s">
        <v>84</v>
      </c>
      <c r="M73" t="s">
        <v>85</v>
      </c>
      <c r="N73">
        <v>1489</v>
      </c>
      <c r="O73" t="s">
        <v>478</v>
      </c>
    </row>
    <row r="74" spans="1:15" x14ac:dyDescent="0.25">
      <c r="A74" t="s">
        <v>75</v>
      </c>
      <c r="B74" t="s">
        <v>90</v>
      </c>
      <c r="C74" t="s">
        <v>479</v>
      </c>
      <c r="D74" t="s">
        <v>151</v>
      </c>
      <c r="E74">
        <v>1</v>
      </c>
      <c r="F74" t="s">
        <v>480</v>
      </c>
      <c r="G74" t="s">
        <v>481</v>
      </c>
      <c r="H74" t="s">
        <v>185</v>
      </c>
      <c r="I74" t="s">
        <v>140</v>
      </c>
      <c r="J74" t="s">
        <v>482</v>
      </c>
      <c r="K74" t="s">
        <v>96</v>
      </c>
      <c r="L74" t="s">
        <v>84</v>
      </c>
      <c r="M74" t="s">
        <v>85</v>
      </c>
      <c r="N74">
        <v>1489</v>
      </c>
      <c r="O74" t="s">
        <v>483</v>
      </c>
    </row>
    <row r="75" spans="1:15" x14ac:dyDescent="0.25">
      <c r="A75" t="s">
        <v>75</v>
      </c>
      <c r="B75" t="s">
        <v>90</v>
      </c>
      <c r="C75" t="s">
        <v>484</v>
      </c>
      <c r="D75" t="s">
        <v>120</v>
      </c>
      <c r="E75">
        <v>1</v>
      </c>
      <c r="F75" t="s">
        <v>485</v>
      </c>
      <c r="G75" t="s">
        <v>481</v>
      </c>
      <c r="H75" t="s">
        <v>185</v>
      </c>
      <c r="I75" t="s">
        <v>140</v>
      </c>
      <c r="J75" t="s">
        <v>486</v>
      </c>
      <c r="K75" t="s">
        <v>160</v>
      </c>
      <c r="L75" t="s">
        <v>84</v>
      </c>
      <c r="M75" t="s">
        <v>85</v>
      </c>
      <c r="N75">
        <v>1489</v>
      </c>
      <c r="O75" t="s">
        <v>487</v>
      </c>
    </row>
    <row r="76" spans="1:15" x14ac:dyDescent="0.25">
      <c r="A76" t="s">
        <v>75</v>
      </c>
      <c r="B76" t="s">
        <v>90</v>
      </c>
      <c r="C76" t="s">
        <v>488</v>
      </c>
      <c r="D76" t="s">
        <v>225</v>
      </c>
      <c r="E76">
        <v>1</v>
      </c>
      <c r="F76" t="s">
        <v>489</v>
      </c>
      <c r="G76" t="s">
        <v>481</v>
      </c>
      <c r="H76" t="s">
        <v>185</v>
      </c>
      <c r="I76" t="s">
        <v>253</v>
      </c>
      <c r="J76" t="s">
        <v>139</v>
      </c>
      <c r="K76" t="s">
        <v>277</v>
      </c>
      <c r="L76" t="s">
        <v>84</v>
      </c>
      <c r="M76" t="s">
        <v>85</v>
      </c>
      <c r="N76">
        <v>1489</v>
      </c>
      <c r="O76" t="s">
        <v>490</v>
      </c>
    </row>
    <row r="77" spans="1:15" x14ac:dyDescent="0.25">
      <c r="A77" t="s">
        <v>75</v>
      </c>
      <c r="B77" t="s">
        <v>90</v>
      </c>
      <c r="C77" t="s">
        <v>491</v>
      </c>
      <c r="D77" t="s">
        <v>88</v>
      </c>
      <c r="E77">
        <v>1</v>
      </c>
      <c r="F77" t="s">
        <v>492</v>
      </c>
      <c r="G77" t="s">
        <v>493</v>
      </c>
      <c r="H77" t="s">
        <v>494</v>
      </c>
      <c r="I77" t="s">
        <v>204</v>
      </c>
      <c r="J77" t="s">
        <v>495</v>
      </c>
      <c r="K77" t="s">
        <v>245</v>
      </c>
      <c r="L77" t="s">
        <v>84</v>
      </c>
      <c r="M77" t="s">
        <v>85</v>
      </c>
      <c r="N77">
        <v>1489</v>
      </c>
      <c r="O77" t="s">
        <v>496</v>
      </c>
    </row>
    <row r="78" spans="1:15" x14ac:dyDescent="0.25">
      <c r="A78" t="s">
        <v>75</v>
      </c>
      <c r="B78" t="s">
        <v>90</v>
      </c>
      <c r="C78" t="s">
        <v>497</v>
      </c>
      <c r="D78" t="s">
        <v>135</v>
      </c>
      <c r="E78">
        <v>1</v>
      </c>
      <c r="F78" t="s">
        <v>498</v>
      </c>
      <c r="G78" t="s">
        <v>499</v>
      </c>
      <c r="H78" t="s">
        <v>500</v>
      </c>
      <c r="I78" t="s">
        <v>277</v>
      </c>
      <c r="J78" t="s">
        <v>276</v>
      </c>
      <c r="K78" t="s">
        <v>160</v>
      </c>
      <c r="L78" t="s">
        <v>84</v>
      </c>
      <c r="M78" t="s">
        <v>85</v>
      </c>
      <c r="N78">
        <v>1489</v>
      </c>
      <c r="O78" t="s">
        <v>501</v>
      </c>
    </row>
    <row r="79" spans="1:15" x14ac:dyDescent="0.25">
      <c r="A79" t="s">
        <v>75</v>
      </c>
      <c r="B79" t="s">
        <v>90</v>
      </c>
      <c r="C79" t="s">
        <v>502</v>
      </c>
      <c r="D79" t="s">
        <v>92</v>
      </c>
      <c r="E79">
        <v>1</v>
      </c>
      <c r="F79" t="s">
        <v>503</v>
      </c>
      <c r="G79" t="s">
        <v>504</v>
      </c>
      <c r="H79" t="s">
        <v>505</v>
      </c>
      <c r="I79" t="s">
        <v>400</v>
      </c>
      <c r="J79" t="s">
        <v>205</v>
      </c>
      <c r="K79" t="s">
        <v>277</v>
      </c>
      <c r="L79" t="s">
        <v>84</v>
      </c>
      <c r="M79" t="s">
        <v>85</v>
      </c>
      <c r="N79">
        <v>1489</v>
      </c>
      <c r="O79" t="s">
        <v>506</v>
      </c>
    </row>
    <row r="80" spans="1:15" x14ac:dyDescent="0.25">
      <c r="A80" t="s">
        <v>75</v>
      </c>
      <c r="B80" t="s">
        <v>90</v>
      </c>
      <c r="C80" t="s">
        <v>507</v>
      </c>
      <c r="D80" t="s">
        <v>120</v>
      </c>
      <c r="E80">
        <v>1</v>
      </c>
      <c r="F80" t="s">
        <v>508</v>
      </c>
      <c r="G80" t="s">
        <v>509</v>
      </c>
      <c r="H80" t="s">
        <v>510</v>
      </c>
      <c r="I80" t="s">
        <v>511</v>
      </c>
      <c r="J80" t="s">
        <v>276</v>
      </c>
      <c r="K80" t="s">
        <v>400</v>
      </c>
      <c r="L80" t="s">
        <v>84</v>
      </c>
      <c r="M80" t="s">
        <v>85</v>
      </c>
      <c r="N80">
        <v>1489</v>
      </c>
      <c r="O80" t="s">
        <v>512</v>
      </c>
    </row>
    <row r="81" spans="1:15" x14ac:dyDescent="0.25">
      <c r="A81" t="s">
        <v>75</v>
      </c>
      <c r="B81" t="s">
        <v>90</v>
      </c>
      <c r="C81" t="s">
        <v>513</v>
      </c>
      <c r="D81" t="s">
        <v>120</v>
      </c>
      <c r="E81">
        <v>0.748</v>
      </c>
      <c r="F81" t="s">
        <v>79</v>
      </c>
      <c r="G81" t="s">
        <v>514</v>
      </c>
      <c r="H81" t="s">
        <v>515</v>
      </c>
      <c r="I81" t="s">
        <v>79</v>
      </c>
      <c r="J81" t="s">
        <v>82</v>
      </c>
      <c r="K81" t="s">
        <v>83</v>
      </c>
      <c r="L81" t="s">
        <v>84</v>
      </c>
      <c r="M81" t="s">
        <v>85</v>
      </c>
      <c r="N81">
        <v>1489</v>
      </c>
      <c r="O81" t="s">
        <v>516</v>
      </c>
    </row>
    <row r="82" spans="1:15" x14ac:dyDescent="0.25">
      <c r="A82" t="s">
        <v>75</v>
      </c>
      <c r="B82" t="s">
        <v>90</v>
      </c>
      <c r="C82" t="s">
        <v>517</v>
      </c>
      <c r="D82" t="s">
        <v>135</v>
      </c>
      <c r="E82">
        <v>1</v>
      </c>
      <c r="F82" t="s">
        <v>518</v>
      </c>
      <c r="G82" t="s">
        <v>519</v>
      </c>
      <c r="H82" t="s">
        <v>520</v>
      </c>
      <c r="I82" t="s">
        <v>105</v>
      </c>
      <c r="J82" t="s">
        <v>521</v>
      </c>
      <c r="K82" t="s">
        <v>160</v>
      </c>
      <c r="L82" t="s">
        <v>84</v>
      </c>
      <c r="M82" t="s">
        <v>85</v>
      </c>
      <c r="N82">
        <v>1489</v>
      </c>
      <c r="O82" t="s">
        <v>522</v>
      </c>
    </row>
    <row r="83" spans="1:15" x14ac:dyDescent="0.25">
      <c r="A83" t="s">
        <v>75</v>
      </c>
      <c r="B83" t="s">
        <v>90</v>
      </c>
      <c r="C83" t="s">
        <v>523</v>
      </c>
      <c r="D83" t="s">
        <v>135</v>
      </c>
      <c r="E83">
        <v>1</v>
      </c>
      <c r="F83" t="s">
        <v>524</v>
      </c>
      <c r="G83" t="s">
        <v>525</v>
      </c>
      <c r="H83" t="s">
        <v>526</v>
      </c>
      <c r="I83" t="s">
        <v>85</v>
      </c>
      <c r="J83" t="s">
        <v>527</v>
      </c>
      <c r="K83" t="s">
        <v>277</v>
      </c>
      <c r="L83" t="s">
        <v>84</v>
      </c>
      <c r="M83" t="s">
        <v>85</v>
      </c>
      <c r="N83">
        <v>1489</v>
      </c>
      <c r="O83" t="s">
        <v>528</v>
      </c>
    </row>
    <row r="84" spans="1:15" x14ac:dyDescent="0.25">
      <c r="A84" t="s">
        <v>75</v>
      </c>
      <c r="B84" t="s">
        <v>90</v>
      </c>
      <c r="C84" t="s">
        <v>529</v>
      </c>
      <c r="D84" t="s">
        <v>297</v>
      </c>
      <c r="E84">
        <v>1</v>
      </c>
      <c r="F84" t="s">
        <v>79</v>
      </c>
      <c r="G84" t="s">
        <v>530</v>
      </c>
      <c r="H84" t="s">
        <v>531</v>
      </c>
      <c r="I84" t="s">
        <v>79</v>
      </c>
      <c r="J84" t="s">
        <v>82</v>
      </c>
      <c r="K84" t="s">
        <v>83</v>
      </c>
      <c r="L84" t="s">
        <v>84</v>
      </c>
      <c r="M84" t="s">
        <v>85</v>
      </c>
      <c r="N84">
        <v>1489</v>
      </c>
      <c r="O84" t="s">
        <v>532</v>
      </c>
    </row>
    <row r="85" spans="1:15" x14ac:dyDescent="0.25">
      <c r="A85" t="s">
        <v>75</v>
      </c>
      <c r="B85" t="s">
        <v>90</v>
      </c>
      <c r="C85" t="s">
        <v>533</v>
      </c>
      <c r="D85" t="s">
        <v>120</v>
      </c>
      <c r="E85">
        <v>1</v>
      </c>
      <c r="F85" t="s">
        <v>534</v>
      </c>
      <c r="G85" t="s">
        <v>535</v>
      </c>
      <c r="H85" t="s">
        <v>536</v>
      </c>
      <c r="I85" t="s">
        <v>146</v>
      </c>
      <c r="J85" t="s">
        <v>537</v>
      </c>
      <c r="K85" t="s">
        <v>245</v>
      </c>
      <c r="L85" t="s">
        <v>84</v>
      </c>
      <c r="M85" t="s">
        <v>85</v>
      </c>
      <c r="N85">
        <v>1489</v>
      </c>
      <c r="O85" t="s">
        <v>538</v>
      </c>
    </row>
    <row r="86" spans="1:15" x14ac:dyDescent="0.25">
      <c r="A86" t="s">
        <v>75</v>
      </c>
      <c r="B86" t="s">
        <v>90</v>
      </c>
      <c r="C86" t="s">
        <v>539</v>
      </c>
      <c r="D86" t="s">
        <v>135</v>
      </c>
      <c r="E86">
        <v>1</v>
      </c>
      <c r="F86" t="s">
        <v>540</v>
      </c>
      <c r="G86" t="s">
        <v>541</v>
      </c>
      <c r="H86" t="s">
        <v>542</v>
      </c>
      <c r="I86" t="s">
        <v>105</v>
      </c>
      <c r="J86" t="s">
        <v>543</v>
      </c>
      <c r="K86" t="s">
        <v>85</v>
      </c>
      <c r="L86" t="s">
        <v>84</v>
      </c>
      <c r="M86" t="s">
        <v>85</v>
      </c>
      <c r="N86">
        <v>1489</v>
      </c>
      <c r="O86" t="s">
        <v>544</v>
      </c>
    </row>
    <row r="87" spans="1:15" x14ac:dyDescent="0.25">
      <c r="A87" t="s">
        <v>75</v>
      </c>
      <c r="B87" t="s">
        <v>90</v>
      </c>
      <c r="C87" t="s">
        <v>545</v>
      </c>
      <c r="D87" t="s">
        <v>135</v>
      </c>
      <c r="E87">
        <v>1</v>
      </c>
      <c r="F87" t="s">
        <v>546</v>
      </c>
      <c r="G87" t="s">
        <v>547</v>
      </c>
      <c r="H87" t="s">
        <v>548</v>
      </c>
      <c r="I87" t="s">
        <v>85</v>
      </c>
      <c r="J87" t="s">
        <v>549</v>
      </c>
      <c r="K87" t="s">
        <v>277</v>
      </c>
      <c r="L87" t="s">
        <v>84</v>
      </c>
      <c r="M87" t="s">
        <v>85</v>
      </c>
      <c r="N87">
        <v>1489</v>
      </c>
      <c r="O87" t="s">
        <v>550</v>
      </c>
    </row>
    <row r="88" spans="1:15" x14ac:dyDescent="0.25">
      <c r="A88" t="s">
        <v>75</v>
      </c>
      <c r="B88" t="s">
        <v>90</v>
      </c>
      <c r="C88" t="s">
        <v>551</v>
      </c>
      <c r="D88" t="s">
        <v>225</v>
      </c>
      <c r="E88">
        <v>1</v>
      </c>
      <c r="F88" t="s">
        <v>552</v>
      </c>
      <c r="G88" t="s">
        <v>553</v>
      </c>
      <c r="H88" t="s">
        <v>554</v>
      </c>
      <c r="I88" t="s">
        <v>400</v>
      </c>
      <c r="J88" t="s">
        <v>555</v>
      </c>
      <c r="K88" t="s">
        <v>277</v>
      </c>
      <c r="L88" t="s">
        <v>84</v>
      </c>
      <c r="M88" t="s">
        <v>85</v>
      </c>
      <c r="N88">
        <v>1489</v>
      </c>
      <c r="O88" t="s">
        <v>556</v>
      </c>
    </row>
    <row r="89" spans="1:15" x14ac:dyDescent="0.25">
      <c r="A89" t="s">
        <v>75</v>
      </c>
      <c r="B89" t="s">
        <v>90</v>
      </c>
      <c r="C89" t="s">
        <v>557</v>
      </c>
      <c r="D89" t="s">
        <v>135</v>
      </c>
      <c r="E89">
        <v>1</v>
      </c>
      <c r="F89" t="s">
        <v>79</v>
      </c>
      <c r="G89" t="s">
        <v>558</v>
      </c>
      <c r="H89" t="s">
        <v>559</v>
      </c>
      <c r="I89" t="s">
        <v>79</v>
      </c>
      <c r="J89" t="s">
        <v>82</v>
      </c>
      <c r="K89" t="s">
        <v>83</v>
      </c>
      <c r="L89" t="s">
        <v>84</v>
      </c>
      <c r="M89" t="s">
        <v>85</v>
      </c>
      <c r="N89">
        <v>1489</v>
      </c>
      <c r="O89" t="s">
        <v>560</v>
      </c>
    </row>
    <row r="90" spans="1:15" x14ac:dyDescent="0.25">
      <c r="A90" t="s">
        <v>75</v>
      </c>
      <c r="B90" t="s">
        <v>90</v>
      </c>
      <c r="C90" t="s">
        <v>561</v>
      </c>
      <c r="D90" t="s">
        <v>92</v>
      </c>
      <c r="E90">
        <v>1</v>
      </c>
      <c r="F90" t="s">
        <v>562</v>
      </c>
      <c r="G90" t="s">
        <v>563</v>
      </c>
      <c r="H90" t="s">
        <v>564</v>
      </c>
      <c r="I90" t="s">
        <v>565</v>
      </c>
      <c r="J90" t="s">
        <v>222</v>
      </c>
      <c r="K90" t="s">
        <v>124</v>
      </c>
      <c r="L90" t="s">
        <v>84</v>
      </c>
      <c r="M90" t="s">
        <v>85</v>
      </c>
      <c r="N90">
        <v>1489</v>
      </c>
      <c r="O90" t="s">
        <v>566</v>
      </c>
    </row>
    <row r="91" spans="1:15" x14ac:dyDescent="0.25">
      <c r="A91" t="s">
        <v>75</v>
      </c>
      <c r="B91" t="s">
        <v>90</v>
      </c>
      <c r="C91" t="s">
        <v>567</v>
      </c>
      <c r="D91" t="s">
        <v>135</v>
      </c>
      <c r="E91">
        <v>1</v>
      </c>
      <c r="F91" t="s">
        <v>568</v>
      </c>
      <c r="G91" t="s">
        <v>569</v>
      </c>
      <c r="H91" t="s">
        <v>570</v>
      </c>
      <c r="I91" t="s">
        <v>85</v>
      </c>
      <c r="J91" t="s">
        <v>571</v>
      </c>
      <c r="K91" t="s">
        <v>277</v>
      </c>
      <c r="L91" t="s">
        <v>84</v>
      </c>
      <c r="M91" t="s">
        <v>85</v>
      </c>
      <c r="N91">
        <v>1489</v>
      </c>
      <c r="O91" t="s">
        <v>572</v>
      </c>
    </row>
    <row r="92" spans="1:15" x14ac:dyDescent="0.25">
      <c r="A92" t="s">
        <v>75</v>
      </c>
      <c r="B92" t="s">
        <v>90</v>
      </c>
      <c r="C92" t="s">
        <v>573</v>
      </c>
      <c r="D92" t="s">
        <v>151</v>
      </c>
      <c r="E92">
        <v>0.94699999999999995</v>
      </c>
      <c r="F92" t="s">
        <v>79</v>
      </c>
      <c r="G92" t="s">
        <v>574</v>
      </c>
      <c r="H92" t="s">
        <v>575</v>
      </c>
      <c r="I92" t="s">
        <v>79</v>
      </c>
      <c r="J92" t="s">
        <v>82</v>
      </c>
      <c r="K92" t="s">
        <v>83</v>
      </c>
      <c r="L92" t="s">
        <v>84</v>
      </c>
      <c r="M92" t="s">
        <v>85</v>
      </c>
      <c r="N92">
        <v>1489</v>
      </c>
      <c r="O92" t="s">
        <v>576</v>
      </c>
    </row>
    <row r="93" spans="1:15" x14ac:dyDescent="0.25">
      <c r="A93" t="s">
        <v>75</v>
      </c>
      <c r="B93" t="s">
        <v>90</v>
      </c>
      <c r="C93" t="s">
        <v>577</v>
      </c>
      <c r="D93" t="s">
        <v>120</v>
      </c>
      <c r="E93">
        <v>1</v>
      </c>
      <c r="F93" t="s">
        <v>578</v>
      </c>
      <c r="G93" t="s">
        <v>579</v>
      </c>
      <c r="H93" t="s">
        <v>580</v>
      </c>
      <c r="I93" t="s">
        <v>105</v>
      </c>
      <c r="J93" t="s">
        <v>581</v>
      </c>
      <c r="K93" t="s">
        <v>160</v>
      </c>
      <c r="L93" t="s">
        <v>84</v>
      </c>
      <c r="M93" t="s">
        <v>85</v>
      </c>
      <c r="N93">
        <v>1489</v>
      </c>
      <c r="O93" t="s">
        <v>582</v>
      </c>
    </row>
    <row r="94" spans="1:15" x14ac:dyDescent="0.25">
      <c r="A94" t="s">
        <v>75</v>
      </c>
      <c r="B94" t="s">
        <v>90</v>
      </c>
      <c r="C94" t="s">
        <v>583</v>
      </c>
      <c r="D94" t="s">
        <v>120</v>
      </c>
      <c r="E94">
        <v>1</v>
      </c>
      <c r="F94" t="s">
        <v>584</v>
      </c>
      <c r="G94" t="s">
        <v>585</v>
      </c>
      <c r="H94" t="s">
        <v>586</v>
      </c>
      <c r="I94" t="s">
        <v>85</v>
      </c>
      <c r="J94" t="s">
        <v>587</v>
      </c>
      <c r="K94" t="s">
        <v>277</v>
      </c>
      <c r="L94" t="s">
        <v>84</v>
      </c>
      <c r="M94" t="s">
        <v>85</v>
      </c>
      <c r="N94">
        <v>1489</v>
      </c>
      <c r="O94" t="s">
        <v>588</v>
      </c>
    </row>
    <row r="95" spans="1:15" x14ac:dyDescent="0.25">
      <c r="A95" t="s">
        <v>75</v>
      </c>
      <c r="B95" t="s">
        <v>90</v>
      </c>
      <c r="C95" t="s">
        <v>589</v>
      </c>
      <c r="D95" t="s">
        <v>135</v>
      </c>
      <c r="E95">
        <v>1</v>
      </c>
      <c r="F95" t="s">
        <v>590</v>
      </c>
      <c r="G95" t="s">
        <v>591</v>
      </c>
      <c r="H95" t="s">
        <v>592</v>
      </c>
      <c r="I95" t="s">
        <v>105</v>
      </c>
      <c r="J95" t="s">
        <v>593</v>
      </c>
      <c r="K95" t="s">
        <v>160</v>
      </c>
      <c r="L95" t="s">
        <v>84</v>
      </c>
      <c r="M95" t="s">
        <v>85</v>
      </c>
      <c r="N95">
        <v>1489</v>
      </c>
      <c r="O95" t="s">
        <v>594</v>
      </c>
    </row>
    <row r="96" spans="1:15" x14ac:dyDescent="0.25">
      <c r="A96" t="s">
        <v>75</v>
      </c>
      <c r="B96" t="s">
        <v>90</v>
      </c>
      <c r="C96" t="s">
        <v>595</v>
      </c>
      <c r="D96" t="s">
        <v>120</v>
      </c>
      <c r="E96">
        <v>0.91</v>
      </c>
      <c r="F96" t="s">
        <v>596</v>
      </c>
      <c r="G96" t="s">
        <v>597</v>
      </c>
      <c r="H96" t="s">
        <v>598</v>
      </c>
      <c r="I96" t="s">
        <v>85</v>
      </c>
      <c r="J96" t="s">
        <v>599</v>
      </c>
      <c r="K96" t="s">
        <v>277</v>
      </c>
      <c r="L96" t="s">
        <v>84</v>
      </c>
      <c r="M96" t="s">
        <v>85</v>
      </c>
      <c r="N96">
        <v>1489</v>
      </c>
      <c r="O96" t="s">
        <v>600</v>
      </c>
    </row>
    <row r="97" spans="1:15" x14ac:dyDescent="0.25">
      <c r="A97" t="s">
        <v>75</v>
      </c>
      <c r="B97" t="s">
        <v>90</v>
      </c>
      <c r="C97" t="s">
        <v>601</v>
      </c>
      <c r="D97" t="s">
        <v>92</v>
      </c>
      <c r="E97">
        <v>0.74199999999999999</v>
      </c>
      <c r="F97" t="s">
        <v>602</v>
      </c>
      <c r="G97" t="s">
        <v>603</v>
      </c>
      <c r="H97" t="s">
        <v>604</v>
      </c>
      <c r="I97" t="s">
        <v>565</v>
      </c>
      <c r="J97" t="s">
        <v>605</v>
      </c>
      <c r="K97" t="s">
        <v>124</v>
      </c>
      <c r="L97" t="s">
        <v>84</v>
      </c>
      <c r="M97" t="s">
        <v>85</v>
      </c>
      <c r="N97">
        <v>1489</v>
      </c>
      <c r="O97" t="s">
        <v>606</v>
      </c>
    </row>
    <row r="98" spans="1:15" x14ac:dyDescent="0.25">
      <c r="A98" t="s">
        <v>75</v>
      </c>
      <c r="B98" t="s">
        <v>90</v>
      </c>
      <c r="C98" t="s">
        <v>607</v>
      </c>
      <c r="D98" t="s">
        <v>225</v>
      </c>
      <c r="E98">
        <v>1</v>
      </c>
      <c r="F98" t="s">
        <v>608</v>
      </c>
      <c r="G98" t="s">
        <v>609</v>
      </c>
      <c r="H98" t="s">
        <v>610</v>
      </c>
      <c r="I98" t="s">
        <v>400</v>
      </c>
      <c r="J98" t="s">
        <v>611</v>
      </c>
      <c r="K98" t="s">
        <v>277</v>
      </c>
      <c r="L98" t="s">
        <v>84</v>
      </c>
      <c r="M98" t="s">
        <v>85</v>
      </c>
      <c r="N98">
        <v>1489</v>
      </c>
      <c r="O98" t="s">
        <v>612</v>
      </c>
    </row>
    <row r="99" spans="1:15" x14ac:dyDescent="0.25">
      <c r="A99" t="s">
        <v>75</v>
      </c>
      <c r="B99" t="s">
        <v>90</v>
      </c>
      <c r="C99" t="s">
        <v>613</v>
      </c>
      <c r="D99" t="s">
        <v>120</v>
      </c>
      <c r="E99">
        <v>1</v>
      </c>
      <c r="F99" t="s">
        <v>614</v>
      </c>
      <c r="G99" t="s">
        <v>615</v>
      </c>
      <c r="H99" t="s">
        <v>616</v>
      </c>
      <c r="I99" t="s">
        <v>124</v>
      </c>
      <c r="J99" t="s">
        <v>617</v>
      </c>
      <c r="K99" t="s">
        <v>140</v>
      </c>
      <c r="L99" t="s">
        <v>84</v>
      </c>
      <c r="M99" t="s">
        <v>85</v>
      </c>
      <c r="N99">
        <v>1489</v>
      </c>
      <c r="O99" t="s">
        <v>618</v>
      </c>
    </row>
    <row r="100" spans="1:15" x14ac:dyDescent="0.25">
      <c r="A100" t="s">
        <v>75</v>
      </c>
      <c r="B100" t="s">
        <v>90</v>
      </c>
      <c r="C100" t="s">
        <v>619</v>
      </c>
      <c r="D100" t="s">
        <v>225</v>
      </c>
      <c r="E100">
        <v>1</v>
      </c>
      <c r="F100" t="s">
        <v>620</v>
      </c>
      <c r="G100" t="s">
        <v>615</v>
      </c>
      <c r="H100" t="s">
        <v>616</v>
      </c>
      <c r="I100" t="s">
        <v>140</v>
      </c>
      <c r="J100" t="s">
        <v>621</v>
      </c>
      <c r="K100" t="s">
        <v>174</v>
      </c>
      <c r="L100" t="s">
        <v>84</v>
      </c>
      <c r="M100" t="s">
        <v>85</v>
      </c>
      <c r="N100">
        <v>1489</v>
      </c>
      <c r="O100" t="s">
        <v>622</v>
      </c>
    </row>
    <row r="101" spans="1:15" x14ac:dyDescent="0.25">
      <c r="A101" t="s">
        <v>75</v>
      </c>
      <c r="B101" t="s">
        <v>90</v>
      </c>
      <c r="C101" t="s">
        <v>623</v>
      </c>
      <c r="D101" t="s">
        <v>135</v>
      </c>
      <c r="E101">
        <v>1</v>
      </c>
      <c r="F101" t="s">
        <v>624</v>
      </c>
      <c r="G101" t="s">
        <v>625</v>
      </c>
      <c r="H101" t="s">
        <v>626</v>
      </c>
      <c r="I101" t="s">
        <v>140</v>
      </c>
      <c r="J101" t="s">
        <v>627</v>
      </c>
      <c r="K101" t="s">
        <v>160</v>
      </c>
      <c r="L101" t="s">
        <v>84</v>
      </c>
      <c r="M101" t="s">
        <v>85</v>
      </c>
      <c r="N101">
        <v>1489</v>
      </c>
      <c r="O101" t="s">
        <v>628</v>
      </c>
    </row>
    <row r="102" spans="1:15" x14ac:dyDescent="0.25">
      <c r="A102" t="s">
        <v>75</v>
      </c>
      <c r="B102" t="s">
        <v>90</v>
      </c>
      <c r="C102" t="s">
        <v>629</v>
      </c>
      <c r="D102" t="s">
        <v>120</v>
      </c>
      <c r="E102">
        <v>1</v>
      </c>
      <c r="F102" t="s">
        <v>630</v>
      </c>
      <c r="G102" t="s">
        <v>631</v>
      </c>
      <c r="H102" t="s">
        <v>632</v>
      </c>
      <c r="I102" t="s">
        <v>85</v>
      </c>
      <c r="J102" t="s">
        <v>633</v>
      </c>
      <c r="K102" t="s">
        <v>277</v>
      </c>
      <c r="L102" t="s">
        <v>84</v>
      </c>
      <c r="M102" t="s">
        <v>85</v>
      </c>
      <c r="N102">
        <v>1489</v>
      </c>
      <c r="O102" t="s">
        <v>634</v>
      </c>
    </row>
    <row r="103" spans="1:15" x14ac:dyDescent="0.25">
      <c r="A103" t="s">
        <v>75</v>
      </c>
      <c r="B103" t="s">
        <v>90</v>
      </c>
      <c r="C103" t="s">
        <v>635</v>
      </c>
      <c r="D103" t="s">
        <v>92</v>
      </c>
      <c r="E103">
        <v>1</v>
      </c>
      <c r="F103" t="s">
        <v>636</v>
      </c>
      <c r="G103" t="s">
        <v>637</v>
      </c>
      <c r="H103" t="s">
        <v>638</v>
      </c>
      <c r="I103" t="s">
        <v>96</v>
      </c>
      <c r="J103" t="s">
        <v>639</v>
      </c>
      <c r="K103" t="s">
        <v>98</v>
      </c>
      <c r="L103" t="s">
        <v>84</v>
      </c>
      <c r="M103" t="s">
        <v>85</v>
      </c>
      <c r="N103">
        <v>1489</v>
      </c>
      <c r="O103" t="s">
        <v>640</v>
      </c>
    </row>
    <row r="104" spans="1:15" x14ac:dyDescent="0.25">
      <c r="A104" t="s">
        <v>75</v>
      </c>
      <c r="B104" t="s">
        <v>90</v>
      </c>
      <c r="C104" t="s">
        <v>641</v>
      </c>
      <c r="D104" t="s">
        <v>92</v>
      </c>
      <c r="E104">
        <v>0.94199999999999995</v>
      </c>
      <c r="F104" t="s">
        <v>642</v>
      </c>
      <c r="G104" t="s">
        <v>643</v>
      </c>
      <c r="H104" t="s">
        <v>644</v>
      </c>
      <c r="I104" t="s">
        <v>96</v>
      </c>
      <c r="J104" t="s">
        <v>645</v>
      </c>
      <c r="K104" t="s">
        <v>98</v>
      </c>
      <c r="L104" t="s">
        <v>84</v>
      </c>
      <c r="M104" t="s">
        <v>85</v>
      </c>
      <c r="N104">
        <v>1489</v>
      </c>
      <c r="O104" t="s">
        <v>646</v>
      </c>
    </row>
    <row r="105" spans="1:15" x14ac:dyDescent="0.25">
      <c r="A105" t="s">
        <v>75</v>
      </c>
      <c r="B105" t="s">
        <v>90</v>
      </c>
      <c r="C105" t="s">
        <v>647</v>
      </c>
      <c r="D105" t="s">
        <v>101</v>
      </c>
      <c r="E105">
        <v>0.94699999999999995</v>
      </c>
      <c r="F105" t="s">
        <v>79</v>
      </c>
      <c r="G105" t="s">
        <v>648</v>
      </c>
      <c r="H105" t="s">
        <v>649</v>
      </c>
      <c r="I105" t="s">
        <v>79</v>
      </c>
      <c r="J105" t="s">
        <v>82</v>
      </c>
      <c r="K105" t="s">
        <v>83</v>
      </c>
      <c r="L105" t="s">
        <v>84</v>
      </c>
      <c r="M105" t="s">
        <v>85</v>
      </c>
      <c r="N105">
        <v>1489</v>
      </c>
      <c r="O105" t="s">
        <v>650</v>
      </c>
    </row>
    <row r="106" spans="1:15" x14ac:dyDescent="0.25">
      <c r="A106" t="s">
        <v>75</v>
      </c>
      <c r="B106" t="s">
        <v>90</v>
      </c>
      <c r="C106" t="s">
        <v>651</v>
      </c>
      <c r="D106" t="s">
        <v>115</v>
      </c>
      <c r="E106">
        <v>1</v>
      </c>
      <c r="F106" t="s">
        <v>79</v>
      </c>
      <c r="G106" t="s">
        <v>652</v>
      </c>
      <c r="H106" t="s">
        <v>653</v>
      </c>
      <c r="I106" t="s">
        <v>79</v>
      </c>
      <c r="J106" t="s">
        <v>82</v>
      </c>
      <c r="K106" t="s">
        <v>83</v>
      </c>
      <c r="L106" t="s">
        <v>84</v>
      </c>
      <c r="M106" t="s">
        <v>85</v>
      </c>
      <c r="N106">
        <v>1489</v>
      </c>
      <c r="O106" t="s">
        <v>654</v>
      </c>
    </row>
    <row r="107" spans="1:15" x14ac:dyDescent="0.25">
      <c r="A107" t="s">
        <v>75</v>
      </c>
      <c r="B107" t="s">
        <v>90</v>
      </c>
      <c r="C107" t="s">
        <v>655</v>
      </c>
      <c r="D107" t="s">
        <v>135</v>
      </c>
      <c r="E107">
        <v>1</v>
      </c>
      <c r="F107" t="s">
        <v>656</v>
      </c>
      <c r="G107" t="s">
        <v>657</v>
      </c>
      <c r="H107" t="s">
        <v>658</v>
      </c>
      <c r="I107" t="s">
        <v>85</v>
      </c>
      <c r="J107" t="s">
        <v>659</v>
      </c>
      <c r="K107" t="s">
        <v>277</v>
      </c>
      <c r="L107" t="s">
        <v>84</v>
      </c>
      <c r="M107" t="s">
        <v>85</v>
      </c>
      <c r="N107">
        <v>1489</v>
      </c>
      <c r="O107" t="s">
        <v>660</v>
      </c>
    </row>
    <row r="108" spans="1:15" x14ac:dyDescent="0.25">
      <c r="A108" t="s">
        <v>75</v>
      </c>
      <c r="B108" t="s">
        <v>90</v>
      </c>
      <c r="C108" t="s">
        <v>661</v>
      </c>
      <c r="D108" t="s">
        <v>225</v>
      </c>
      <c r="E108">
        <v>0.94799999999999995</v>
      </c>
      <c r="F108" t="s">
        <v>662</v>
      </c>
      <c r="G108" t="s">
        <v>663</v>
      </c>
      <c r="H108" t="s">
        <v>664</v>
      </c>
      <c r="I108" t="s">
        <v>96</v>
      </c>
      <c r="J108" t="s">
        <v>665</v>
      </c>
      <c r="K108" t="s">
        <v>253</v>
      </c>
      <c r="L108" t="s">
        <v>84</v>
      </c>
      <c r="M108" t="s">
        <v>85</v>
      </c>
      <c r="N108">
        <v>1489</v>
      </c>
      <c r="O108" t="s">
        <v>666</v>
      </c>
    </row>
    <row r="109" spans="1:15" x14ac:dyDescent="0.25">
      <c r="A109" t="s">
        <v>75</v>
      </c>
      <c r="B109" t="s">
        <v>90</v>
      </c>
      <c r="C109" t="s">
        <v>667</v>
      </c>
      <c r="D109" t="s">
        <v>120</v>
      </c>
      <c r="E109">
        <v>1</v>
      </c>
      <c r="F109" t="s">
        <v>668</v>
      </c>
      <c r="G109" t="s">
        <v>669</v>
      </c>
      <c r="H109" t="s">
        <v>670</v>
      </c>
      <c r="I109" t="s">
        <v>197</v>
      </c>
      <c r="J109" t="s">
        <v>671</v>
      </c>
      <c r="K109" t="s">
        <v>172</v>
      </c>
      <c r="L109" t="s">
        <v>84</v>
      </c>
      <c r="M109" t="s">
        <v>85</v>
      </c>
      <c r="N109">
        <v>1489</v>
      </c>
      <c r="O109" t="s">
        <v>672</v>
      </c>
    </row>
    <row r="110" spans="1:15" x14ac:dyDescent="0.25">
      <c r="A110" t="s">
        <v>75</v>
      </c>
      <c r="B110" t="s">
        <v>90</v>
      </c>
      <c r="C110" t="s">
        <v>673</v>
      </c>
      <c r="D110" t="s">
        <v>115</v>
      </c>
      <c r="E110">
        <v>1</v>
      </c>
      <c r="F110" t="s">
        <v>674</v>
      </c>
      <c r="G110" t="s">
        <v>669</v>
      </c>
      <c r="H110" t="s">
        <v>670</v>
      </c>
      <c r="I110" t="s">
        <v>96</v>
      </c>
      <c r="J110" t="s">
        <v>675</v>
      </c>
      <c r="K110" t="s">
        <v>197</v>
      </c>
      <c r="L110" t="s">
        <v>84</v>
      </c>
      <c r="M110" t="s">
        <v>85</v>
      </c>
      <c r="N110">
        <v>1489</v>
      </c>
      <c r="O110" t="s">
        <v>676</v>
      </c>
    </row>
    <row r="111" spans="1:15" x14ac:dyDescent="0.25">
      <c r="A111" t="s">
        <v>75</v>
      </c>
      <c r="B111" t="s">
        <v>90</v>
      </c>
      <c r="C111" t="s">
        <v>677</v>
      </c>
      <c r="D111" t="s">
        <v>78</v>
      </c>
      <c r="E111">
        <v>1</v>
      </c>
      <c r="F111" t="s">
        <v>674</v>
      </c>
      <c r="G111" t="s">
        <v>669</v>
      </c>
      <c r="H111" t="s">
        <v>670</v>
      </c>
      <c r="I111" t="s">
        <v>96</v>
      </c>
      <c r="J111" t="s">
        <v>675</v>
      </c>
      <c r="K111" t="s">
        <v>197</v>
      </c>
      <c r="L111" t="s">
        <v>84</v>
      </c>
      <c r="M111" t="s">
        <v>85</v>
      </c>
      <c r="N111">
        <v>1489</v>
      </c>
      <c r="O111" t="s">
        <v>678</v>
      </c>
    </row>
    <row r="112" spans="1:15" x14ac:dyDescent="0.25">
      <c r="A112" t="s">
        <v>75</v>
      </c>
      <c r="B112" t="s">
        <v>90</v>
      </c>
      <c r="C112" t="s">
        <v>679</v>
      </c>
      <c r="D112" t="s">
        <v>135</v>
      </c>
      <c r="E112">
        <v>1</v>
      </c>
      <c r="F112" t="s">
        <v>680</v>
      </c>
      <c r="G112" t="s">
        <v>681</v>
      </c>
      <c r="H112" t="s">
        <v>682</v>
      </c>
      <c r="I112" t="s">
        <v>146</v>
      </c>
      <c r="J112" t="s">
        <v>406</v>
      </c>
      <c r="K112" t="s">
        <v>148</v>
      </c>
      <c r="L112" t="s">
        <v>84</v>
      </c>
      <c r="M112" t="s">
        <v>85</v>
      </c>
      <c r="N112">
        <v>1489</v>
      </c>
      <c r="O112" t="s">
        <v>683</v>
      </c>
    </row>
    <row r="113" spans="1:15" x14ac:dyDescent="0.25">
      <c r="A113" t="s">
        <v>75</v>
      </c>
      <c r="B113" t="s">
        <v>90</v>
      </c>
      <c r="C113" t="s">
        <v>684</v>
      </c>
      <c r="D113" t="s">
        <v>92</v>
      </c>
      <c r="E113">
        <v>1</v>
      </c>
      <c r="F113" t="s">
        <v>685</v>
      </c>
      <c r="G113" t="s">
        <v>686</v>
      </c>
      <c r="H113" t="s">
        <v>687</v>
      </c>
      <c r="I113" t="s">
        <v>428</v>
      </c>
      <c r="J113" t="s">
        <v>688</v>
      </c>
      <c r="K113" t="s">
        <v>160</v>
      </c>
      <c r="L113" t="s">
        <v>84</v>
      </c>
      <c r="M113" t="s">
        <v>85</v>
      </c>
      <c r="N113">
        <v>1489</v>
      </c>
      <c r="O113" t="s">
        <v>689</v>
      </c>
    </row>
    <row r="114" spans="1:15" x14ac:dyDescent="0.25">
      <c r="A114" t="s">
        <v>75</v>
      </c>
      <c r="B114" t="s">
        <v>90</v>
      </c>
      <c r="C114" t="s">
        <v>690</v>
      </c>
      <c r="D114" t="s">
        <v>135</v>
      </c>
      <c r="E114">
        <v>1</v>
      </c>
      <c r="F114" t="s">
        <v>691</v>
      </c>
      <c r="G114" t="s">
        <v>692</v>
      </c>
      <c r="H114" t="s">
        <v>693</v>
      </c>
      <c r="I114" t="s">
        <v>124</v>
      </c>
      <c r="J114" t="s">
        <v>209</v>
      </c>
      <c r="K114" t="s">
        <v>96</v>
      </c>
      <c r="L114" t="s">
        <v>84</v>
      </c>
      <c r="M114" t="s">
        <v>85</v>
      </c>
      <c r="N114">
        <v>1489</v>
      </c>
      <c r="O114" t="s">
        <v>694</v>
      </c>
    </row>
    <row r="115" spans="1:15" x14ac:dyDescent="0.25">
      <c r="A115" t="s">
        <v>75</v>
      </c>
      <c r="B115" t="s">
        <v>90</v>
      </c>
      <c r="C115" t="s">
        <v>695</v>
      </c>
      <c r="D115" t="s">
        <v>92</v>
      </c>
      <c r="E115">
        <v>1</v>
      </c>
      <c r="F115" t="s">
        <v>696</v>
      </c>
      <c r="G115" t="s">
        <v>697</v>
      </c>
      <c r="H115" t="s">
        <v>698</v>
      </c>
      <c r="I115" t="s">
        <v>511</v>
      </c>
      <c r="J115" t="s">
        <v>699</v>
      </c>
      <c r="K115" t="s">
        <v>96</v>
      </c>
      <c r="L115" t="s">
        <v>84</v>
      </c>
      <c r="M115" t="s">
        <v>85</v>
      </c>
      <c r="N115">
        <v>1489</v>
      </c>
      <c r="O115" t="s">
        <v>700</v>
      </c>
    </row>
    <row r="116" spans="1:15" x14ac:dyDescent="0.25">
      <c r="A116" t="s">
        <v>75</v>
      </c>
      <c r="B116" t="s">
        <v>90</v>
      </c>
      <c r="C116" t="s">
        <v>701</v>
      </c>
      <c r="D116" t="s">
        <v>120</v>
      </c>
      <c r="E116">
        <v>1</v>
      </c>
      <c r="F116" t="s">
        <v>79</v>
      </c>
      <c r="G116" t="s">
        <v>702</v>
      </c>
      <c r="H116" t="s">
        <v>703</v>
      </c>
      <c r="I116" t="s">
        <v>79</v>
      </c>
      <c r="J116" t="s">
        <v>82</v>
      </c>
      <c r="K116" t="s">
        <v>83</v>
      </c>
      <c r="L116" t="s">
        <v>84</v>
      </c>
      <c r="M116" t="s">
        <v>85</v>
      </c>
      <c r="N116">
        <v>1489</v>
      </c>
      <c r="O116" t="s">
        <v>704</v>
      </c>
    </row>
    <row r="117" spans="1:15" x14ac:dyDescent="0.25">
      <c r="A117" t="s">
        <v>75</v>
      </c>
      <c r="B117" t="s">
        <v>90</v>
      </c>
      <c r="C117" t="s">
        <v>705</v>
      </c>
      <c r="D117" t="s">
        <v>135</v>
      </c>
      <c r="E117">
        <v>1</v>
      </c>
      <c r="F117" t="s">
        <v>706</v>
      </c>
      <c r="G117" t="s">
        <v>707</v>
      </c>
      <c r="H117" t="s">
        <v>708</v>
      </c>
      <c r="I117" t="s">
        <v>124</v>
      </c>
      <c r="J117" t="s">
        <v>709</v>
      </c>
      <c r="K117" t="s">
        <v>140</v>
      </c>
      <c r="L117" t="s">
        <v>84</v>
      </c>
      <c r="M117" t="s">
        <v>85</v>
      </c>
      <c r="N117">
        <v>1489</v>
      </c>
      <c r="O117" t="s">
        <v>710</v>
      </c>
    </row>
    <row r="118" spans="1:15" x14ac:dyDescent="0.25">
      <c r="A118" t="s">
        <v>75</v>
      </c>
      <c r="B118" t="s">
        <v>90</v>
      </c>
      <c r="C118" t="s">
        <v>711</v>
      </c>
      <c r="D118" t="s">
        <v>151</v>
      </c>
      <c r="E118">
        <v>1</v>
      </c>
      <c r="F118" t="s">
        <v>79</v>
      </c>
      <c r="G118" t="s">
        <v>712</v>
      </c>
      <c r="H118" t="s">
        <v>713</v>
      </c>
      <c r="I118" t="s">
        <v>79</v>
      </c>
      <c r="J118" t="s">
        <v>82</v>
      </c>
      <c r="K118" t="s">
        <v>83</v>
      </c>
      <c r="L118" t="s">
        <v>84</v>
      </c>
      <c r="M118" t="s">
        <v>85</v>
      </c>
      <c r="N118">
        <v>1489</v>
      </c>
      <c r="O118" t="s">
        <v>714</v>
      </c>
    </row>
    <row r="119" spans="1:15" x14ac:dyDescent="0.25">
      <c r="A119" t="s">
        <v>75</v>
      </c>
      <c r="B119" t="s">
        <v>90</v>
      </c>
      <c r="C119" t="s">
        <v>715</v>
      </c>
      <c r="D119" t="s">
        <v>135</v>
      </c>
      <c r="E119">
        <v>0.72400000000000009</v>
      </c>
      <c r="F119" t="s">
        <v>79</v>
      </c>
      <c r="G119" t="s">
        <v>716</v>
      </c>
      <c r="H119" t="s">
        <v>717</v>
      </c>
      <c r="I119" t="s">
        <v>79</v>
      </c>
      <c r="J119" t="s">
        <v>82</v>
      </c>
      <c r="K119" t="s">
        <v>83</v>
      </c>
      <c r="L119" t="s">
        <v>84</v>
      </c>
      <c r="M119" t="s">
        <v>85</v>
      </c>
      <c r="N119">
        <v>1489</v>
      </c>
      <c r="O119" t="s">
        <v>718</v>
      </c>
    </row>
    <row r="120" spans="1:15" x14ac:dyDescent="0.25">
      <c r="A120" t="s">
        <v>75</v>
      </c>
      <c r="B120" t="s">
        <v>90</v>
      </c>
      <c r="C120" t="s">
        <v>719</v>
      </c>
      <c r="D120" t="s">
        <v>120</v>
      </c>
      <c r="E120">
        <v>1</v>
      </c>
      <c r="F120" t="s">
        <v>720</v>
      </c>
      <c r="G120" t="s">
        <v>721</v>
      </c>
      <c r="H120" t="s">
        <v>722</v>
      </c>
      <c r="I120" t="s">
        <v>204</v>
      </c>
      <c r="J120" t="s">
        <v>723</v>
      </c>
      <c r="K120" t="s">
        <v>140</v>
      </c>
      <c r="L120" t="s">
        <v>84</v>
      </c>
      <c r="M120" t="s">
        <v>85</v>
      </c>
      <c r="N120">
        <v>1489</v>
      </c>
      <c r="O120" t="s">
        <v>724</v>
      </c>
    </row>
    <row r="121" spans="1:15" x14ac:dyDescent="0.25">
      <c r="A121" t="s">
        <v>75</v>
      </c>
      <c r="B121" t="s">
        <v>90</v>
      </c>
      <c r="C121" t="s">
        <v>725</v>
      </c>
      <c r="D121" t="s">
        <v>120</v>
      </c>
      <c r="E121">
        <v>1</v>
      </c>
      <c r="F121" t="s">
        <v>726</v>
      </c>
      <c r="G121" t="s">
        <v>727</v>
      </c>
      <c r="H121" t="s">
        <v>728</v>
      </c>
      <c r="I121" t="s">
        <v>400</v>
      </c>
      <c r="J121" t="s">
        <v>729</v>
      </c>
      <c r="K121" t="s">
        <v>428</v>
      </c>
      <c r="L121" t="s">
        <v>84</v>
      </c>
      <c r="M121" t="s">
        <v>85</v>
      </c>
      <c r="N121">
        <v>1489</v>
      </c>
      <c r="O121" t="s">
        <v>730</v>
      </c>
    </row>
    <row r="122" spans="1:15" x14ac:dyDescent="0.25">
      <c r="A122" t="s">
        <v>75</v>
      </c>
      <c r="B122" t="s">
        <v>90</v>
      </c>
      <c r="C122" t="s">
        <v>731</v>
      </c>
      <c r="D122" t="s">
        <v>120</v>
      </c>
      <c r="E122">
        <v>1</v>
      </c>
      <c r="F122" t="s">
        <v>732</v>
      </c>
      <c r="G122" t="s">
        <v>733</v>
      </c>
      <c r="H122" t="s">
        <v>734</v>
      </c>
      <c r="I122" t="s">
        <v>85</v>
      </c>
      <c r="J122" t="s">
        <v>735</v>
      </c>
      <c r="K122" t="s">
        <v>277</v>
      </c>
      <c r="L122" t="s">
        <v>84</v>
      </c>
      <c r="M122" t="s">
        <v>85</v>
      </c>
      <c r="N122">
        <v>1489</v>
      </c>
      <c r="O122" t="s">
        <v>736</v>
      </c>
    </row>
    <row r="123" spans="1:15" x14ac:dyDescent="0.25">
      <c r="A123" t="s">
        <v>75</v>
      </c>
      <c r="B123" t="s">
        <v>90</v>
      </c>
      <c r="C123" t="s">
        <v>737</v>
      </c>
      <c r="D123" t="s">
        <v>101</v>
      </c>
      <c r="E123">
        <v>1</v>
      </c>
      <c r="F123" t="s">
        <v>738</v>
      </c>
      <c r="G123" t="s">
        <v>739</v>
      </c>
      <c r="H123" t="s">
        <v>740</v>
      </c>
      <c r="I123" t="s">
        <v>105</v>
      </c>
      <c r="J123" t="s">
        <v>97</v>
      </c>
      <c r="K123" t="s">
        <v>204</v>
      </c>
      <c r="L123" t="s">
        <v>84</v>
      </c>
      <c r="M123" t="s">
        <v>85</v>
      </c>
      <c r="N123">
        <v>1489</v>
      </c>
      <c r="O123" t="s">
        <v>741</v>
      </c>
    </row>
    <row r="124" spans="1:15" x14ac:dyDescent="0.25">
      <c r="A124" t="s">
        <v>75</v>
      </c>
      <c r="B124" t="s">
        <v>90</v>
      </c>
      <c r="C124" t="s">
        <v>742</v>
      </c>
      <c r="D124" t="s">
        <v>120</v>
      </c>
      <c r="E124">
        <v>1</v>
      </c>
      <c r="F124" t="s">
        <v>743</v>
      </c>
      <c r="G124" t="s">
        <v>739</v>
      </c>
      <c r="H124" t="s">
        <v>740</v>
      </c>
      <c r="I124" t="s">
        <v>105</v>
      </c>
      <c r="J124" t="s">
        <v>744</v>
      </c>
      <c r="K124" t="s">
        <v>160</v>
      </c>
      <c r="L124" t="s">
        <v>84</v>
      </c>
      <c r="M124" t="s">
        <v>85</v>
      </c>
      <c r="N124">
        <v>1489</v>
      </c>
      <c r="O124" t="s">
        <v>745</v>
      </c>
    </row>
    <row r="125" spans="1:15" x14ac:dyDescent="0.25">
      <c r="A125" t="s">
        <v>75</v>
      </c>
      <c r="B125" t="s">
        <v>90</v>
      </c>
      <c r="C125" t="s">
        <v>746</v>
      </c>
      <c r="D125" t="s">
        <v>135</v>
      </c>
      <c r="E125">
        <v>1</v>
      </c>
      <c r="F125" t="s">
        <v>747</v>
      </c>
      <c r="G125" t="s">
        <v>748</v>
      </c>
      <c r="H125" t="s">
        <v>749</v>
      </c>
      <c r="I125" t="s">
        <v>131</v>
      </c>
      <c r="J125" t="s">
        <v>750</v>
      </c>
      <c r="K125" t="s">
        <v>98</v>
      </c>
      <c r="L125" t="s">
        <v>84</v>
      </c>
      <c r="M125" t="s">
        <v>85</v>
      </c>
      <c r="N125">
        <v>1489</v>
      </c>
      <c r="O125" t="s">
        <v>751</v>
      </c>
    </row>
    <row r="126" spans="1:15" x14ac:dyDescent="0.25">
      <c r="A126" t="s">
        <v>75</v>
      </c>
      <c r="B126" t="s">
        <v>90</v>
      </c>
      <c r="C126" t="s">
        <v>752</v>
      </c>
      <c r="D126" t="s">
        <v>120</v>
      </c>
      <c r="E126">
        <v>1</v>
      </c>
      <c r="F126" t="s">
        <v>79</v>
      </c>
      <c r="G126" t="s">
        <v>753</v>
      </c>
      <c r="H126" t="s">
        <v>754</v>
      </c>
      <c r="I126" t="s">
        <v>79</v>
      </c>
      <c r="J126" t="s">
        <v>82</v>
      </c>
      <c r="K126" t="s">
        <v>83</v>
      </c>
      <c r="L126" t="s">
        <v>84</v>
      </c>
      <c r="M126" t="s">
        <v>85</v>
      </c>
      <c r="N126">
        <v>1489</v>
      </c>
      <c r="O126" t="s">
        <v>755</v>
      </c>
    </row>
    <row r="127" spans="1:15" x14ac:dyDescent="0.25">
      <c r="A127" t="s">
        <v>75</v>
      </c>
      <c r="B127" t="s">
        <v>90</v>
      </c>
      <c r="C127" t="s">
        <v>756</v>
      </c>
      <c r="D127" t="s">
        <v>101</v>
      </c>
      <c r="E127">
        <v>1</v>
      </c>
      <c r="F127" t="s">
        <v>757</v>
      </c>
      <c r="G127" t="s">
        <v>758</v>
      </c>
      <c r="H127" t="s">
        <v>759</v>
      </c>
      <c r="I127" t="s">
        <v>400</v>
      </c>
      <c r="J127" t="s">
        <v>587</v>
      </c>
      <c r="K127" t="s">
        <v>511</v>
      </c>
      <c r="L127" t="s">
        <v>84</v>
      </c>
      <c r="M127" t="s">
        <v>85</v>
      </c>
      <c r="N127">
        <v>1489</v>
      </c>
      <c r="O127" t="s">
        <v>760</v>
      </c>
    </row>
    <row r="128" spans="1:15" x14ac:dyDescent="0.25">
      <c r="A128" t="s">
        <v>75</v>
      </c>
      <c r="B128" t="s">
        <v>90</v>
      </c>
      <c r="C128" t="s">
        <v>761</v>
      </c>
      <c r="D128" t="s">
        <v>120</v>
      </c>
      <c r="E128">
        <v>1</v>
      </c>
      <c r="F128" t="s">
        <v>762</v>
      </c>
      <c r="G128" t="s">
        <v>763</v>
      </c>
      <c r="H128" t="s">
        <v>764</v>
      </c>
      <c r="I128" t="s">
        <v>124</v>
      </c>
      <c r="J128" t="s">
        <v>765</v>
      </c>
      <c r="K128" t="s">
        <v>140</v>
      </c>
      <c r="L128" t="s">
        <v>84</v>
      </c>
      <c r="M128" t="s">
        <v>85</v>
      </c>
      <c r="N128">
        <v>1489</v>
      </c>
      <c r="O128" t="s">
        <v>766</v>
      </c>
    </row>
    <row r="129" spans="1:15" x14ac:dyDescent="0.25">
      <c r="A129" t="s">
        <v>75</v>
      </c>
      <c r="B129" t="s">
        <v>90</v>
      </c>
      <c r="C129" t="s">
        <v>767</v>
      </c>
      <c r="D129" t="s">
        <v>135</v>
      </c>
      <c r="E129">
        <v>1</v>
      </c>
      <c r="F129" t="s">
        <v>768</v>
      </c>
      <c r="G129" t="s">
        <v>769</v>
      </c>
      <c r="H129" t="s">
        <v>770</v>
      </c>
      <c r="I129" t="s">
        <v>140</v>
      </c>
      <c r="J129" t="s">
        <v>771</v>
      </c>
      <c r="K129" t="s">
        <v>277</v>
      </c>
      <c r="L129" t="s">
        <v>84</v>
      </c>
      <c r="M129" t="s">
        <v>85</v>
      </c>
      <c r="N129">
        <v>1489</v>
      </c>
      <c r="O129" t="s">
        <v>772</v>
      </c>
    </row>
    <row r="130" spans="1:15" x14ac:dyDescent="0.25">
      <c r="A130" t="s">
        <v>75</v>
      </c>
      <c r="B130" t="s">
        <v>90</v>
      </c>
      <c r="C130" t="s">
        <v>773</v>
      </c>
      <c r="D130" t="s">
        <v>225</v>
      </c>
      <c r="E130">
        <v>1</v>
      </c>
      <c r="F130" t="s">
        <v>774</v>
      </c>
      <c r="G130" t="s">
        <v>775</v>
      </c>
      <c r="H130" t="s">
        <v>776</v>
      </c>
      <c r="I130" t="s">
        <v>148</v>
      </c>
      <c r="J130" t="s">
        <v>777</v>
      </c>
      <c r="K130" t="s">
        <v>160</v>
      </c>
      <c r="L130" t="s">
        <v>84</v>
      </c>
      <c r="M130" t="s">
        <v>85</v>
      </c>
      <c r="N130">
        <v>1489</v>
      </c>
      <c r="O130" t="s">
        <v>778</v>
      </c>
    </row>
    <row r="131" spans="1:15" x14ac:dyDescent="0.25">
      <c r="A131" t="s">
        <v>75</v>
      </c>
      <c r="B131" t="s">
        <v>90</v>
      </c>
      <c r="C131" t="s">
        <v>779</v>
      </c>
      <c r="D131" t="s">
        <v>120</v>
      </c>
      <c r="E131">
        <v>1</v>
      </c>
      <c r="F131" t="s">
        <v>79</v>
      </c>
      <c r="G131" t="s">
        <v>780</v>
      </c>
      <c r="H131" t="s">
        <v>781</v>
      </c>
      <c r="I131" t="s">
        <v>79</v>
      </c>
      <c r="J131" t="s">
        <v>82</v>
      </c>
      <c r="K131" t="s">
        <v>83</v>
      </c>
      <c r="L131" t="s">
        <v>84</v>
      </c>
      <c r="M131" t="s">
        <v>85</v>
      </c>
      <c r="N131">
        <v>1489</v>
      </c>
      <c r="O131" t="s">
        <v>782</v>
      </c>
    </row>
    <row r="132" spans="1:15" x14ac:dyDescent="0.25">
      <c r="A132" t="s">
        <v>75</v>
      </c>
      <c r="B132" t="s">
        <v>90</v>
      </c>
      <c r="C132" t="s">
        <v>783</v>
      </c>
      <c r="D132" t="s">
        <v>120</v>
      </c>
      <c r="E132">
        <v>1</v>
      </c>
      <c r="F132" t="s">
        <v>784</v>
      </c>
      <c r="G132" t="s">
        <v>785</v>
      </c>
      <c r="H132" t="s">
        <v>786</v>
      </c>
      <c r="I132" t="s">
        <v>124</v>
      </c>
      <c r="J132" t="s">
        <v>787</v>
      </c>
      <c r="K132" t="s">
        <v>96</v>
      </c>
      <c r="L132" t="s">
        <v>84</v>
      </c>
      <c r="M132" t="s">
        <v>85</v>
      </c>
      <c r="N132">
        <v>1489</v>
      </c>
      <c r="O132" t="s">
        <v>788</v>
      </c>
    </row>
    <row r="133" spans="1:15" x14ac:dyDescent="0.25">
      <c r="A133" t="s">
        <v>75</v>
      </c>
      <c r="B133" t="s">
        <v>90</v>
      </c>
      <c r="C133" t="s">
        <v>789</v>
      </c>
      <c r="D133" t="s">
        <v>135</v>
      </c>
      <c r="E133">
        <v>1</v>
      </c>
      <c r="F133" t="s">
        <v>790</v>
      </c>
      <c r="G133" t="s">
        <v>791</v>
      </c>
      <c r="H133" t="s">
        <v>792</v>
      </c>
      <c r="I133" t="s">
        <v>124</v>
      </c>
      <c r="J133" t="s">
        <v>793</v>
      </c>
      <c r="K133" t="s">
        <v>140</v>
      </c>
      <c r="L133" t="s">
        <v>84</v>
      </c>
      <c r="M133" t="s">
        <v>85</v>
      </c>
      <c r="N133">
        <v>1489</v>
      </c>
      <c r="O133" t="s">
        <v>794</v>
      </c>
    </row>
    <row r="134" spans="1:15" x14ac:dyDescent="0.25">
      <c r="A134" t="s">
        <v>75</v>
      </c>
      <c r="B134" t="s">
        <v>90</v>
      </c>
      <c r="C134" t="s">
        <v>795</v>
      </c>
      <c r="D134" t="s">
        <v>135</v>
      </c>
      <c r="E134">
        <v>1</v>
      </c>
      <c r="F134" t="s">
        <v>796</v>
      </c>
      <c r="G134" t="s">
        <v>797</v>
      </c>
      <c r="H134" t="s">
        <v>798</v>
      </c>
      <c r="I134" t="s">
        <v>124</v>
      </c>
      <c r="J134" t="s">
        <v>799</v>
      </c>
      <c r="K134" t="s">
        <v>140</v>
      </c>
      <c r="L134" t="s">
        <v>84</v>
      </c>
      <c r="M134" t="s">
        <v>85</v>
      </c>
      <c r="N134">
        <v>1489</v>
      </c>
      <c r="O134" t="s">
        <v>800</v>
      </c>
    </row>
    <row r="135" spans="1:15" x14ac:dyDescent="0.25">
      <c r="A135" t="s">
        <v>75</v>
      </c>
      <c r="B135" t="s">
        <v>90</v>
      </c>
      <c r="C135" t="s">
        <v>801</v>
      </c>
      <c r="D135" t="s">
        <v>120</v>
      </c>
      <c r="E135">
        <v>0.92100000000000004</v>
      </c>
      <c r="F135" t="s">
        <v>212</v>
      </c>
      <c r="G135" t="s">
        <v>802</v>
      </c>
      <c r="H135" t="s">
        <v>803</v>
      </c>
      <c r="I135" t="s">
        <v>212</v>
      </c>
      <c r="J135" t="s">
        <v>82</v>
      </c>
      <c r="K135" t="s">
        <v>83</v>
      </c>
      <c r="L135" t="s">
        <v>84</v>
      </c>
      <c r="M135" t="s">
        <v>85</v>
      </c>
      <c r="N135">
        <v>1489</v>
      </c>
      <c r="O135" t="s">
        <v>804</v>
      </c>
    </row>
    <row r="136" spans="1:15" x14ac:dyDescent="0.25">
      <c r="A136" t="s">
        <v>75</v>
      </c>
      <c r="B136" t="s">
        <v>90</v>
      </c>
      <c r="C136" t="s">
        <v>805</v>
      </c>
      <c r="D136" t="s">
        <v>92</v>
      </c>
      <c r="E136">
        <v>1</v>
      </c>
      <c r="F136" t="s">
        <v>806</v>
      </c>
      <c r="G136" t="s">
        <v>807</v>
      </c>
      <c r="H136" t="s">
        <v>808</v>
      </c>
      <c r="I136" t="s">
        <v>245</v>
      </c>
      <c r="J136" t="s">
        <v>809</v>
      </c>
      <c r="K136" t="s">
        <v>105</v>
      </c>
      <c r="L136" t="s">
        <v>84</v>
      </c>
      <c r="M136" t="s">
        <v>85</v>
      </c>
      <c r="N136">
        <v>1489</v>
      </c>
      <c r="O136" t="s">
        <v>810</v>
      </c>
    </row>
    <row r="137" spans="1:15" x14ac:dyDescent="0.25">
      <c r="A137" t="s">
        <v>75</v>
      </c>
      <c r="B137" t="s">
        <v>90</v>
      </c>
      <c r="C137" t="s">
        <v>811</v>
      </c>
      <c r="D137" t="s">
        <v>135</v>
      </c>
      <c r="E137">
        <v>1</v>
      </c>
      <c r="F137" t="s">
        <v>812</v>
      </c>
      <c r="G137" t="s">
        <v>813</v>
      </c>
      <c r="H137" t="s">
        <v>814</v>
      </c>
      <c r="I137" t="s">
        <v>174</v>
      </c>
      <c r="J137" t="s">
        <v>815</v>
      </c>
      <c r="K137" t="s">
        <v>428</v>
      </c>
      <c r="L137" t="s">
        <v>84</v>
      </c>
      <c r="M137" t="s">
        <v>85</v>
      </c>
      <c r="N137">
        <v>1489</v>
      </c>
      <c r="O137" t="s">
        <v>816</v>
      </c>
    </row>
    <row r="138" spans="1:15" x14ac:dyDescent="0.25">
      <c r="A138" t="s">
        <v>75</v>
      </c>
      <c r="B138" t="s">
        <v>90</v>
      </c>
      <c r="C138" t="s">
        <v>817</v>
      </c>
      <c r="D138" t="s">
        <v>225</v>
      </c>
      <c r="E138">
        <v>1</v>
      </c>
      <c r="F138" t="s">
        <v>818</v>
      </c>
      <c r="G138" t="s">
        <v>819</v>
      </c>
      <c r="H138" t="s">
        <v>820</v>
      </c>
      <c r="I138" t="s">
        <v>400</v>
      </c>
      <c r="J138" t="s">
        <v>821</v>
      </c>
      <c r="K138" t="s">
        <v>277</v>
      </c>
      <c r="L138" t="s">
        <v>84</v>
      </c>
      <c r="M138" t="s">
        <v>85</v>
      </c>
      <c r="N138">
        <v>1489</v>
      </c>
      <c r="O138" t="s">
        <v>822</v>
      </c>
    </row>
    <row r="139" spans="1:15" x14ac:dyDescent="0.25">
      <c r="A139" t="s">
        <v>75</v>
      </c>
      <c r="B139" t="s">
        <v>90</v>
      </c>
      <c r="C139" t="s">
        <v>823</v>
      </c>
      <c r="D139" t="s">
        <v>135</v>
      </c>
      <c r="E139">
        <v>1</v>
      </c>
      <c r="F139" t="s">
        <v>79</v>
      </c>
      <c r="G139" t="s">
        <v>824</v>
      </c>
      <c r="H139" t="s">
        <v>825</v>
      </c>
      <c r="I139" t="s">
        <v>79</v>
      </c>
      <c r="J139" t="s">
        <v>82</v>
      </c>
      <c r="K139" t="s">
        <v>83</v>
      </c>
      <c r="L139" t="s">
        <v>84</v>
      </c>
      <c r="M139" t="s">
        <v>85</v>
      </c>
      <c r="N139">
        <v>1489</v>
      </c>
      <c r="O139" t="s">
        <v>826</v>
      </c>
    </row>
    <row r="140" spans="1:15" x14ac:dyDescent="0.25">
      <c r="A140" t="s">
        <v>75</v>
      </c>
      <c r="B140" t="s">
        <v>90</v>
      </c>
      <c r="C140" t="s">
        <v>827</v>
      </c>
      <c r="D140" t="s">
        <v>92</v>
      </c>
      <c r="E140">
        <v>0.93200000000000005</v>
      </c>
      <c r="F140" t="s">
        <v>828</v>
      </c>
      <c r="G140" t="s">
        <v>829</v>
      </c>
      <c r="H140" t="s">
        <v>687</v>
      </c>
      <c r="I140" t="s">
        <v>96</v>
      </c>
      <c r="J140" t="s">
        <v>222</v>
      </c>
      <c r="K140" t="s">
        <v>160</v>
      </c>
      <c r="L140" t="s">
        <v>84</v>
      </c>
      <c r="M140" t="s">
        <v>85</v>
      </c>
      <c r="N140">
        <v>1489</v>
      </c>
      <c r="O140" t="s">
        <v>830</v>
      </c>
    </row>
    <row r="141" spans="1:15" x14ac:dyDescent="0.25">
      <c r="A141" t="s">
        <v>75</v>
      </c>
      <c r="B141" t="s">
        <v>90</v>
      </c>
      <c r="C141" t="s">
        <v>831</v>
      </c>
      <c r="D141" t="s">
        <v>92</v>
      </c>
      <c r="E141">
        <v>0.94599999999999995</v>
      </c>
      <c r="F141" t="s">
        <v>832</v>
      </c>
      <c r="G141" t="s">
        <v>833</v>
      </c>
      <c r="H141" t="s">
        <v>834</v>
      </c>
      <c r="I141" t="s">
        <v>174</v>
      </c>
      <c r="J141" t="s">
        <v>835</v>
      </c>
      <c r="K141" t="s">
        <v>140</v>
      </c>
      <c r="L141" t="s">
        <v>84</v>
      </c>
      <c r="M141" t="s">
        <v>85</v>
      </c>
      <c r="N141">
        <v>1489</v>
      </c>
      <c r="O141" t="s">
        <v>836</v>
      </c>
    </row>
    <row r="142" spans="1:15" x14ac:dyDescent="0.25">
      <c r="A142" t="s">
        <v>75</v>
      </c>
      <c r="B142" t="s">
        <v>90</v>
      </c>
      <c r="C142" t="s">
        <v>837</v>
      </c>
      <c r="D142" t="s">
        <v>225</v>
      </c>
      <c r="E142">
        <v>1</v>
      </c>
      <c r="F142" t="s">
        <v>838</v>
      </c>
      <c r="G142" t="s">
        <v>839</v>
      </c>
      <c r="H142" t="s">
        <v>840</v>
      </c>
      <c r="I142" t="s">
        <v>96</v>
      </c>
      <c r="J142" t="s">
        <v>841</v>
      </c>
      <c r="K142" t="s">
        <v>160</v>
      </c>
      <c r="L142" t="s">
        <v>84</v>
      </c>
      <c r="M142" t="s">
        <v>85</v>
      </c>
      <c r="N142">
        <v>1489</v>
      </c>
      <c r="O142" t="s">
        <v>842</v>
      </c>
    </row>
    <row r="143" spans="1:15" x14ac:dyDescent="0.25">
      <c r="A143" t="s">
        <v>75</v>
      </c>
      <c r="B143" t="s">
        <v>90</v>
      </c>
      <c r="C143" t="s">
        <v>843</v>
      </c>
      <c r="D143" t="s">
        <v>120</v>
      </c>
      <c r="E143">
        <v>0.92500000000000004</v>
      </c>
      <c r="F143" t="s">
        <v>844</v>
      </c>
      <c r="G143" t="s">
        <v>845</v>
      </c>
      <c r="H143" t="s">
        <v>846</v>
      </c>
      <c r="I143" t="s">
        <v>511</v>
      </c>
      <c r="J143" t="s">
        <v>847</v>
      </c>
      <c r="K143" t="s">
        <v>400</v>
      </c>
      <c r="L143" t="s">
        <v>84</v>
      </c>
      <c r="M143" t="s">
        <v>85</v>
      </c>
      <c r="N143">
        <v>1489</v>
      </c>
      <c r="O143" t="s">
        <v>848</v>
      </c>
    </row>
    <row r="144" spans="1:15" x14ac:dyDescent="0.25">
      <c r="A144" t="s">
        <v>75</v>
      </c>
      <c r="B144" t="s">
        <v>90</v>
      </c>
      <c r="C144" t="s">
        <v>849</v>
      </c>
      <c r="D144" t="s">
        <v>92</v>
      </c>
      <c r="E144">
        <v>0.93</v>
      </c>
      <c r="F144" t="s">
        <v>850</v>
      </c>
      <c r="G144" t="s">
        <v>851</v>
      </c>
      <c r="H144" t="s">
        <v>852</v>
      </c>
      <c r="I144" t="s">
        <v>96</v>
      </c>
      <c r="J144" t="s">
        <v>349</v>
      </c>
      <c r="K144" t="s">
        <v>98</v>
      </c>
      <c r="L144" t="s">
        <v>84</v>
      </c>
      <c r="M144" t="s">
        <v>85</v>
      </c>
      <c r="N144">
        <v>1489</v>
      </c>
      <c r="O144" t="s">
        <v>853</v>
      </c>
    </row>
    <row r="145" spans="1:15" x14ac:dyDescent="0.25">
      <c r="A145" t="s">
        <v>75</v>
      </c>
      <c r="B145" t="s">
        <v>90</v>
      </c>
      <c r="C145" t="s">
        <v>854</v>
      </c>
      <c r="D145" t="s">
        <v>120</v>
      </c>
      <c r="E145">
        <v>1</v>
      </c>
      <c r="F145" t="s">
        <v>855</v>
      </c>
      <c r="G145" t="s">
        <v>856</v>
      </c>
      <c r="H145" t="s">
        <v>857</v>
      </c>
      <c r="I145" t="s">
        <v>105</v>
      </c>
      <c r="J145" t="s">
        <v>858</v>
      </c>
      <c r="K145" t="s">
        <v>160</v>
      </c>
      <c r="L145" t="s">
        <v>84</v>
      </c>
      <c r="M145" t="s">
        <v>85</v>
      </c>
      <c r="N145">
        <v>1489</v>
      </c>
      <c r="O145" t="s">
        <v>859</v>
      </c>
    </row>
    <row r="146" spans="1:15" x14ac:dyDescent="0.25">
      <c r="A146" t="s">
        <v>75</v>
      </c>
      <c r="B146" t="s">
        <v>90</v>
      </c>
      <c r="C146" t="s">
        <v>860</v>
      </c>
      <c r="D146" t="s">
        <v>225</v>
      </c>
      <c r="E146">
        <v>1</v>
      </c>
      <c r="F146" t="s">
        <v>861</v>
      </c>
      <c r="G146" t="s">
        <v>862</v>
      </c>
      <c r="H146" t="s">
        <v>863</v>
      </c>
      <c r="I146" t="s">
        <v>277</v>
      </c>
      <c r="J146" t="s">
        <v>864</v>
      </c>
      <c r="K146" t="s">
        <v>253</v>
      </c>
      <c r="L146" t="s">
        <v>84</v>
      </c>
      <c r="M146" t="s">
        <v>85</v>
      </c>
      <c r="N146">
        <v>1489</v>
      </c>
      <c r="O146" t="s">
        <v>865</v>
      </c>
    </row>
    <row r="147" spans="1:15" x14ac:dyDescent="0.25">
      <c r="A147" t="s">
        <v>75</v>
      </c>
      <c r="B147" t="s">
        <v>90</v>
      </c>
      <c r="C147" t="s">
        <v>866</v>
      </c>
      <c r="D147" t="s">
        <v>135</v>
      </c>
      <c r="E147">
        <v>1</v>
      </c>
      <c r="F147" t="s">
        <v>79</v>
      </c>
      <c r="G147" t="s">
        <v>867</v>
      </c>
      <c r="H147" t="s">
        <v>868</v>
      </c>
      <c r="I147" t="s">
        <v>79</v>
      </c>
      <c r="J147" t="s">
        <v>82</v>
      </c>
      <c r="K147" t="s">
        <v>83</v>
      </c>
      <c r="L147" t="s">
        <v>84</v>
      </c>
      <c r="M147" t="s">
        <v>85</v>
      </c>
      <c r="N147">
        <v>1489</v>
      </c>
      <c r="O147" t="s">
        <v>869</v>
      </c>
    </row>
    <row r="148" spans="1:15" x14ac:dyDescent="0.25">
      <c r="A148" t="s">
        <v>75</v>
      </c>
      <c r="B148" t="s">
        <v>90</v>
      </c>
      <c r="C148" t="s">
        <v>870</v>
      </c>
      <c r="D148" t="s">
        <v>92</v>
      </c>
      <c r="E148">
        <v>1</v>
      </c>
      <c r="F148" t="s">
        <v>871</v>
      </c>
      <c r="G148" t="s">
        <v>872</v>
      </c>
      <c r="H148" t="s">
        <v>873</v>
      </c>
      <c r="I148" t="s">
        <v>96</v>
      </c>
      <c r="J148" t="s">
        <v>874</v>
      </c>
      <c r="K148" t="s">
        <v>98</v>
      </c>
      <c r="L148" t="s">
        <v>84</v>
      </c>
      <c r="M148" t="s">
        <v>85</v>
      </c>
      <c r="N148">
        <v>1489</v>
      </c>
      <c r="O148" t="s">
        <v>875</v>
      </c>
    </row>
    <row r="149" spans="1:15" x14ac:dyDescent="0.25">
      <c r="A149" t="s">
        <v>75</v>
      </c>
      <c r="B149" t="s">
        <v>90</v>
      </c>
      <c r="C149" t="s">
        <v>876</v>
      </c>
      <c r="D149" t="s">
        <v>135</v>
      </c>
      <c r="E149">
        <v>1</v>
      </c>
      <c r="F149" t="s">
        <v>877</v>
      </c>
      <c r="G149" t="s">
        <v>878</v>
      </c>
      <c r="H149" t="s">
        <v>554</v>
      </c>
      <c r="I149" t="s">
        <v>124</v>
      </c>
      <c r="J149" t="s">
        <v>879</v>
      </c>
      <c r="K149" t="s">
        <v>140</v>
      </c>
      <c r="L149" t="s">
        <v>84</v>
      </c>
      <c r="M149" t="s">
        <v>85</v>
      </c>
      <c r="N149">
        <v>1489</v>
      </c>
      <c r="O149" t="s">
        <v>880</v>
      </c>
    </row>
    <row r="150" spans="1:15" x14ac:dyDescent="0.25">
      <c r="A150" t="s">
        <v>75</v>
      </c>
      <c r="B150" t="s">
        <v>90</v>
      </c>
      <c r="C150" t="s">
        <v>881</v>
      </c>
      <c r="D150" t="s">
        <v>92</v>
      </c>
      <c r="E150">
        <v>1</v>
      </c>
      <c r="F150" t="s">
        <v>79</v>
      </c>
      <c r="G150" t="s">
        <v>882</v>
      </c>
      <c r="H150" t="s">
        <v>883</v>
      </c>
      <c r="I150" t="s">
        <v>79</v>
      </c>
      <c r="J150" t="s">
        <v>82</v>
      </c>
      <c r="K150" t="s">
        <v>83</v>
      </c>
      <c r="L150" t="s">
        <v>84</v>
      </c>
      <c r="M150" t="s">
        <v>85</v>
      </c>
      <c r="N150">
        <v>1489</v>
      </c>
      <c r="O150" t="s">
        <v>884</v>
      </c>
    </row>
    <row r="151" spans="1:15" x14ac:dyDescent="0.25">
      <c r="A151" t="s">
        <v>75</v>
      </c>
      <c r="B151" t="s">
        <v>90</v>
      </c>
      <c r="C151" t="s">
        <v>885</v>
      </c>
      <c r="D151" t="s">
        <v>120</v>
      </c>
      <c r="E151">
        <v>1</v>
      </c>
      <c r="F151" t="s">
        <v>79</v>
      </c>
      <c r="G151" t="s">
        <v>886</v>
      </c>
      <c r="H151" t="s">
        <v>887</v>
      </c>
      <c r="I151" t="s">
        <v>79</v>
      </c>
      <c r="J151" t="s">
        <v>82</v>
      </c>
      <c r="K151" t="s">
        <v>83</v>
      </c>
      <c r="L151" t="s">
        <v>84</v>
      </c>
      <c r="M151" t="s">
        <v>85</v>
      </c>
      <c r="N151">
        <v>1489</v>
      </c>
      <c r="O151" t="s">
        <v>888</v>
      </c>
    </row>
    <row r="152" spans="1:15" x14ac:dyDescent="0.25">
      <c r="A152" t="s">
        <v>75</v>
      </c>
      <c r="B152" t="s">
        <v>90</v>
      </c>
      <c r="C152" t="s">
        <v>889</v>
      </c>
      <c r="D152" t="s">
        <v>101</v>
      </c>
      <c r="E152">
        <v>0.94899999999999995</v>
      </c>
      <c r="F152" t="s">
        <v>890</v>
      </c>
      <c r="G152" t="s">
        <v>891</v>
      </c>
      <c r="H152" t="s">
        <v>892</v>
      </c>
      <c r="I152" t="s">
        <v>277</v>
      </c>
      <c r="J152" t="s">
        <v>893</v>
      </c>
      <c r="K152" t="s">
        <v>140</v>
      </c>
      <c r="L152" t="s">
        <v>84</v>
      </c>
      <c r="M152" t="s">
        <v>85</v>
      </c>
      <c r="N152">
        <v>1489</v>
      </c>
      <c r="O152" t="s">
        <v>894</v>
      </c>
    </row>
    <row r="153" spans="1:15" x14ac:dyDescent="0.25">
      <c r="A153" t="s">
        <v>75</v>
      </c>
      <c r="B153" t="s">
        <v>90</v>
      </c>
      <c r="C153" t="s">
        <v>895</v>
      </c>
      <c r="D153" t="s">
        <v>135</v>
      </c>
      <c r="E153">
        <v>1</v>
      </c>
      <c r="F153" t="s">
        <v>896</v>
      </c>
      <c r="G153" t="s">
        <v>897</v>
      </c>
      <c r="H153" t="s">
        <v>898</v>
      </c>
      <c r="I153" t="s">
        <v>253</v>
      </c>
      <c r="J153" t="s">
        <v>899</v>
      </c>
      <c r="K153" t="s">
        <v>96</v>
      </c>
      <c r="L153" t="s">
        <v>84</v>
      </c>
      <c r="M153" t="s">
        <v>85</v>
      </c>
      <c r="N153">
        <v>1489</v>
      </c>
      <c r="O153" t="s">
        <v>900</v>
      </c>
    </row>
    <row r="154" spans="1:15" x14ac:dyDescent="0.25">
      <c r="A154" t="s">
        <v>75</v>
      </c>
      <c r="B154" t="s">
        <v>90</v>
      </c>
      <c r="C154" t="s">
        <v>901</v>
      </c>
      <c r="D154" t="s">
        <v>92</v>
      </c>
      <c r="E154">
        <v>1</v>
      </c>
      <c r="F154" t="s">
        <v>902</v>
      </c>
      <c r="G154" t="s">
        <v>903</v>
      </c>
      <c r="H154" t="s">
        <v>904</v>
      </c>
      <c r="I154" t="s">
        <v>124</v>
      </c>
      <c r="J154" t="s">
        <v>879</v>
      </c>
      <c r="K154" t="s">
        <v>160</v>
      </c>
      <c r="L154" t="s">
        <v>84</v>
      </c>
      <c r="M154" t="s">
        <v>85</v>
      </c>
      <c r="N154">
        <v>1489</v>
      </c>
      <c r="O154" t="s">
        <v>905</v>
      </c>
    </row>
    <row r="155" spans="1:15" x14ac:dyDescent="0.25">
      <c r="A155" t="s">
        <v>75</v>
      </c>
      <c r="B155" t="s">
        <v>90</v>
      </c>
      <c r="C155" t="s">
        <v>906</v>
      </c>
      <c r="D155" t="s">
        <v>135</v>
      </c>
      <c r="E155">
        <v>1</v>
      </c>
      <c r="F155" t="s">
        <v>907</v>
      </c>
      <c r="G155" t="s">
        <v>908</v>
      </c>
      <c r="H155" t="s">
        <v>909</v>
      </c>
      <c r="I155" t="s">
        <v>105</v>
      </c>
      <c r="J155" t="s">
        <v>910</v>
      </c>
      <c r="K155" t="s">
        <v>160</v>
      </c>
      <c r="L155" t="s">
        <v>84</v>
      </c>
      <c r="M155" t="s">
        <v>85</v>
      </c>
      <c r="N155">
        <v>1489</v>
      </c>
      <c r="O155" t="s">
        <v>911</v>
      </c>
    </row>
    <row r="156" spans="1:15" x14ac:dyDescent="0.25">
      <c r="A156" t="s">
        <v>75</v>
      </c>
      <c r="B156" t="s">
        <v>90</v>
      </c>
      <c r="C156" t="s">
        <v>912</v>
      </c>
      <c r="D156" t="s">
        <v>92</v>
      </c>
      <c r="E156">
        <v>1</v>
      </c>
      <c r="F156" t="s">
        <v>79</v>
      </c>
      <c r="G156" t="s">
        <v>913</v>
      </c>
      <c r="H156" t="s">
        <v>914</v>
      </c>
      <c r="I156" t="s">
        <v>79</v>
      </c>
      <c r="J156" t="s">
        <v>82</v>
      </c>
      <c r="K156" t="s">
        <v>83</v>
      </c>
      <c r="L156" t="s">
        <v>84</v>
      </c>
      <c r="M156" t="s">
        <v>85</v>
      </c>
      <c r="N156">
        <v>1489</v>
      </c>
      <c r="O156" t="s">
        <v>915</v>
      </c>
    </row>
    <row r="157" spans="1:15" x14ac:dyDescent="0.25">
      <c r="A157" t="s">
        <v>75</v>
      </c>
      <c r="B157" t="s">
        <v>90</v>
      </c>
      <c r="C157" t="s">
        <v>916</v>
      </c>
      <c r="D157" t="s">
        <v>92</v>
      </c>
      <c r="E157">
        <v>0.93700000000000006</v>
      </c>
      <c r="F157" t="s">
        <v>917</v>
      </c>
      <c r="G157" t="s">
        <v>918</v>
      </c>
      <c r="H157" t="s">
        <v>919</v>
      </c>
      <c r="I157" t="s">
        <v>253</v>
      </c>
      <c r="J157" t="s">
        <v>874</v>
      </c>
      <c r="K157" t="s">
        <v>277</v>
      </c>
      <c r="L157" t="s">
        <v>84</v>
      </c>
      <c r="M157" t="s">
        <v>85</v>
      </c>
      <c r="N157">
        <v>1489</v>
      </c>
      <c r="O157" t="s">
        <v>920</v>
      </c>
    </row>
    <row r="158" spans="1:15" x14ac:dyDescent="0.25">
      <c r="A158" t="s">
        <v>75</v>
      </c>
      <c r="B158" t="s">
        <v>90</v>
      </c>
      <c r="C158" t="s">
        <v>921</v>
      </c>
      <c r="D158" t="s">
        <v>135</v>
      </c>
      <c r="E158">
        <v>1</v>
      </c>
      <c r="F158" t="s">
        <v>922</v>
      </c>
      <c r="G158" t="s">
        <v>923</v>
      </c>
      <c r="H158" t="s">
        <v>924</v>
      </c>
      <c r="I158" t="s">
        <v>253</v>
      </c>
      <c r="J158" t="s">
        <v>925</v>
      </c>
      <c r="K158" t="s">
        <v>96</v>
      </c>
      <c r="L158" t="s">
        <v>84</v>
      </c>
      <c r="M158" t="s">
        <v>85</v>
      </c>
      <c r="N158">
        <v>1489</v>
      </c>
      <c r="O158" t="s">
        <v>926</v>
      </c>
    </row>
    <row r="159" spans="1:15" x14ac:dyDescent="0.25">
      <c r="A159" t="s">
        <v>75</v>
      </c>
      <c r="B159" t="s">
        <v>90</v>
      </c>
      <c r="C159" t="s">
        <v>927</v>
      </c>
      <c r="D159" t="s">
        <v>135</v>
      </c>
      <c r="E159">
        <v>1</v>
      </c>
      <c r="F159" t="s">
        <v>79</v>
      </c>
      <c r="G159" t="s">
        <v>928</v>
      </c>
      <c r="H159" t="s">
        <v>929</v>
      </c>
      <c r="I159" t="s">
        <v>79</v>
      </c>
      <c r="J159" t="s">
        <v>82</v>
      </c>
      <c r="K159" t="s">
        <v>83</v>
      </c>
      <c r="L159" t="s">
        <v>84</v>
      </c>
      <c r="M159" t="s">
        <v>85</v>
      </c>
      <c r="N159">
        <v>1489</v>
      </c>
      <c r="O159" t="s">
        <v>930</v>
      </c>
    </row>
    <row r="160" spans="1:15" x14ac:dyDescent="0.25">
      <c r="A160" t="s">
        <v>75</v>
      </c>
      <c r="B160" t="s">
        <v>90</v>
      </c>
      <c r="C160" t="s">
        <v>931</v>
      </c>
      <c r="D160" t="s">
        <v>135</v>
      </c>
      <c r="E160">
        <v>1</v>
      </c>
      <c r="F160" t="s">
        <v>79</v>
      </c>
      <c r="G160" t="s">
        <v>932</v>
      </c>
      <c r="H160" t="s">
        <v>933</v>
      </c>
      <c r="I160" t="s">
        <v>79</v>
      </c>
      <c r="J160" t="s">
        <v>82</v>
      </c>
      <c r="K160" t="s">
        <v>83</v>
      </c>
      <c r="L160" t="s">
        <v>84</v>
      </c>
      <c r="M160" t="s">
        <v>85</v>
      </c>
      <c r="N160">
        <v>1489</v>
      </c>
      <c r="O160" t="s">
        <v>934</v>
      </c>
    </row>
    <row r="161" spans="1:15" x14ac:dyDescent="0.25">
      <c r="A161" t="s">
        <v>75</v>
      </c>
      <c r="B161" t="s">
        <v>90</v>
      </c>
      <c r="C161" t="s">
        <v>935</v>
      </c>
      <c r="D161" t="s">
        <v>120</v>
      </c>
      <c r="E161">
        <v>1</v>
      </c>
      <c r="F161" t="s">
        <v>936</v>
      </c>
      <c r="G161" t="s">
        <v>937</v>
      </c>
      <c r="H161" t="s">
        <v>938</v>
      </c>
      <c r="I161" t="s">
        <v>105</v>
      </c>
      <c r="J161" t="s">
        <v>847</v>
      </c>
      <c r="K161" t="s">
        <v>160</v>
      </c>
      <c r="L161" t="s">
        <v>84</v>
      </c>
      <c r="M161" t="s">
        <v>85</v>
      </c>
      <c r="N161">
        <v>1489</v>
      </c>
      <c r="O161" t="s">
        <v>939</v>
      </c>
    </row>
    <row r="162" spans="1:15" x14ac:dyDescent="0.25">
      <c r="A162" t="s">
        <v>75</v>
      </c>
      <c r="B162" t="s">
        <v>90</v>
      </c>
      <c r="C162" t="s">
        <v>940</v>
      </c>
      <c r="D162" t="s">
        <v>120</v>
      </c>
      <c r="E162">
        <v>0.93899999999999995</v>
      </c>
      <c r="F162" t="s">
        <v>941</v>
      </c>
      <c r="G162" t="s">
        <v>937</v>
      </c>
      <c r="H162" t="s">
        <v>938</v>
      </c>
      <c r="I162" t="s">
        <v>146</v>
      </c>
      <c r="J162" t="s">
        <v>821</v>
      </c>
      <c r="K162" t="s">
        <v>148</v>
      </c>
      <c r="L162" t="s">
        <v>84</v>
      </c>
      <c r="M162" t="s">
        <v>85</v>
      </c>
      <c r="N162">
        <v>1489</v>
      </c>
      <c r="O162" t="s">
        <v>942</v>
      </c>
    </row>
    <row r="163" spans="1:15" x14ac:dyDescent="0.25">
      <c r="A163" t="s">
        <v>75</v>
      </c>
      <c r="B163" t="s">
        <v>90</v>
      </c>
      <c r="C163" t="s">
        <v>943</v>
      </c>
      <c r="D163" t="s">
        <v>92</v>
      </c>
      <c r="E163">
        <v>1</v>
      </c>
      <c r="F163" t="s">
        <v>944</v>
      </c>
      <c r="G163" t="s">
        <v>945</v>
      </c>
      <c r="H163" t="s">
        <v>946</v>
      </c>
      <c r="I163" t="s">
        <v>253</v>
      </c>
      <c r="J163" t="s">
        <v>864</v>
      </c>
      <c r="K163" t="s">
        <v>277</v>
      </c>
      <c r="L163" t="s">
        <v>84</v>
      </c>
      <c r="M163" t="s">
        <v>85</v>
      </c>
      <c r="N163">
        <v>1489</v>
      </c>
      <c r="O163" t="s">
        <v>947</v>
      </c>
    </row>
    <row r="164" spans="1:15" x14ac:dyDescent="0.25">
      <c r="A164" t="s">
        <v>75</v>
      </c>
      <c r="B164" t="s">
        <v>90</v>
      </c>
      <c r="C164" t="s">
        <v>948</v>
      </c>
      <c r="D164" t="s">
        <v>225</v>
      </c>
      <c r="E164">
        <v>1</v>
      </c>
      <c r="F164" t="s">
        <v>949</v>
      </c>
      <c r="G164" t="s">
        <v>950</v>
      </c>
      <c r="H164" t="s">
        <v>951</v>
      </c>
      <c r="I164" t="s">
        <v>98</v>
      </c>
      <c r="J164" t="s">
        <v>952</v>
      </c>
      <c r="K164" t="s">
        <v>96</v>
      </c>
      <c r="L164" t="s">
        <v>84</v>
      </c>
      <c r="M164" t="s">
        <v>85</v>
      </c>
      <c r="N164">
        <v>1489</v>
      </c>
      <c r="O164" t="s">
        <v>953</v>
      </c>
    </row>
    <row r="165" spans="1:15" x14ac:dyDescent="0.25">
      <c r="A165" t="s">
        <v>75</v>
      </c>
      <c r="B165" t="s">
        <v>90</v>
      </c>
      <c r="C165" t="s">
        <v>954</v>
      </c>
      <c r="D165" t="s">
        <v>92</v>
      </c>
      <c r="E165">
        <v>1</v>
      </c>
      <c r="F165" t="s">
        <v>955</v>
      </c>
      <c r="G165" t="s">
        <v>956</v>
      </c>
      <c r="H165" t="s">
        <v>957</v>
      </c>
      <c r="I165" t="s">
        <v>428</v>
      </c>
      <c r="J165" t="s">
        <v>958</v>
      </c>
      <c r="K165" t="s">
        <v>160</v>
      </c>
      <c r="L165" t="s">
        <v>84</v>
      </c>
      <c r="M165" t="s">
        <v>85</v>
      </c>
      <c r="N165">
        <v>1489</v>
      </c>
      <c r="O165" t="s">
        <v>959</v>
      </c>
    </row>
    <row r="166" spans="1:15" x14ac:dyDescent="0.25">
      <c r="A166" t="s">
        <v>75</v>
      </c>
      <c r="B166" t="s">
        <v>90</v>
      </c>
      <c r="C166" t="s">
        <v>960</v>
      </c>
      <c r="D166" t="s">
        <v>135</v>
      </c>
      <c r="E166">
        <v>1</v>
      </c>
      <c r="F166" t="s">
        <v>961</v>
      </c>
      <c r="G166" t="s">
        <v>962</v>
      </c>
      <c r="H166" t="s">
        <v>963</v>
      </c>
      <c r="I166" t="s">
        <v>85</v>
      </c>
      <c r="J166" t="s">
        <v>964</v>
      </c>
      <c r="K166" t="s">
        <v>277</v>
      </c>
      <c r="L166" t="s">
        <v>84</v>
      </c>
      <c r="M166" t="s">
        <v>85</v>
      </c>
      <c r="N166">
        <v>1489</v>
      </c>
      <c r="O166" t="s">
        <v>965</v>
      </c>
    </row>
    <row r="167" spans="1:15" x14ac:dyDescent="0.25">
      <c r="A167" t="s">
        <v>75</v>
      </c>
      <c r="B167" t="s">
        <v>90</v>
      </c>
      <c r="C167" t="s">
        <v>966</v>
      </c>
      <c r="D167" t="s">
        <v>225</v>
      </c>
      <c r="E167">
        <v>1</v>
      </c>
      <c r="F167" t="s">
        <v>967</v>
      </c>
      <c r="G167" t="s">
        <v>968</v>
      </c>
      <c r="H167" t="s">
        <v>969</v>
      </c>
      <c r="I167" t="s">
        <v>140</v>
      </c>
      <c r="J167" t="s">
        <v>970</v>
      </c>
      <c r="K167" t="s">
        <v>124</v>
      </c>
      <c r="L167" t="s">
        <v>84</v>
      </c>
      <c r="M167" t="s">
        <v>85</v>
      </c>
      <c r="N167">
        <v>1489</v>
      </c>
      <c r="O167" t="s">
        <v>971</v>
      </c>
    </row>
    <row r="168" spans="1:15" x14ac:dyDescent="0.25">
      <c r="A168" t="s">
        <v>75</v>
      </c>
      <c r="B168" t="s">
        <v>90</v>
      </c>
      <c r="C168" t="s">
        <v>972</v>
      </c>
      <c r="D168" t="s">
        <v>135</v>
      </c>
      <c r="E168">
        <v>1</v>
      </c>
      <c r="F168" t="s">
        <v>973</v>
      </c>
      <c r="G168" t="s">
        <v>974</v>
      </c>
      <c r="H168" t="s">
        <v>975</v>
      </c>
      <c r="I168" t="s">
        <v>245</v>
      </c>
      <c r="J168" t="s">
        <v>976</v>
      </c>
      <c r="K168" t="s">
        <v>253</v>
      </c>
      <c r="L168" t="s">
        <v>84</v>
      </c>
      <c r="M168" t="s">
        <v>85</v>
      </c>
      <c r="N168">
        <v>1489</v>
      </c>
      <c r="O168" t="s">
        <v>977</v>
      </c>
    </row>
    <row r="169" spans="1:15" x14ac:dyDescent="0.25">
      <c r="A169" t="s">
        <v>75</v>
      </c>
      <c r="B169" t="s">
        <v>90</v>
      </c>
      <c r="C169" t="s">
        <v>978</v>
      </c>
      <c r="D169" t="s">
        <v>151</v>
      </c>
      <c r="E169">
        <v>1</v>
      </c>
      <c r="F169" t="s">
        <v>79</v>
      </c>
      <c r="G169" t="s">
        <v>979</v>
      </c>
      <c r="H169" t="s">
        <v>980</v>
      </c>
      <c r="I169" t="s">
        <v>79</v>
      </c>
      <c r="J169" t="s">
        <v>82</v>
      </c>
      <c r="K169" t="s">
        <v>83</v>
      </c>
      <c r="L169" t="s">
        <v>84</v>
      </c>
      <c r="M169" t="s">
        <v>85</v>
      </c>
      <c r="N169">
        <v>1489</v>
      </c>
      <c r="O169" t="s">
        <v>981</v>
      </c>
    </row>
    <row r="170" spans="1:15" x14ac:dyDescent="0.25">
      <c r="A170" t="s">
        <v>75</v>
      </c>
      <c r="B170" t="s">
        <v>90</v>
      </c>
      <c r="C170" t="s">
        <v>982</v>
      </c>
      <c r="D170" t="s">
        <v>120</v>
      </c>
      <c r="E170">
        <v>1</v>
      </c>
      <c r="F170" t="s">
        <v>983</v>
      </c>
      <c r="G170" t="s">
        <v>984</v>
      </c>
      <c r="H170" t="s">
        <v>985</v>
      </c>
      <c r="I170" t="s">
        <v>124</v>
      </c>
      <c r="J170" t="s">
        <v>986</v>
      </c>
      <c r="K170" t="s">
        <v>96</v>
      </c>
      <c r="L170" t="s">
        <v>84</v>
      </c>
      <c r="M170" t="s">
        <v>85</v>
      </c>
      <c r="N170">
        <v>1489</v>
      </c>
      <c r="O170" t="s">
        <v>987</v>
      </c>
    </row>
    <row r="171" spans="1:15" x14ac:dyDescent="0.25">
      <c r="A171" t="s">
        <v>75</v>
      </c>
      <c r="B171" t="s">
        <v>90</v>
      </c>
      <c r="C171" t="s">
        <v>988</v>
      </c>
      <c r="D171" t="s">
        <v>151</v>
      </c>
      <c r="E171">
        <v>1</v>
      </c>
      <c r="F171" t="s">
        <v>989</v>
      </c>
      <c r="G171" t="s">
        <v>990</v>
      </c>
      <c r="H171" t="s">
        <v>991</v>
      </c>
      <c r="I171" t="s">
        <v>98</v>
      </c>
      <c r="J171" t="s">
        <v>992</v>
      </c>
      <c r="K171" t="s">
        <v>160</v>
      </c>
      <c r="L171" t="s">
        <v>84</v>
      </c>
      <c r="M171" t="s">
        <v>85</v>
      </c>
      <c r="N171">
        <v>1489</v>
      </c>
      <c r="O171" t="s">
        <v>993</v>
      </c>
    </row>
    <row r="172" spans="1:15" x14ac:dyDescent="0.25">
      <c r="A172" t="s">
        <v>75</v>
      </c>
      <c r="B172" t="s">
        <v>90</v>
      </c>
      <c r="C172" t="s">
        <v>994</v>
      </c>
      <c r="D172" t="s">
        <v>92</v>
      </c>
      <c r="E172">
        <v>1</v>
      </c>
      <c r="F172" t="s">
        <v>79</v>
      </c>
      <c r="G172" t="s">
        <v>995</v>
      </c>
      <c r="H172" t="s">
        <v>996</v>
      </c>
      <c r="I172" t="s">
        <v>79</v>
      </c>
      <c r="J172" t="s">
        <v>82</v>
      </c>
      <c r="K172" t="s">
        <v>83</v>
      </c>
      <c r="L172" t="s">
        <v>84</v>
      </c>
      <c r="M172" t="s">
        <v>85</v>
      </c>
      <c r="N172">
        <v>1489</v>
      </c>
      <c r="O172" t="s">
        <v>997</v>
      </c>
    </row>
    <row r="173" spans="1:15" x14ac:dyDescent="0.25">
      <c r="A173" t="s">
        <v>75</v>
      </c>
      <c r="B173" t="s">
        <v>90</v>
      </c>
      <c r="C173" t="s">
        <v>998</v>
      </c>
      <c r="D173" t="s">
        <v>135</v>
      </c>
      <c r="E173">
        <v>1</v>
      </c>
      <c r="F173" t="s">
        <v>999</v>
      </c>
      <c r="G173" t="s">
        <v>1000</v>
      </c>
      <c r="H173" t="s">
        <v>1001</v>
      </c>
      <c r="I173" t="s">
        <v>85</v>
      </c>
      <c r="J173" t="s">
        <v>1002</v>
      </c>
      <c r="K173" t="s">
        <v>277</v>
      </c>
      <c r="L173" t="s">
        <v>84</v>
      </c>
      <c r="M173" t="s">
        <v>85</v>
      </c>
      <c r="N173">
        <v>1489</v>
      </c>
      <c r="O173" t="s">
        <v>1003</v>
      </c>
    </row>
    <row r="174" spans="1:15" x14ac:dyDescent="0.25">
      <c r="A174" t="s">
        <v>75</v>
      </c>
      <c r="B174" t="s">
        <v>90</v>
      </c>
      <c r="C174" t="s">
        <v>1004</v>
      </c>
      <c r="D174" t="s">
        <v>135</v>
      </c>
      <c r="E174">
        <v>1</v>
      </c>
      <c r="F174" t="s">
        <v>1005</v>
      </c>
      <c r="G174" t="s">
        <v>1006</v>
      </c>
      <c r="H174" t="s">
        <v>554</v>
      </c>
      <c r="I174" t="s">
        <v>105</v>
      </c>
      <c r="J174" t="s">
        <v>1007</v>
      </c>
      <c r="K174" t="s">
        <v>160</v>
      </c>
      <c r="L174" t="s">
        <v>84</v>
      </c>
      <c r="M174" t="s">
        <v>85</v>
      </c>
      <c r="N174">
        <v>1489</v>
      </c>
      <c r="O174" t="s">
        <v>1008</v>
      </c>
    </row>
    <row r="175" spans="1:15" x14ac:dyDescent="0.25">
      <c r="A175" t="s">
        <v>75</v>
      </c>
      <c r="B175" t="s">
        <v>90</v>
      </c>
      <c r="C175" t="s">
        <v>1009</v>
      </c>
      <c r="D175" t="s">
        <v>92</v>
      </c>
      <c r="E175">
        <v>1</v>
      </c>
      <c r="F175" t="s">
        <v>1010</v>
      </c>
      <c r="G175" t="s">
        <v>1011</v>
      </c>
      <c r="H175" t="s">
        <v>1012</v>
      </c>
      <c r="I175" t="s">
        <v>96</v>
      </c>
      <c r="J175" t="s">
        <v>893</v>
      </c>
      <c r="K175" t="s">
        <v>98</v>
      </c>
      <c r="L175" t="s">
        <v>84</v>
      </c>
      <c r="M175" t="s">
        <v>85</v>
      </c>
      <c r="N175">
        <v>1489</v>
      </c>
      <c r="O175" t="s">
        <v>1013</v>
      </c>
    </row>
    <row r="176" spans="1:15" x14ac:dyDescent="0.25">
      <c r="A176" t="s">
        <v>75</v>
      </c>
      <c r="B176" t="s">
        <v>90</v>
      </c>
      <c r="C176" t="s">
        <v>1014</v>
      </c>
      <c r="D176" t="s">
        <v>120</v>
      </c>
      <c r="E176">
        <v>1</v>
      </c>
      <c r="F176" t="s">
        <v>1015</v>
      </c>
      <c r="G176" t="s">
        <v>1016</v>
      </c>
      <c r="H176" t="s">
        <v>1017</v>
      </c>
      <c r="I176" t="s">
        <v>85</v>
      </c>
      <c r="J176" t="s">
        <v>1018</v>
      </c>
      <c r="K176" t="s">
        <v>277</v>
      </c>
      <c r="L176" t="s">
        <v>84</v>
      </c>
      <c r="M176" t="s">
        <v>85</v>
      </c>
      <c r="N176">
        <v>1489</v>
      </c>
      <c r="O176" t="s">
        <v>1019</v>
      </c>
    </row>
    <row r="177" spans="1:15" x14ac:dyDescent="0.25">
      <c r="A177" t="s">
        <v>75</v>
      </c>
      <c r="B177" t="s">
        <v>90</v>
      </c>
      <c r="C177" t="s">
        <v>1020</v>
      </c>
      <c r="D177" t="s">
        <v>135</v>
      </c>
      <c r="E177">
        <v>1</v>
      </c>
      <c r="F177" t="s">
        <v>1021</v>
      </c>
      <c r="G177" t="s">
        <v>1022</v>
      </c>
      <c r="H177" t="s">
        <v>1023</v>
      </c>
      <c r="I177" t="s">
        <v>140</v>
      </c>
      <c r="J177" t="s">
        <v>349</v>
      </c>
      <c r="K177" t="s">
        <v>160</v>
      </c>
      <c r="L177" t="s">
        <v>84</v>
      </c>
      <c r="M177" t="s">
        <v>85</v>
      </c>
      <c r="N177">
        <v>1489</v>
      </c>
      <c r="O177" t="s">
        <v>1024</v>
      </c>
    </row>
    <row r="178" spans="1:15" x14ac:dyDescent="0.25">
      <c r="A178" t="s">
        <v>75</v>
      </c>
      <c r="B178" t="s">
        <v>90</v>
      </c>
      <c r="C178" t="s">
        <v>1025</v>
      </c>
      <c r="D178" t="s">
        <v>225</v>
      </c>
      <c r="E178">
        <v>1</v>
      </c>
      <c r="F178" t="s">
        <v>1026</v>
      </c>
      <c r="G178" t="s">
        <v>1027</v>
      </c>
      <c r="H178" t="s">
        <v>1028</v>
      </c>
      <c r="I178" t="s">
        <v>98</v>
      </c>
      <c r="J178" t="s">
        <v>222</v>
      </c>
      <c r="K178" t="s">
        <v>96</v>
      </c>
      <c r="L178" t="s">
        <v>84</v>
      </c>
      <c r="M178" t="s">
        <v>85</v>
      </c>
      <c r="N178">
        <v>1489</v>
      </c>
      <c r="O178" t="s">
        <v>1029</v>
      </c>
    </row>
    <row r="179" spans="1:15" x14ac:dyDescent="0.25">
      <c r="A179" t="s">
        <v>75</v>
      </c>
      <c r="B179" t="s">
        <v>90</v>
      </c>
      <c r="C179" t="s">
        <v>1030</v>
      </c>
      <c r="D179" t="s">
        <v>135</v>
      </c>
      <c r="E179">
        <v>1</v>
      </c>
      <c r="F179" t="s">
        <v>1031</v>
      </c>
      <c r="G179" t="s">
        <v>1032</v>
      </c>
      <c r="H179" t="s">
        <v>1033</v>
      </c>
      <c r="I179" t="s">
        <v>124</v>
      </c>
      <c r="J179" t="s">
        <v>1034</v>
      </c>
      <c r="K179" t="s">
        <v>96</v>
      </c>
      <c r="L179" t="s">
        <v>84</v>
      </c>
      <c r="M179" t="s">
        <v>85</v>
      </c>
      <c r="N179">
        <v>1489</v>
      </c>
      <c r="O179" t="s">
        <v>1035</v>
      </c>
    </row>
    <row r="180" spans="1:15" x14ac:dyDescent="0.25">
      <c r="A180" t="s">
        <v>75</v>
      </c>
      <c r="B180" t="s">
        <v>90</v>
      </c>
      <c r="C180" t="s">
        <v>1036</v>
      </c>
      <c r="D180" t="s">
        <v>120</v>
      </c>
      <c r="E180">
        <v>1</v>
      </c>
      <c r="F180" t="s">
        <v>79</v>
      </c>
      <c r="G180" t="s">
        <v>1037</v>
      </c>
      <c r="H180" t="s">
        <v>1038</v>
      </c>
      <c r="I180" t="s">
        <v>79</v>
      </c>
      <c r="J180" t="s">
        <v>82</v>
      </c>
      <c r="K180" t="s">
        <v>83</v>
      </c>
      <c r="L180" t="s">
        <v>84</v>
      </c>
      <c r="M180" t="s">
        <v>85</v>
      </c>
      <c r="N180">
        <v>1489</v>
      </c>
      <c r="O180" t="s">
        <v>1039</v>
      </c>
    </row>
    <row r="181" spans="1:15" x14ac:dyDescent="0.25">
      <c r="A181" t="s">
        <v>75</v>
      </c>
      <c r="B181" t="s">
        <v>90</v>
      </c>
      <c r="C181" t="s">
        <v>1040</v>
      </c>
      <c r="D181" t="s">
        <v>135</v>
      </c>
      <c r="E181">
        <v>1</v>
      </c>
      <c r="F181" t="s">
        <v>1041</v>
      </c>
      <c r="G181" t="s">
        <v>1042</v>
      </c>
      <c r="H181" t="s">
        <v>1043</v>
      </c>
      <c r="I181" t="s">
        <v>98</v>
      </c>
      <c r="J181" t="s">
        <v>1044</v>
      </c>
      <c r="K181" t="s">
        <v>428</v>
      </c>
      <c r="L181" t="s">
        <v>84</v>
      </c>
      <c r="M181" t="s">
        <v>85</v>
      </c>
      <c r="N181">
        <v>1489</v>
      </c>
      <c r="O181" t="s">
        <v>1045</v>
      </c>
    </row>
    <row r="182" spans="1:15" x14ac:dyDescent="0.25">
      <c r="A182" t="s">
        <v>75</v>
      </c>
      <c r="B182" t="s">
        <v>90</v>
      </c>
      <c r="C182" t="s">
        <v>1046</v>
      </c>
      <c r="D182" t="s">
        <v>225</v>
      </c>
      <c r="E182">
        <v>1</v>
      </c>
      <c r="F182" t="s">
        <v>79</v>
      </c>
      <c r="G182" t="s">
        <v>1047</v>
      </c>
      <c r="H182" t="s">
        <v>1048</v>
      </c>
      <c r="I182" t="s">
        <v>79</v>
      </c>
      <c r="J182" t="s">
        <v>82</v>
      </c>
      <c r="K182" t="s">
        <v>83</v>
      </c>
      <c r="L182" t="s">
        <v>84</v>
      </c>
      <c r="M182" t="s">
        <v>85</v>
      </c>
      <c r="N182">
        <v>1489</v>
      </c>
      <c r="O182" t="s">
        <v>1049</v>
      </c>
    </row>
    <row r="183" spans="1:15" x14ac:dyDescent="0.25">
      <c r="A183" t="s">
        <v>75</v>
      </c>
      <c r="B183" t="s">
        <v>90</v>
      </c>
      <c r="C183" t="s">
        <v>1050</v>
      </c>
      <c r="D183" t="s">
        <v>120</v>
      </c>
      <c r="E183">
        <v>1</v>
      </c>
      <c r="F183" t="s">
        <v>1051</v>
      </c>
      <c r="G183" t="s">
        <v>1052</v>
      </c>
      <c r="H183" t="s">
        <v>1053</v>
      </c>
      <c r="I183" t="s">
        <v>253</v>
      </c>
      <c r="J183" t="s">
        <v>1054</v>
      </c>
      <c r="K183" t="s">
        <v>96</v>
      </c>
      <c r="L183" t="s">
        <v>84</v>
      </c>
      <c r="M183" t="s">
        <v>85</v>
      </c>
      <c r="N183">
        <v>1489</v>
      </c>
      <c r="O183" t="s">
        <v>1055</v>
      </c>
    </row>
    <row r="184" spans="1:15" x14ac:dyDescent="0.25">
      <c r="A184" t="s">
        <v>75</v>
      </c>
      <c r="B184" t="s">
        <v>90</v>
      </c>
      <c r="C184" t="s">
        <v>1056</v>
      </c>
      <c r="D184" t="s">
        <v>135</v>
      </c>
      <c r="E184">
        <v>1</v>
      </c>
      <c r="F184" t="s">
        <v>1057</v>
      </c>
      <c r="G184" t="s">
        <v>1058</v>
      </c>
      <c r="H184" t="s">
        <v>1059</v>
      </c>
      <c r="I184" t="s">
        <v>105</v>
      </c>
      <c r="J184" t="s">
        <v>1060</v>
      </c>
      <c r="K184" t="s">
        <v>160</v>
      </c>
      <c r="L184" t="s">
        <v>84</v>
      </c>
      <c r="M184" t="s">
        <v>85</v>
      </c>
      <c r="N184">
        <v>1489</v>
      </c>
      <c r="O184" t="s">
        <v>1061</v>
      </c>
    </row>
    <row r="185" spans="1:15" x14ac:dyDescent="0.25">
      <c r="A185" t="s">
        <v>75</v>
      </c>
      <c r="B185" t="s">
        <v>90</v>
      </c>
      <c r="C185" t="s">
        <v>1062</v>
      </c>
      <c r="D185" t="s">
        <v>92</v>
      </c>
      <c r="E185">
        <v>0.92300000000000004</v>
      </c>
      <c r="F185" t="s">
        <v>212</v>
      </c>
      <c r="G185" t="s">
        <v>1063</v>
      </c>
      <c r="H185" t="s">
        <v>1064</v>
      </c>
      <c r="I185" t="s">
        <v>212</v>
      </c>
      <c r="J185" t="s">
        <v>82</v>
      </c>
      <c r="K185" t="s">
        <v>83</v>
      </c>
      <c r="L185" t="s">
        <v>84</v>
      </c>
      <c r="M185" t="s">
        <v>85</v>
      </c>
      <c r="N185">
        <v>1489</v>
      </c>
      <c r="O185" t="s">
        <v>1065</v>
      </c>
    </row>
    <row r="186" spans="1:15" x14ac:dyDescent="0.25">
      <c r="A186" t="s">
        <v>75</v>
      </c>
      <c r="B186" t="s">
        <v>90</v>
      </c>
      <c r="C186" t="s">
        <v>1066</v>
      </c>
      <c r="D186" t="s">
        <v>135</v>
      </c>
      <c r="E186">
        <v>0.93400000000000005</v>
      </c>
      <c r="F186" t="s">
        <v>1067</v>
      </c>
      <c r="G186" t="s">
        <v>1068</v>
      </c>
      <c r="H186" t="s">
        <v>1069</v>
      </c>
      <c r="I186" t="s">
        <v>124</v>
      </c>
      <c r="J186" t="s">
        <v>1070</v>
      </c>
      <c r="K186" t="s">
        <v>140</v>
      </c>
      <c r="L186" t="s">
        <v>84</v>
      </c>
      <c r="M186" t="s">
        <v>85</v>
      </c>
      <c r="N186">
        <v>1489</v>
      </c>
      <c r="O186" t="s">
        <v>1071</v>
      </c>
    </row>
    <row r="187" spans="1:15" x14ac:dyDescent="0.25">
      <c r="A187" t="s">
        <v>75</v>
      </c>
      <c r="B187" t="s">
        <v>90</v>
      </c>
      <c r="C187" t="s">
        <v>1072</v>
      </c>
      <c r="D187" t="s">
        <v>135</v>
      </c>
      <c r="E187">
        <v>1</v>
      </c>
      <c r="F187" t="s">
        <v>1073</v>
      </c>
      <c r="G187" t="s">
        <v>1074</v>
      </c>
      <c r="H187" t="s">
        <v>1075</v>
      </c>
      <c r="I187" t="s">
        <v>140</v>
      </c>
      <c r="J187" t="s">
        <v>1076</v>
      </c>
      <c r="K187" t="s">
        <v>160</v>
      </c>
      <c r="L187" t="s">
        <v>84</v>
      </c>
      <c r="M187" t="s">
        <v>85</v>
      </c>
      <c r="N187">
        <v>1489</v>
      </c>
      <c r="O187" t="s">
        <v>1077</v>
      </c>
    </row>
    <row r="188" spans="1:15" x14ac:dyDescent="0.25">
      <c r="A188" t="s">
        <v>75</v>
      </c>
      <c r="B188" t="s">
        <v>90</v>
      </c>
      <c r="C188" t="s">
        <v>1078</v>
      </c>
      <c r="D188" t="s">
        <v>92</v>
      </c>
      <c r="E188">
        <v>1</v>
      </c>
      <c r="F188" t="s">
        <v>1079</v>
      </c>
      <c r="G188" t="s">
        <v>1080</v>
      </c>
      <c r="H188" t="s">
        <v>1081</v>
      </c>
      <c r="I188" t="s">
        <v>96</v>
      </c>
      <c r="J188" t="s">
        <v>1082</v>
      </c>
      <c r="K188" t="s">
        <v>98</v>
      </c>
      <c r="L188" t="s">
        <v>84</v>
      </c>
      <c r="M188" t="s">
        <v>85</v>
      </c>
      <c r="N188">
        <v>1489</v>
      </c>
      <c r="O188" t="s">
        <v>1083</v>
      </c>
    </row>
    <row r="189" spans="1:15" x14ac:dyDescent="0.25">
      <c r="A189" t="s">
        <v>75</v>
      </c>
      <c r="B189" t="s">
        <v>90</v>
      </c>
      <c r="C189" t="s">
        <v>1084</v>
      </c>
      <c r="D189" t="s">
        <v>135</v>
      </c>
      <c r="E189">
        <v>1</v>
      </c>
      <c r="F189" t="s">
        <v>79</v>
      </c>
      <c r="G189" t="s">
        <v>1085</v>
      </c>
      <c r="H189" t="s">
        <v>1086</v>
      </c>
      <c r="I189" t="s">
        <v>79</v>
      </c>
      <c r="J189" t="s">
        <v>82</v>
      </c>
      <c r="K189" t="s">
        <v>83</v>
      </c>
      <c r="L189" t="s">
        <v>84</v>
      </c>
      <c r="M189" t="s">
        <v>85</v>
      </c>
      <c r="N189">
        <v>1489</v>
      </c>
      <c r="O189" t="s">
        <v>1087</v>
      </c>
    </row>
    <row r="190" spans="1:15" x14ac:dyDescent="0.25">
      <c r="A190" t="s">
        <v>75</v>
      </c>
      <c r="B190" t="s">
        <v>90</v>
      </c>
      <c r="C190" t="s">
        <v>1088</v>
      </c>
      <c r="D190" t="s">
        <v>135</v>
      </c>
      <c r="E190">
        <v>1</v>
      </c>
      <c r="F190" t="s">
        <v>212</v>
      </c>
      <c r="G190" t="s">
        <v>1089</v>
      </c>
      <c r="H190" t="s">
        <v>1090</v>
      </c>
      <c r="I190" t="s">
        <v>212</v>
      </c>
      <c r="J190" t="s">
        <v>82</v>
      </c>
      <c r="K190" t="s">
        <v>83</v>
      </c>
      <c r="L190" t="s">
        <v>84</v>
      </c>
      <c r="M190" t="s">
        <v>85</v>
      </c>
      <c r="N190">
        <v>1489</v>
      </c>
      <c r="O190" t="s">
        <v>1091</v>
      </c>
    </row>
    <row r="191" spans="1:15" x14ac:dyDescent="0.25">
      <c r="A191" t="s">
        <v>75</v>
      </c>
      <c r="B191" t="s">
        <v>90</v>
      </c>
      <c r="C191" t="s">
        <v>1092</v>
      </c>
      <c r="D191" t="s">
        <v>88</v>
      </c>
      <c r="E191">
        <v>1</v>
      </c>
      <c r="F191" t="s">
        <v>79</v>
      </c>
      <c r="G191" t="s">
        <v>1093</v>
      </c>
      <c r="H191" t="s">
        <v>1094</v>
      </c>
      <c r="I191" t="s">
        <v>79</v>
      </c>
      <c r="J191" t="s">
        <v>82</v>
      </c>
      <c r="K191" t="s">
        <v>83</v>
      </c>
      <c r="L191" t="s">
        <v>84</v>
      </c>
      <c r="M191" t="s">
        <v>85</v>
      </c>
      <c r="N191">
        <v>1489</v>
      </c>
      <c r="O191" t="s">
        <v>1095</v>
      </c>
    </row>
    <row r="192" spans="1:15" x14ac:dyDescent="0.25">
      <c r="A192" t="s">
        <v>75</v>
      </c>
      <c r="B192" t="s">
        <v>90</v>
      </c>
      <c r="C192" t="s">
        <v>1096</v>
      </c>
      <c r="D192" t="s">
        <v>101</v>
      </c>
      <c r="E192">
        <v>1</v>
      </c>
      <c r="F192" t="s">
        <v>79</v>
      </c>
      <c r="G192" t="s">
        <v>1097</v>
      </c>
      <c r="H192" t="s">
        <v>1098</v>
      </c>
      <c r="I192" t="s">
        <v>79</v>
      </c>
      <c r="J192" t="s">
        <v>82</v>
      </c>
      <c r="K192" t="s">
        <v>83</v>
      </c>
      <c r="L192" t="s">
        <v>84</v>
      </c>
      <c r="M192" t="s">
        <v>85</v>
      </c>
      <c r="N192">
        <v>1489</v>
      </c>
      <c r="O192" t="s">
        <v>1099</v>
      </c>
    </row>
    <row r="193" spans="1:15" x14ac:dyDescent="0.25">
      <c r="A193" t="s">
        <v>75</v>
      </c>
      <c r="B193" t="s">
        <v>90</v>
      </c>
      <c r="C193" t="s">
        <v>1100</v>
      </c>
      <c r="D193" t="s">
        <v>92</v>
      </c>
      <c r="E193">
        <v>1</v>
      </c>
      <c r="F193" t="s">
        <v>1101</v>
      </c>
      <c r="G193" t="s">
        <v>1102</v>
      </c>
      <c r="H193" t="s">
        <v>1103</v>
      </c>
      <c r="I193" t="s">
        <v>428</v>
      </c>
      <c r="J193" t="s">
        <v>1104</v>
      </c>
      <c r="K193" t="s">
        <v>172</v>
      </c>
      <c r="L193" t="s">
        <v>84</v>
      </c>
      <c r="M193" t="s">
        <v>85</v>
      </c>
      <c r="N193">
        <v>1489</v>
      </c>
      <c r="O193" t="s">
        <v>1105</v>
      </c>
    </row>
    <row r="194" spans="1:15" x14ac:dyDescent="0.25">
      <c r="A194" t="s">
        <v>75</v>
      </c>
      <c r="B194" t="s">
        <v>90</v>
      </c>
      <c r="C194" t="s">
        <v>1106</v>
      </c>
      <c r="D194" t="s">
        <v>135</v>
      </c>
      <c r="E194">
        <v>1</v>
      </c>
      <c r="F194" t="s">
        <v>1107</v>
      </c>
      <c r="G194" t="s">
        <v>1108</v>
      </c>
      <c r="H194" t="s">
        <v>1109</v>
      </c>
      <c r="I194" t="s">
        <v>105</v>
      </c>
      <c r="J194" t="s">
        <v>1110</v>
      </c>
      <c r="K194" t="s">
        <v>160</v>
      </c>
      <c r="L194" t="s">
        <v>84</v>
      </c>
      <c r="M194" t="s">
        <v>85</v>
      </c>
      <c r="N194">
        <v>1489</v>
      </c>
      <c r="O194" t="s">
        <v>1111</v>
      </c>
    </row>
    <row r="195" spans="1:15" x14ac:dyDescent="0.25">
      <c r="A195" t="s">
        <v>75</v>
      </c>
      <c r="B195" t="s">
        <v>90</v>
      </c>
      <c r="C195" t="s">
        <v>1112</v>
      </c>
      <c r="D195" t="s">
        <v>297</v>
      </c>
      <c r="E195">
        <v>1</v>
      </c>
      <c r="F195" t="s">
        <v>1113</v>
      </c>
      <c r="G195" t="s">
        <v>1114</v>
      </c>
      <c r="H195" t="s">
        <v>1115</v>
      </c>
      <c r="I195" t="s">
        <v>96</v>
      </c>
      <c r="J195" t="s">
        <v>1116</v>
      </c>
      <c r="K195" t="s">
        <v>253</v>
      </c>
      <c r="L195" t="s">
        <v>84</v>
      </c>
      <c r="M195" t="s">
        <v>85</v>
      </c>
      <c r="N195">
        <v>1489</v>
      </c>
      <c r="O195" t="s">
        <v>1117</v>
      </c>
    </row>
    <row r="196" spans="1:15" x14ac:dyDescent="0.25">
      <c r="A196" t="s">
        <v>75</v>
      </c>
      <c r="B196" t="s">
        <v>90</v>
      </c>
      <c r="C196" t="s">
        <v>1118</v>
      </c>
      <c r="D196" t="s">
        <v>92</v>
      </c>
      <c r="E196">
        <v>0.92800000000000005</v>
      </c>
      <c r="F196" t="s">
        <v>1119</v>
      </c>
      <c r="G196" t="s">
        <v>1120</v>
      </c>
      <c r="H196" t="s">
        <v>1121</v>
      </c>
      <c r="I196" t="s">
        <v>400</v>
      </c>
      <c r="J196" t="s">
        <v>1122</v>
      </c>
      <c r="K196" t="s">
        <v>277</v>
      </c>
      <c r="L196" t="s">
        <v>84</v>
      </c>
      <c r="M196" t="s">
        <v>85</v>
      </c>
      <c r="N196">
        <v>1489</v>
      </c>
      <c r="O196" t="s">
        <v>1123</v>
      </c>
    </row>
    <row r="197" spans="1:15" x14ac:dyDescent="0.25">
      <c r="A197" t="s">
        <v>75</v>
      </c>
      <c r="B197" t="s">
        <v>90</v>
      </c>
      <c r="C197" t="s">
        <v>1124</v>
      </c>
      <c r="D197" t="s">
        <v>135</v>
      </c>
      <c r="E197">
        <v>1</v>
      </c>
      <c r="F197" t="s">
        <v>1125</v>
      </c>
      <c r="G197" t="s">
        <v>1126</v>
      </c>
      <c r="H197" t="s">
        <v>1127</v>
      </c>
      <c r="I197" t="s">
        <v>105</v>
      </c>
      <c r="J197" t="s">
        <v>1128</v>
      </c>
      <c r="K197" t="s">
        <v>85</v>
      </c>
      <c r="L197" t="s">
        <v>84</v>
      </c>
      <c r="M197" t="s">
        <v>85</v>
      </c>
      <c r="N197">
        <v>1489</v>
      </c>
      <c r="O197" t="s">
        <v>1129</v>
      </c>
    </row>
    <row r="198" spans="1:15" x14ac:dyDescent="0.25">
      <c r="A198" t="s">
        <v>75</v>
      </c>
      <c r="B198" t="s">
        <v>90</v>
      </c>
      <c r="C198" t="s">
        <v>1130</v>
      </c>
      <c r="D198" t="s">
        <v>225</v>
      </c>
      <c r="E198">
        <v>0.92800000000000005</v>
      </c>
      <c r="F198" t="s">
        <v>1131</v>
      </c>
      <c r="G198" t="s">
        <v>1132</v>
      </c>
      <c r="H198" t="s">
        <v>1133</v>
      </c>
      <c r="I198" t="s">
        <v>245</v>
      </c>
      <c r="J198" t="s">
        <v>1134</v>
      </c>
      <c r="K198" t="s">
        <v>85</v>
      </c>
      <c r="L198" t="s">
        <v>84</v>
      </c>
      <c r="M198" t="s">
        <v>85</v>
      </c>
      <c r="N198">
        <v>1489</v>
      </c>
      <c r="O198" t="s">
        <v>1135</v>
      </c>
    </row>
    <row r="199" spans="1:15" x14ac:dyDescent="0.25">
      <c r="A199" t="s">
        <v>75</v>
      </c>
      <c r="B199" t="s">
        <v>90</v>
      </c>
      <c r="C199" t="s">
        <v>1136</v>
      </c>
      <c r="D199" t="s">
        <v>135</v>
      </c>
      <c r="E199">
        <v>1</v>
      </c>
      <c r="F199" t="s">
        <v>1137</v>
      </c>
      <c r="G199" t="s">
        <v>1138</v>
      </c>
      <c r="H199" t="s">
        <v>1133</v>
      </c>
      <c r="I199" t="s">
        <v>85</v>
      </c>
      <c r="J199" t="s">
        <v>521</v>
      </c>
      <c r="K199" t="s">
        <v>277</v>
      </c>
      <c r="L199" t="s">
        <v>84</v>
      </c>
      <c r="M199" t="s">
        <v>85</v>
      </c>
      <c r="N199">
        <v>1489</v>
      </c>
      <c r="O199" t="s">
        <v>1139</v>
      </c>
    </row>
    <row r="200" spans="1:15" x14ac:dyDescent="0.25">
      <c r="A200" t="s">
        <v>75</v>
      </c>
      <c r="B200" t="s">
        <v>90</v>
      </c>
      <c r="C200" t="s">
        <v>1140</v>
      </c>
      <c r="D200" t="s">
        <v>120</v>
      </c>
      <c r="E200">
        <v>1</v>
      </c>
      <c r="F200" t="s">
        <v>1141</v>
      </c>
      <c r="G200" t="s">
        <v>1142</v>
      </c>
      <c r="H200" t="s">
        <v>1143</v>
      </c>
      <c r="I200" t="s">
        <v>140</v>
      </c>
      <c r="J200" t="s">
        <v>1044</v>
      </c>
      <c r="K200" t="s">
        <v>160</v>
      </c>
      <c r="L200" t="s">
        <v>84</v>
      </c>
      <c r="M200" t="s">
        <v>85</v>
      </c>
      <c r="N200">
        <v>1489</v>
      </c>
      <c r="O200" t="s">
        <v>1144</v>
      </c>
    </row>
    <row r="201" spans="1:15" x14ac:dyDescent="0.25">
      <c r="A201" t="s">
        <v>75</v>
      </c>
      <c r="B201" t="s">
        <v>90</v>
      </c>
      <c r="C201" t="s">
        <v>1145</v>
      </c>
      <c r="D201" t="s">
        <v>92</v>
      </c>
      <c r="E201">
        <v>1</v>
      </c>
      <c r="F201" t="s">
        <v>1146</v>
      </c>
      <c r="G201" t="s">
        <v>1147</v>
      </c>
      <c r="H201" t="s">
        <v>1148</v>
      </c>
      <c r="I201" t="s">
        <v>140</v>
      </c>
      <c r="J201" t="s">
        <v>1149</v>
      </c>
      <c r="K201" t="s">
        <v>124</v>
      </c>
      <c r="L201" t="s">
        <v>84</v>
      </c>
      <c r="M201" t="s">
        <v>85</v>
      </c>
      <c r="N201">
        <v>1489</v>
      </c>
      <c r="O201" t="s">
        <v>1150</v>
      </c>
    </row>
    <row r="202" spans="1:15" x14ac:dyDescent="0.25">
      <c r="A202" t="s">
        <v>75</v>
      </c>
      <c r="B202" t="s">
        <v>90</v>
      </c>
      <c r="C202" t="s">
        <v>1151</v>
      </c>
      <c r="D202" t="s">
        <v>225</v>
      </c>
      <c r="E202">
        <v>1</v>
      </c>
      <c r="F202" t="s">
        <v>79</v>
      </c>
      <c r="G202" t="s">
        <v>1152</v>
      </c>
      <c r="H202" t="s">
        <v>1153</v>
      </c>
      <c r="I202" t="s">
        <v>79</v>
      </c>
      <c r="J202" t="s">
        <v>82</v>
      </c>
      <c r="K202" t="s">
        <v>83</v>
      </c>
      <c r="L202" t="s">
        <v>84</v>
      </c>
      <c r="M202" t="s">
        <v>85</v>
      </c>
      <c r="N202">
        <v>1489</v>
      </c>
      <c r="O202" t="s">
        <v>1154</v>
      </c>
    </row>
    <row r="203" spans="1:15" x14ac:dyDescent="0.25">
      <c r="A203" t="s">
        <v>75</v>
      </c>
      <c r="B203" t="s">
        <v>90</v>
      </c>
      <c r="C203" t="s">
        <v>1155</v>
      </c>
      <c r="D203" t="s">
        <v>135</v>
      </c>
      <c r="E203">
        <v>1</v>
      </c>
      <c r="F203" t="s">
        <v>79</v>
      </c>
      <c r="G203" t="s">
        <v>1156</v>
      </c>
      <c r="H203" t="s">
        <v>1157</v>
      </c>
      <c r="I203" t="s">
        <v>79</v>
      </c>
      <c r="J203" t="s">
        <v>82</v>
      </c>
      <c r="K203" t="s">
        <v>83</v>
      </c>
      <c r="L203" t="s">
        <v>84</v>
      </c>
      <c r="M203" t="s">
        <v>85</v>
      </c>
      <c r="N203">
        <v>1489</v>
      </c>
      <c r="O203" t="s">
        <v>1158</v>
      </c>
    </row>
    <row r="204" spans="1:15" x14ac:dyDescent="0.25">
      <c r="A204" t="s">
        <v>75</v>
      </c>
      <c r="B204" t="s">
        <v>90</v>
      </c>
      <c r="C204" t="s">
        <v>1159</v>
      </c>
      <c r="D204" t="s">
        <v>135</v>
      </c>
      <c r="E204">
        <v>1</v>
      </c>
      <c r="F204" t="s">
        <v>1160</v>
      </c>
      <c r="G204" t="s">
        <v>1161</v>
      </c>
      <c r="H204" t="s">
        <v>185</v>
      </c>
      <c r="I204" t="s">
        <v>85</v>
      </c>
      <c r="J204" t="s">
        <v>899</v>
      </c>
      <c r="K204" t="s">
        <v>277</v>
      </c>
      <c r="L204" t="s">
        <v>84</v>
      </c>
      <c r="M204" t="s">
        <v>85</v>
      </c>
      <c r="N204">
        <v>1489</v>
      </c>
      <c r="O204" t="s">
        <v>1162</v>
      </c>
    </row>
    <row r="205" spans="1:15" x14ac:dyDescent="0.25">
      <c r="A205" t="s">
        <v>75</v>
      </c>
      <c r="B205" t="s">
        <v>90</v>
      </c>
      <c r="C205" t="s">
        <v>1163</v>
      </c>
      <c r="D205" t="s">
        <v>135</v>
      </c>
      <c r="E205">
        <v>1</v>
      </c>
      <c r="F205" t="s">
        <v>1164</v>
      </c>
      <c r="G205" t="s">
        <v>1165</v>
      </c>
      <c r="H205" t="s">
        <v>687</v>
      </c>
      <c r="I205" t="s">
        <v>204</v>
      </c>
      <c r="J205" t="s">
        <v>1166</v>
      </c>
      <c r="K205" t="s">
        <v>105</v>
      </c>
      <c r="L205" t="s">
        <v>84</v>
      </c>
      <c r="M205" t="s">
        <v>85</v>
      </c>
      <c r="N205">
        <v>1489</v>
      </c>
      <c r="O205" t="s">
        <v>1167</v>
      </c>
    </row>
    <row r="206" spans="1:15" x14ac:dyDescent="0.25">
      <c r="A206" t="s">
        <v>75</v>
      </c>
      <c r="B206" t="s">
        <v>90</v>
      </c>
      <c r="C206" t="s">
        <v>1168</v>
      </c>
      <c r="D206" t="s">
        <v>151</v>
      </c>
      <c r="E206">
        <v>1</v>
      </c>
      <c r="F206" t="s">
        <v>1169</v>
      </c>
      <c r="G206" t="s">
        <v>1170</v>
      </c>
      <c r="H206" t="s">
        <v>985</v>
      </c>
      <c r="I206" t="s">
        <v>124</v>
      </c>
      <c r="J206" t="s">
        <v>1171</v>
      </c>
      <c r="K206" t="s">
        <v>148</v>
      </c>
      <c r="L206" t="s">
        <v>84</v>
      </c>
      <c r="M206" t="s">
        <v>85</v>
      </c>
      <c r="N206">
        <v>1489</v>
      </c>
      <c r="O206" t="s">
        <v>1172</v>
      </c>
    </row>
    <row r="207" spans="1:15" x14ac:dyDescent="0.25">
      <c r="A207" t="s">
        <v>75</v>
      </c>
      <c r="B207" t="s">
        <v>90</v>
      </c>
      <c r="C207" t="s">
        <v>1173</v>
      </c>
      <c r="D207" t="s">
        <v>135</v>
      </c>
      <c r="E207">
        <v>1</v>
      </c>
      <c r="F207" t="s">
        <v>1174</v>
      </c>
      <c r="G207" t="s">
        <v>1170</v>
      </c>
      <c r="H207" t="s">
        <v>985</v>
      </c>
      <c r="I207" t="s">
        <v>85</v>
      </c>
      <c r="J207" t="s">
        <v>1175</v>
      </c>
      <c r="K207" t="s">
        <v>277</v>
      </c>
      <c r="L207" t="s">
        <v>84</v>
      </c>
      <c r="M207" t="s">
        <v>85</v>
      </c>
      <c r="N207">
        <v>1489</v>
      </c>
      <c r="O207" t="s">
        <v>1176</v>
      </c>
    </row>
    <row r="208" spans="1:15" x14ac:dyDescent="0.25">
      <c r="A208" t="s">
        <v>75</v>
      </c>
      <c r="B208" t="s">
        <v>90</v>
      </c>
      <c r="C208" t="s">
        <v>1177</v>
      </c>
      <c r="D208" t="s">
        <v>88</v>
      </c>
      <c r="E208">
        <v>0.93400000000000005</v>
      </c>
      <c r="F208" t="s">
        <v>1178</v>
      </c>
      <c r="G208" t="s">
        <v>1179</v>
      </c>
      <c r="H208" t="s">
        <v>138</v>
      </c>
      <c r="I208" t="s">
        <v>124</v>
      </c>
      <c r="J208" t="s">
        <v>1180</v>
      </c>
      <c r="K208" t="s">
        <v>565</v>
      </c>
      <c r="L208" t="s">
        <v>84</v>
      </c>
      <c r="M208" t="s">
        <v>85</v>
      </c>
      <c r="N208">
        <v>1489</v>
      </c>
      <c r="O208" t="s">
        <v>1181</v>
      </c>
    </row>
    <row r="209" spans="1:15" x14ac:dyDescent="0.25">
      <c r="A209" t="s">
        <v>75</v>
      </c>
      <c r="B209" t="s">
        <v>90</v>
      </c>
      <c r="C209" t="s">
        <v>1182</v>
      </c>
      <c r="D209" t="s">
        <v>151</v>
      </c>
      <c r="E209">
        <v>1</v>
      </c>
      <c r="F209" t="s">
        <v>79</v>
      </c>
      <c r="G209" t="s">
        <v>1183</v>
      </c>
      <c r="H209" t="s">
        <v>1184</v>
      </c>
      <c r="I209" t="s">
        <v>79</v>
      </c>
      <c r="J209" t="s">
        <v>82</v>
      </c>
      <c r="K209" t="s">
        <v>83</v>
      </c>
      <c r="L209" t="s">
        <v>84</v>
      </c>
      <c r="M209" t="s">
        <v>85</v>
      </c>
      <c r="N209">
        <v>1489</v>
      </c>
      <c r="O209" t="s">
        <v>1185</v>
      </c>
    </row>
    <row r="210" spans="1:15" x14ac:dyDescent="0.25">
      <c r="A210" t="s">
        <v>75</v>
      </c>
      <c r="B210" t="s">
        <v>90</v>
      </c>
      <c r="C210" t="s">
        <v>1186</v>
      </c>
      <c r="D210" t="s">
        <v>120</v>
      </c>
      <c r="E210">
        <v>1</v>
      </c>
      <c r="F210" t="s">
        <v>1187</v>
      </c>
      <c r="G210" t="s">
        <v>1188</v>
      </c>
      <c r="H210" t="s">
        <v>1189</v>
      </c>
      <c r="I210" t="s">
        <v>146</v>
      </c>
      <c r="J210" t="s">
        <v>1054</v>
      </c>
      <c r="K210" t="s">
        <v>148</v>
      </c>
      <c r="L210" t="s">
        <v>84</v>
      </c>
      <c r="M210" t="s">
        <v>85</v>
      </c>
      <c r="N210">
        <v>1489</v>
      </c>
      <c r="O210" t="s">
        <v>1190</v>
      </c>
    </row>
    <row r="211" spans="1:15" x14ac:dyDescent="0.25">
      <c r="A211" t="s">
        <v>75</v>
      </c>
      <c r="B211" t="s">
        <v>90</v>
      </c>
      <c r="C211" t="s">
        <v>1191</v>
      </c>
      <c r="D211" t="s">
        <v>92</v>
      </c>
      <c r="E211">
        <v>1</v>
      </c>
      <c r="F211" t="s">
        <v>1192</v>
      </c>
      <c r="G211" t="s">
        <v>1193</v>
      </c>
      <c r="H211" t="s">
        <v>1194</v>
      </c>
      <c r="I211" t="s">
        <v>174</v>
      </c>
      <c r="J211" t="s">
        <v>239</v>
      </c>
      <c r="K211" t="s">
        <v>140</v>
      </c>
      <c r="L211" t="s">
        <v>84</v>
      </c>
      <c r="M211" t="s">
        <v>85</v>
      </c>
      <c r="N211">
        <v>1489</v>
      </c>
      <c r="O211" t="s">
        <v>1195</v>
      </c>
    </row>
    <row r="212" spans="1:15" x14ac:dyDescent="0.25">
      <c r="A212" t="s">
        <v>75</v>
      </c>
      <c r="B212" t="s">
        <v>90</v>
      </c>
      <c r="C212" t="s">
        <v>1196</v>
      </c>
      <c r="D212" t="s">
        <v>135</v>
      </c>
      <c r="E212">
        <v>1</v>
      </c>
      <c r="F212" t="s">
        <v>1197</v>
      </c>
      <c r="G212" t="s">
        <v>1198</v>
      </c>
      <c r="H212" t="s">
        <v>1199</v>
      </c>
      <c r="I212" t="s">
        <v>85</v>
      </c>
      <c r="J212" t="s">
        <v>1200</v>
      </c>
      <c r="K212" t="s">
        <v>277</v>
      </c>
      <c r="L212" t="s">
        <v>84</v>
      </c>
      <c r="M212" t="s">
        <v>85</v>
      </c>
      <c r="N212">
        <v>1489</v>
      </c>
      <c r="O212" t="s">
        <v>1201</v>
      </c>
    </row>
    <row r="213" spans="1:15" x14ac:dyDescent="0.25">
      <c r="A213" t="s">
        <v>75</v>
      </c>
      <c r="B213" t="s">
        <v>90</v>
      </c>
      <c r="C213" t="s">
        <v>1202</v>
      </c>
      <c r="D213" t="s">
        <v>135</v>
      </c>
      <c r="E213">
        <v>1</v>
      </c>
      <c r="F213" t="s">
        <v>1203</v>
      </c>
      <c r="G213" t="s">
        <v>1204</v>
      </c>
      <c r="H213" t="s">
        <v>1205</v>
      </c>
      <c r="I213" t="s">
        <v>400</v>
      </c>
      <c r="J213" t="s">
        <v>1206</v>
      </c>
      <c r="K213" t="s">
        <v>428</v>
      </c>
      <c r="L213" t="s">
        <v>84</v>
      </c>
      <c r="M213" t="s">
        <v>85</v>
      </c>
      <c r="N213">
        <v>1489</v>
      </c>
      <c r="O213" t="s">
        <v>1207</v>
      </c>
    </row>
    <row r="214" spans="1:15" x14ac:dyDescent="0.25">
      <c r="A214" t="s">
        <v>75</v>
      </c>
      <c r="B214" t="s">
        <v>90</v>
      </c>
      <c r="C214" t="s">
        <v>1208</v>
      </c>
      <c r="D214" t="s">
        <v>120</v>
      </c>
      <c r="E214">
        <v>1</v>
      </c>
      <c r="F214" t="s">
        <v>1209</v>
      </c>
      <c r="G214" t="s">
        <v>1210</v>
      </c>
      <c r="H214" t="s">
        <v>1211</v>
      </c>
      <c r="I214" t="s">
        <v>511</v>
      </c>
      <c r="J214" t="s">
        <v>1212</v>
      </c>
      <c r="K214" t="s">
        <v>400</v>
      </c>
      <c r="L214" t="s">
        <v>84</v>
      </c>
      <c r="M214" t="s">
        <v>85</v>
      </c>
      <c r="N214">
        <v>1489</v>
      </c>
      <c r="O214" t="s">
        <v>1213</v>
      </c>
    </row>
    <row r="215" spans="1:15" x14ac:dyDescent="0.25">
      <c r="A215" t="s">
        <v>75</v>
      </c>
      <c r="B215" t="s">
        <v>90</v>
      </c>
      <c r="C215" t="s">
        <v>1214</v>
      </c>
      <c r="D215" t="s">
        <v>135</v>
      </c>
      <c r="E215">
        <v>1</v>
      </c>
      <c r="F215" t="s">
        <v>1215</v>
      </c>
      <c r="G215" t="s">
        <v>1216</v>
      </c>
      <c r="H215" t="s">
        <v>1217</v>
      </c>
      <c r="I215" t="s">
        <v>105</v>
      </c>
      <c r="J215" t="s">
        <v>986</v>
      </c>
      <c r="K215" t="s">
        <v>85</v>
      </c>
      <c r="L215" t="s">
        <v>84</v>
      </c>
      <c r="M215" t="s">
        <v>85</v>
      </c>
      <c r="N215">
        <v>1489</v>
      </c>
      <c r="O215" t="s">
        <v>1218</v>
      </c>
    </row>
    <row r="216" spans="1:15" x14ac:dyDescent="0.25">
      <c r="A216" t="s">
        <v>75</v>
      </c>
      <c r="B216" t="s">
        <v>90</v>
      </c>
      <c r="C216" t="s">
        <v>1219</v>
      </c>
      <c r="D216" t="s">
        <v>120</v>
      </c>
      <c r="E216">
        <v>0.93899999999999995</v>
      </c>
      <c r="F216" t="s">
        <v>1220</v>
      </c>
      <c r="G216" t="s">
        <v>1221</v>
      </c>
      <c r="H216" t="s">
        <v>1222</v>
      </c>
      <c r="I216" t="s">
        <v>105</v>
      </c>
      <c r="J216" t="s">
        <v>1223</v>
      </c>
      <c r="K216" t="s">
        <v>160</v>
      </c>
      <c r="L216" t="s">
        <v>84</v>
      </c>
      <c r="M216" t="s">
        <v>85</v>
      </c>
      <c r="N216">
        <v>1489</v>
      </c>
      <c r="O216" t="s">
        <v>1224</v>
      </c>
    </row>
    <row r="217" spans="1:15" x14ac:dyDescent="0.25">
      <c r="A217" t="s">
        <v>75</v>
      </c>
      <c r="B217" t="s">
        <v>90</v>
      </c>
      <c r="C217" t="s">
        <v>1225</v>
      </c>
      <c r="D217" t="s">
        <v>92</v>
      </c>
      <c r="E217">
        <v>1</v>
      </c>
      <c r="F217" t="s">
        <v>1226</v>
      </c>
      <c r="G217" t="s">
        <v>1227</v>
      </c>
      <c r="H217" t="s">
        <v>1228</v>
      </c>
      <c r="I217" t="s">
        <v>96</v>
      </c>
      <c r="J217" t="s">
        <v>477</v>
      </c>
      <c r="K217" t="s">
        <v>160</v>
      </c>
      <c r="L217" t="s">
        <v>84</v>
      </c>
      <c r="M217" t="s">
        <v>85</v>
      </c>
      <c r="N217">
        <v>1489</v>
      </c>
      <c r="O217" t="s">
        <v>1229</v>
      </c>
    </row>
    <row r="218" spans="1:15" x14ac:dyDescent="0.25">
      <c r="A218" t="s">
        <v>75</v>
      </c>
      <c r="B218" t="s">
        <v>90</v>
      </c>
      <c r="C218" t="s">
        <v>1230</v>
      </c>
      <c r="D218" t="s">
        <v>101</v>
      </c>
      <c r="E218">
        <v>1</v>
      </c>
      <c r="F218" t="s">
        <v>1231</v>
      </c>
      <c r="G218" t="s">
        <v>1232</v>
      </c>
      <c r="H218" t="s">
        <v>1233</v>
      </c>
      <c r="I218" t="s">
        <v>148</v>
      </c>
      <c r="J218" t="s">
        <v>1234</v>
      </c>
      <c r="K218" t="s">
        <v>146</v>
      </c>
      <c r="L218" t="s">
        <v>84</v>
      </c>
      <c r="M218" t="s">
        <v>85</v>
      </c>
      <c r="N218">
        <v>1489</v>
      </c>
      <c r="O218" t="s">
        <v>1235</v>
      </c>
    </row>
    <row r="219" spans="1:15" x14ac:dyDescent="0.25">
      <c r="A219" t="s">
        <v>75</v>
      </c>
      <c r="B219" t="s">
        <v>90</v>
      </c>
      <c r="C219" t="s">
        <v>1236</v>
      </c>
      <c r="D219" t="s">
        <v>78</v>
      </c>
      <c r="E219">
        <v>1</v>
      </c>
      <c r="F219" t="s">
        <v>1237</v>
      </c>
      <c r="G219" t="s">
        <v>1238</v>
      </c>
      <c r="H219" t="s">
        <v>1239</v>
      </c>
      <c r="I219" t="s">
        <v>428</v>
      </c>
      <c r="J219" t="s">
        <v>1240</v>
      </c>
      <c r="K219" t="s">
        <v>105</v>
      </c>
      <c r="L219" t="s">
        <v>84</v>
      </c>
      <c r="M219" t="s">
        <v>85</v>
      </c>
      <c r="N219">
        <v>1489</v>
      </c>
      <c r="O219" t="s">
        <v>1241</v>
      </c>
    </row>
    <row r="220" spans="1:15" x14ac:dyDescent="0.25">
      <c r="A220" t="s">
        <v>75</v>
      </c>
      <c r="B220" t="s">
        <v>90</v>
      </c>
      <c r="C220" t="s">
        <v>1242</v>
      </c>
      <c r="D220" t="s">
        <v>151</v>
      </c>
      <c r="E220">
        <v>1</v>
      </c>
      <c r="F220" t="s">
        <v>1243</v>
      </c>
      <c r="G220" t="s">
        <v>1238</v>
      </c>
      <c r="H220" t="s">
        <v>1239</v>
      </c>
      <c r="I220" t="s">
        <v>105</v>
      </c>
      <c r="J220" t="s">
        <v>97</v>
      </c>
      <c r="K220" t="s">
        <v>428</v>
      </c>
      <c r="L220" t="s">
        <v>84</v>
      </c>
      <c r="M220" t="s">
        <v>85</v>
      </c>
      <c r="N220">
        <v>1489</v>
      </c>
      <c r="O220" t="s">
        <v>1244</v>
      </c>
    </row>
    <row r="221" spans="1:15" x14ac:dyDescent="0.25">
      <c r="A221" t="s">
        <v>75</v>
      </c>
      <c r="B221" t="s">
        <v>90</v>
      </c>
      <c r="C221" t="s">
        <v>1245</v>
      </c>
      <c r="D221" t="s">
        <v>88</v>
      </c>
      <c r="E221">
        <v>1</v>
      </c>
      <c r="F221" t="s">
        <v>79</v>
      </c>
      <c r="G221" t="s">
        <v>1246</v>
      </c>
      <c r="H221" t="s">
        <v>1247</v>
      </c>
      <c r="I221" t="s">
        <v>79</v>
      </c>
      <c r="J221" t="s">
        <v>82</v>
      </c>
      <c r="K221" t="s">
        <v>83</v>
      </c>
      <c r="L221" t="s">
        <v>84</v>
      </c>
      <c r="M221" t="s">
        <v>85</v>
      </c>
      <c r="N221">
        <v>1489</v>
      </c>
      <c r="O221" t="s">
        <v>1248</v>
      </c>
    </row>
    <row r="222" spans="1:15" x14ac:dyDescent="0.25">
      <c r="A222" t="s">
        <v>75</v>
      </c>
      <c r="B222" t="s">
        <v>90</v>
      </c>
      <c r="C222" t="s">
        <v>1249</v>
      </c>
      <c r="D222" t="s">
        <v>92</v>
      </c>
      <c r="E222">
        <v>1</v>
      </c>
      <c r="F222" t="s">
        <v>1250</v>
      </c>
      <c r="G222" t="s">
        <v>1251</v>
      </c>
      <c r="H222" t="s">
        <v>1252</v>
      </c>
      <c r="I222" t="s">
        <v>96</v>
      </c>
      <c r="J222" t="s">
        <v>1253</v>
      </c>
      <c r="K222" t="s">
        <v>160</v>
      </c>
      <c r="L222" t="s">
        <v>84</v>
      </c>
      <c r="M222" t="s">
        <v>85</v>
      </c>
      <c r="N222">
        <v>1489</v>
      </c>
      <c r="O222" t="s">
        <v>1254</v>
      </c>
    </row>
    <row r="223" spans="1:15" x14ac:dyDescent="0.25">
      <c r="A223" t="s">
        <v>75</v>
      </c>
      <c r="B223" t="s">
        <v>90</v>
      </c>
      <c r="C223" t="s">
        <v>1255</v>
      </c>
      <c r="D223" t="s">
        <v>120</v>
      </c>
      <c r="E223">
        <v>1</v>
      </c>
      <c r="F223" t="s">
        <v>1256</v>
      </c>
      <c r="G223" t="s">
        <v>1257</v>
      </c>
      <c r="H223" t="s">
        <v>1258</v>
      </c>
      <c r="I223" t="s">
        <v>140</v>
      </c>
      <c r="J223" t="s">
        <v>1259</v>
      </c>
      <c r="K223" t="s">
        <v>160</v>
      </c>
      <c r="L223" t="s">
        <v>84</v>
      </c>
      <c r="M223" t="s">
        <v>85</v>
      </c>
      <c r="N223">
        <v>1489</v>
      </c>
      <c r="O223" t="s">
        <v>1260</v>
      </c>
    </row>
    <row r="224" spans="1:15" x14ac:dyDescent="0.25">
      <c r="A224" t="s">
        <v>75</v>
      </c>
      <c r="B224" t="s">
        <v>90</v>
      </c>
      <c r="C224" t="s">
        <v>1261</v>
      </c>
      <c r="D224" t="s">
        <v>101</v>
      </c>
      <c r="E224">
        <v>1</v>
      </c>
      <c r="F224" t="s">
        <v>79</v>
      </c>
      <c r="G224" t="s">
        <v>1262</v>
      </c>
      <c r="H224" t="s">
        <v>1263</v>
      </c>
      <c r="I224" t="s">
        <v>79</v>
      </c>
      <c r="J224" t="s">
        <v>82</v>
      </c>
      <c r="K224" t="s">
        <v>83</v>
      </c>
      <c r="L224" t="s">
        <v>84</v>
      </c>
      <c r="M224" t="s">
        <v>85</v>
      </c>
      <c r="N224">
        <v>1489</v>
      </c>
      <c r="O224" t="s">
        <v>1264</v>
      </c>
    </row>
    <row r="225" spans="1:15" x14ac:dyDescent="0.25">
      <c r="A225" t="s">
        <v>75</v>
      </c>
      <c r="B225" t="s">
        <v>90</v>
      </c>
      <c r="C225" t="s">
        <v>1265</v>
      </c>
      <c r="D225" t="s">
        <v>135</v>
      </c>
      <c r="E225">
        <v>1</v>
      </c>
      <c r="F225" t="s">
        <v>1266</v>
      </c>
      <c r="G225" t="s">
        <v>1267</v>
      </c>
      <c r="H225" t="s">
        <v>1268</v>
      </c>
      <c r="I225" t="s">
        <v>140</v>
      </c>
      <c r="J225" t="s">
        <v>1269</v>
      </c>
      <c r="K225" t="s">
        <v>160</v>
      </c>
      <c r="L225" t="s">
        <v>84</v>
      </c>
      <c r="M225" t="s">
        <v>85</v>
      </c>
      <c r="N225">
        <v>1489</v>
      </c>
      <c r="O225" t="s">
        <v>1270</v>
      </c>
    </row>
    <row r="226" spans="1:15" x14ac:dyDescent="0.25">
      <c r="A226" t="s">
        <v>75</v>
      </c>
      <c r="B226" t="s">
        <v>90</v>
      </c>
      <c r="C226" t="s">
        <v>1271</v>
      </c>
      <c r="D226" t="s">
        <v>88</v>
      </c>
      <c r="E226">
        <v>0.94399999999999995</v>
      </c>
      <c r="F226" t="s">
        <v>1272</v>
      </c>
      <c r="G226" t="s">
        <v>1267</v>
      </c>
      <c r="H226" t="s">
        <v>1268</v>
      </c>
      <c r="I226" t="s">
        <v>204</v>
      </c>
      <c r="J226" t="s">
        <v>1273</v>
      </c>
      <c r="K226" t="s">
        <v>245</v>
      </c>
      <c r="L226" t="s">
        <v>84</v>
      </c>
      <c r="M226" t="s">
        <v>85</v>
      </c>
      <c r="N226">
        <v>1489</v>
      </c>
      <c r="O226" t="s">
        <v>1274</v>
      </c>
    </row>
    <row r="227" spans="1:15" x14ac:dyDescent="0.25">
      <c r="A227" t="s">
        <v>75</v>
      </c>
      <c r="B227" t="s">
        <v>90</v>
      </c>
      <c r="C227" t="s">
        <v>1275</v>
      </c>
      <c r="D227" t="s">
        <v>135</v>
      </c>
      <c r="E227">
        <v>1</v>
      </c>
      <c r="F227" t="s">
        <v>1276</v>
      </c>
      <c r="G227" t="s">
        <v>1277</v>
      </c>
      <c r="H227" t="s">
        <v>1278</v>
      </c>
      <c r="I227" t="s">
        <v>85</v>
      </c>
      <c r="J227" t="s">
        <v>1279</v>
      </c>
      <c r="K227" t="s">
        <v>277</v>
      </c>
      <c r="L227" t="s">
        <v>84</v>
      </c>
      <c r="M227" t="s">
        <v>85</v>
      </c>
      <c r="N227">
        <v>1489</v>
      </c>
      <c r="O227" t="s">
        <v>1280</v>
      </c>
    </row>
    <row r="228" spans="1:15" x14ac:dyDescent="0.25">
      <c r="A228" t="s">
        <v>75</v>
      </c>
      <c r="B228" t="s">
        <v>90</v>
      </c>
      <c r="C228" t="s">
        <v>1281</v>
      </c>
      <c r="D228" t="s">
        <v>92</v>
      </c>
      <c r="E228">
        <v>1</v>
      </c>
      <c r="F228" t="s">
        <v>1282</v>
      </c>
      <c r="G228" t="s">
        <v>1283</v>
      </c>
      <c r="H228" t="s">
        <v>1284</v>
      </c>
      <c r="I228" t="s">
        <v>105</v>
      </c>
      <c r="J228" t="s">
        <v>1285</v>
      </c>
      <c r="K228" t="s">
        <v>85</v>
      </c>
      <c r="L228" t="s">
        <v>84</v>
      </c>
      <c r="M228" t="s">
        <v>85</v>
      </c>
      <c r="N228">
        <v>1489</v>
      </c>
      <c r="O228" t="s">
        <v>1286</v>
      </c>
    </row>
    <row r="229" spans="1:15" x14ac:dyDescent="0.25">
      <c r="A229" t="s">
        <v>75</v>
      </c>
      <c r="B229" t="s">
        <v>90</v>
      </c>
      <c r="C229" t="s">
        <v>1287</v>
      </c>
      <c r="D229" t="s">
        <v>120</v>
      </c>
      <c r="E229">
        <v>1</v>
      </c>
      <c r="F229" t="s">
        <v>1288</v>
      </c>
      <c r="G229" t="s">
        <v>1289</v>
      </c>
      <c r="H229" t="s">
        <v>1290</v>
      </c>
      <c r="I229" t="s">
        <v>105</v>
      </c>
      <c r="J229" t="s">
        <v>645</v>
      </c>
      <c r="K229" t="s">
        <v>160</v>
      </c>
      <c r="L229" t="s">
        <v>84</v>
      </c>
      <c r="M229" t="s">
        <v>85</v>
      </c>
      <c r="N229">
        <v>1489</v>
      </c>
      <c r="O229" t="s">
        <v>1291</v>
      </c>
    </row>
    <row r="230" spans="1:15" x14ac:dyDescent="0.25">
      <c r="A230" t="s">
        <v>75</v>
      </c>
      <c r="B230" t="s">
        <v>90</v>
      </c>
      <c r="C230" t="s">
        <v>1292</v>
      </c>
      <c r="D230" t="s">
        <v>225</v>
      </c>
      <c r="E230">
        <v>1</v>
      </c>
      <c r="F230" t="s">
        <v>79</v>
      </c>
      <c r="G230" t="s">
        <v>1289</v>
      </c>
      <c r="H230" t="s">
        <v>1293</v>
      </c>
      <c r="I230" t="s">
        <v>79</v>
      </c>
      <c r="J230" t="s">
        <v>82</v>
      </c>
      <c r="K230" t="s">
        <v>83</v>
      </c>
      <c r="L230" t="s">
        <v>84</v>
      </c>
      <c r="M230" t="s">
        <v>85</v>
      </c>
      <c r="N230">
        <v>1489</v>
      </c>
      <c r="O230" t="s">
        <v>1294</v>
      </c>
    </row>
    <row r="231" spans="1:15" x14ac:dyDescent="0.25">
      <c r="A231" t="s">
        <v>75</v>
      </c>
      <c r="B231" t="s">
        <v>90</v>
      </c>
      <c r="C231" t="s">
        <v>1295</v>
      </c>
      <c r="D231" t="s">
        <v>120</v>
      </c>
      <c r="E231">
        <v>1</v>
      </c>
      <c r="F231" t="s">
        <v>1296</v>
      </c>
      <c r="G231" t="s">
        <v>1297</v>
      </c>
      <c r="H231" t="s">
        <v>1298</v>
      </c>
      <c r="I231" t="s">
        <v>174</v>
      </c>
      <c r="J231" t="s">
        <v>1299</v>
      </c>
      <c r="K231" t="s">
        <v>428</v>
      </c>
      <c r="L231" t="s">
        <v>84</v>
      </c>
      <c r="M231" t="s">
        <v>85</v>
      </c>
      <c r="N231">
        <v>1489</v>
      </c>
      <c r="O231" t="s">
        <v>1300</v>
      </c>
    </row>
    <row r="232" spans="1:15" x14ac:dyDescent="0.25">
      <c r="A232" t="s">
        <v>75</v>
      </c>
      <c r="B232" t="s">
        <v>90</v>
      </c>
      <c r="C232" t="s">
        <v>1301</v>
      </c>
      <c r="D232" t="s">
        <v>135</v>
      </c>
      <c r="E232">
        <v>1</v>
      </c>
      <c r="F232" t="s">
        <v>1302</v>
      </c>
      <c r="G232" t="s">
        <v>1303</v>
      </c>
      <c r="H232" t="s">
        <v>1304</v>
      </c>
      <c r="I232" t="s">
        <v>140</v>
      </c>
      <c r="J232" t="s">
        <v>1305</v>
      </c>
      <c r="K232" t="s">
        <v>277</v>
      </c>
      <c r="L232" t="s">
        <v>84</v>
      </c>
      <c r="M232" t="s">
        <v>85</v>
      </c>
      <c r="N232">
        <v>1489</v>
      </c>
      <c r="O232" t="s">
        <v>1306</v>
      </c>
    </row>
    <row r="233" spans="1:15" x14ac:dyDescent="0.25">
      <c r="A233" t="s">
        <v>75</v>
      </c>
      <c r="B233" t="s">
        <v>90</v>
      </c>
      <c r="C233" t="s">
        <v>1307</v>
      </c>
      <c r="D233" t="s">
        <v>297</v>
      </c>
      <c r="E233">
        <v>1</v>
      </c>
      <c r="F233" t="s">
        <v>1308</v>
      </c>
      <c r="G233" t="s">
        <v>1309</v>
      </c>
      <c r="H233" t="s">
        <v>1310</v>
      </c>
      <c r="I233" t="s">
        <v>96</v>
      </c>
      <c r="J233" t="s">
        <v>1311</v>
      </c>
      <c r="K233" t="s">
        <v>124</v>
      </c>
      <c r="L233" t="s">
        <v>84</v>
      </c>
      <c r="M233" t="s">
        <v>85</v>
      </c>
      <c r="N233">
        <v>1489</v>
      </c>
      <c r="O233" t="s">
        <v>1312</v>
      </c>
    </row>
    <row r="234" spans="1:15" x14ac:dyDescent="0.25">
      <c r="A234" t="s">
        <v>75</v>
      </c>
      <c r="B234" t="s">
        <v>90</v>
      </c>
      <c r="C234" t="s">
        <v>1313</v>
      </c>
      <c r="D234" t="s">
        <v>135</v>
      </c>
      <c r="E234">
        <v>1</v>
      </c>
      <c r="F234" t="s">
        <v>1314</v>
      </c>
      <c r="G234" t="s">
        <v>1315</v>
      </c>
      <c r="H234" t="s">
        <v>1316</v>
      </c>
      <c r="I234" t="s">
        <v>85</v>
      </c>
      <c r="J234" t="s">
        <v>1317</v>
      </c>
      <c r="K234" t="s">
        <v>277</v>
      </c>
      <c r="L234" t="s">
        <v>84</v>
      </c>
      <c r="M234" t="s">
        <v>85</v>
      </c>
      <c r="N234">
        <v>1489</v>
      </c>
      <c r="O234" t="s">
        <v>1318</v>
      </c>
    </row>
    <row r="235" spans="1:15" x14ac:dyDescent="0.25">
      <c r="A235" t="s">
        <v>75</v>
      </c>
      <c r="B235" t="s">
        <v>90</v>
      </c>
      <c r="C235" t="s">
        <v>1319</v>
      </c>
      <c r="D235" t="s">
        <v>135</v>
      </c>
      <c r="E235">
        <v>1</v>
      </c>
      <c r="F235" t="s">
        <v>1320</v>
      </c>
      <c r="G235" t="s">
        <v>1321</v>
      </c>
      <c r="H235" t="s">
        <v>1322</v>
      </c>
      <c r="I235" t="s">
        <v>85</v>
      </c>
      <c r="J235" t="s">
        <v>1323</v>
      </c>
      <c r="K235" t="s">
        <v>277</v>
      </c>
      <c r="L235" t="s">
        <v>84</v>
      </c>
      <c r="M235" t="s">
        <v>85</v>
      </c>
      <c r="N235">
        <v>1489</v>
      </c>
      <c r="O235" t="s">
        <v>1324</v>
      </c>
    </row>
    <row r="236" spans="1:15" x14ac:dyDescent="0.25">
      <c r="A236" t="s">
        <v>75</v>
      </c>
      <c r="B236" t="s">
        <v>90</v>
      </c>
      <c r="C236" t="s">
        <v>1325</v>
      </c>
      <c r="D236" t="s">
        <v>92</v>
      </c>
      <c r="E236">
        <v>1</v>
      </c>
      <c r="F236" t="s">
        <v>1326</v>
      </c>
      <c r="G236" t="s">
        <v>1327</v>
      </c>
      <c r="H236" t="s">
        <v>1328</v>
      </c>
      <c r="I236" t="s">
        <v>253</v>
      </c>
      <c r="J236" t="s">
        <v>1329</v>
      </c>
      <c r="K236" t="s">
        <v>96</v>
      </c>
      <c r="L236" t="s">
        <v>84</v>
      </c>
      <c r="M236" t="s">
        <v>85</v>
      </c>
      <c r="N236">
        <v>1489</v>
      </c>
      <c r="O236" t="s">
        <v>1330</v>
      </c>
    </row>
    <row r="237" spans="1:15" x14ac:dyDescent="0.25">
      <c r="A237" t="s">
        <v>75</v>
      </c>
      <c r="B237" t="s">
        <v>90</v>
      </c>
      <c r="C237" t="s">
        <v>1331</v>
      </c>
      <c r="D237" t="s">
        <v>135</v>
      </c>
      <c r="E237">
        <v>1</v>
      </c>
      <c r="F237" t="s">
        <v>79</v>
      </c>
      <c r="G237" t="s">
        <v>1332</v>
      </c>
      <c r="H237" t="s">
        <v>1333</v>
      </c>
      <c r="I237" t="s">
        <v>79</v>
      </c>
      <c r="J237" t="s">
        <v>82</v>
      </c>
      <c r="K237" t="s">
        <v>83</v>
      </c>
      <c r="L237" t="s">
        <v>84</v>
      </c>
      <c r="M237" t="s">
        <v>85</v>
      </c>
      <c r="N237">
        <v>1489</v>
      </c>
      <c r="O237" t="s">
        <v>1334</v>
      </c>
    </row>
    <row r="238" spans="1:15" x14ac:dyDescent="0.25">
      <c r="A238" t="s">
        <v>75</v>
      </c>
      <c r="B238" t="s">
        <v>90</v>
      </c>
      <c r="C238" t="s">
        <v>1335</v>
      </c>
      <c r="D238" t="s">
        <v>135</v>
      </c>
      <c r="E238">
        <v>0.94899999999999995</v>
      </c>
      <c r="F238" t="s">
        <v>1336</v>
      </c>
      <c r="G238" t="s">
        <v>1337</v>
      </c>
      <c r="H238" t="s">
        <v>1338</v>
      </c>
      <c r="I238" t="s">
        <v>85</v>
      </c>
      <c r="J238" t="s">
        <v>1339</v>
      </c>
      <c r="K238" t="s">
        <v>277</v>
      </c>
      <c r="L238" t="s">
        <v>84</v>
      </c>
      <c r="M238" t="s">
        <v>85</v>
      </c>
      <c r="N238">
        <v>1489</v>
      </c>
      <c r="O238" t="s">
        <v>1340</v>
      </c>
    </row>
    <row r="239" spans="1:15" x14ac:dyDescent="0.25">
      <c r="A239" t="s">
        <v>75</v>
      </c>
      <c r="B239" t="s">
        <v>90</v>
      </c>
      <c r="C239" t="s">
        <v>1341</v>
      </c>
      <c r="D239" t="s">
        <v>297</v>
      </c>
      <c r="E239">
        <v>1</v>
      </c>
      <c r="F239" t="s">
        <v>1342</v>
      </c>
      <c r="G239" t="s">
        <v>1337</v>
      </c>
      <c r="H239" t="s">
        <v>1338</v>
      </c>
      <c r="I239" t="s">
        <v>428</v>
      </c>
      <c r="J239" t="s">
        <v>1343</v>
      </c>
      <c r="K239" t="s">
        <v>400</v>
      </c>
      <c r="L239" t="s">
        <v>84</v>
      </c>
      <c r="M239" t="s">
        <v>85</v>
      </c>
      <c r="N239">
        <v>1489</v>
      </c>
      <c r="O239" t="s">
        <v>1344</v>
      </c>
    </row>
    <row r="240" spans="1:15" x14ac:dyDescent="0.25">
      <c r="A240" t="s">
        <v>75</v>
      </c>
      <c r="B240" t="s">
        <v>90</v>
      </c>
      <c r="C240" t="s">
        <v>1345</v>
      </c>
      <c r="D240" t="s">
        <v>92</v>
      </c>
      <c r="E240">
        <v>1</v>
      </c>
      <c r="F240" t="s">
        <v>1346</v>
      </c>
      <c r="G240" t="s">
        <v>1347</v>
      </c>
      <c r="H240" t="s">
        <v>1348</v>
      </c>
      <c r="I240" t="s">
        <v>511</v>
      </c>
      <c r="J240" t="s">
        <v>1349</v>
      </c>
      <c r="K240" t="s">
        <v>96</v>
      </c>
      <c r="L240" t="s">
        <v>84</v>
      </c>
      <c r="M240" t="s">
        <v>85</v>
      </c>
      <c r="N240">
        <v>1489</v>
      </c>
      <c r="O240" t="s">
        <v>1350</v>
      </c>
    </row>
    <row r="241" spans="1:15" x14ac:dyDescent="0.25">
      <c r="A241" t="s">
        <v>75</v>
      </c>
      <c r="B241" t="s">
        <v>90</v>
      </c>
      <c r="C241" t="s">
        <v>1351</v>
      </c>
      <c r="D241" t="s">
        <v>88</v>
      </c>
      <c r="E241">
        <v>1</v>
      </c>
      <c r="F241" t="s">
        <v>79</v>
      </c>
      <c r="G241" t="s">
        <v>1352</v>
      </c>
      <c r="H241" t="s">
        <v>1353</v>
      </c>
      <c r="I241" t="s">
        <v>79</v>
      </c>
      <c r="J241" t="s">
        <v>82</v>
      </c>
      <c r="K241" t="s">
        <v>83</v>
      </c>
      <c r="L241" t="s">
        <v>84</v>
      </c>
      <c r="M241" t="s">
        <v>85</v>
      </c>
      <c r="N241">
        <v>1489</v>
      </c>
      <c r="O241" t="s">
        <v>1354</v>
      </c>
    </row>
    <row r="242" spans="1:15" x14ac:dyDescent="0.25">
      <c r="A242" t="s">
        <v>75</v>
      </c>
      <c r="B242" t="s">
        <v>90</v>
      </c>
      <c r="C242" t="s">
        <v>1355</v>
      </c>
      <c r="D242" t="s">
        <v>297</v>
      </c>
      <c r="E242">
        <v>1</v>
      </c>
      <c r="F242" t="s">
        <v>79</v>
      </c>
      <c r="G242" t="s">
        <v>1356</v>
      </c>
      <c r="H242" t="s">
        <v>1357</v>
      </c>
      <c r="I242" t="s">
        <v>79</v>
      </c>
      <c r="J242" t="s">
        <v>82</v>
      </c>
      <c r="K242" t="s">
        <v>83</v>
      </c>
      <c r="L242" t="s">
        <v>84</v>
      </c>
      <c r="M242" t="s">
        <v>85</v>
      </c>
      <c r="N242">
        <v>1489</v>
      </c>
      <c r="O242" t="s">
        <v>1358</v>
      </c>
    </row>
    <row r="243" spans="1:15" x14ac:dyDescent="0.25">
      <c r="A243" t="s">
        <v>75</v>
      </c>
      <c r="B243" t="s">
        <v>90</v>
      </c>
      <c r="C243" t="s">
        <v>1359</v>
      </c>
      <c r="D243" t="s">
        <v>135</v>
      </c>
      <c r="E243">
        <v>0.93600000000000005</v>
      </c>
      <c r="F243" t="s">
        <v>1360</v>
      </c>
      <c r="G243" t="s">
        <v>1361</v>
      </c>
      <c r="H243" t="s">
        <v>1362</v>
      </c>
      <c r="I243" t="s">
        <v>85</v>
      </c>
      <c r="J243" t="s">
        <v>1363</v>
      </c>
      <c r="K243" t="s">
        <v>277</v>
      </c>
      <c r="L243" t="s">
        <v>84</v>
      </c>
      <c r="M243" t="s">
        <v>85</v>
      </c>
      <c r="N243">
        <v>1489</v>
      </c>
      <c r="O243" t="s">
        <v>1364</v>
      </c>
    </row>
    <row r="244" spans="1:15" x14ac:dyDescent="0.25">
      <c r="A244" t="s">
        <v>75</v>
      </c>
      <c r="B244" t="s">
        <v>90</v>
      </c>
      <c r="C244" t="s">
        <v>1365</v>
      </c>
      <c r="D244" t="s">
        <v>120</v>
      </c>
      <c r="E244">
        <v>1</v>
      </c>
      <c r="F244" t="s">
        <v>1366</v>
      </c>
      <c r="G244" t="s">
        <v>1367</v>
      </c>
      <c r="H244" t="s">
        <v>1368</v>
      </c>
      <c r="I244" t="s">
        <v>204</v>
      </c>
      <c r="J244" t="s">
        <v>1369</v>
      </c>
      <c r="K244" t="s">
        <v>105</v>
      </c>
      <c r="L244" t="s">
        <v>84</v>
      </c>
      <c r="M244" t="s">
        <v>85</v>
      </c>
      <c r="N244">
        <v>1489</v>
      </c>
      <c r="O244" t="s">
        <v>1370</v>
      </c>
    </row>
    <row r="245" spans="1:15" x14ac:dyDescent="0.25">
      <c r="A245" t="s">
        <v>75</v>
      </c>
      <c r="B245" t="s">
        <v>90</v>
      </c>
      <c r="C245" t="s">
        <v>1371</v>
      </c>
      <c r="D245" t="s">
        <v>92</v>
      </c>
      <c r="E245">
        <v>1</v>
      </c>
      <c r="F245" t="s">
        <v>1372</v>
      </c>
      <c r="G245" t="s">
        <v>1373</v>
      </c>
      <c r="H245" t="s">
        <v>1374</v>
      </c>
      <c r="I245" t="s">
        <v>98</v>
      </c>
      <c r="J245" t="s">
        <v>1375</v>
      </c>
      <c r="K245" t="s">
        <v>96</v>
      </c>
      <c r="L245" t="s">
        <v>84</v>
      </c>
      <c r="M245" t="s">
        <v>85</v>
      </c>
      <c r="N245">
        <v>1489</v>
      </c>
      <c r="O245" t="s">
        <v>1376</v>
      </c>
    </row>
    <row r="246" spans="1:15" x14ac:dyDescent="0.25">
      <c r="A246" t="s">
        <v>75</v>
      </c>
      <c r="B246" t="s">
        <v>90</v>
      </c>
      <c r="C246" t="s">
        <v>1377</v>
      </c>
      <c r="D246" t="s">
        <v>297</v>
      </c>
      <c r="E246">
        <v>1</v>
      </c>
      <c r="F246" t="s">
        <v>1378</v>
      </c>
      <c r="G246" t="s">
        <v>1379</v>
      </c>
      <c r="H246" t="s">
        <v>1380</v>
      </c>
      <c r="I246" t="s">
        <v>277</v>
      </c>
      <c r="J246" t="s">
        <v>1279</v>
      </c>
      <c r="K246" t="s">
        <v>85</v>
      </c>
      <c r="L246" t="s">
        <v>84</v>
      </c>
      <c r="M246" t="s">
        <v>85</v>
      </c>
      <c r="N246">
        <v>1489</v>
      </c>
      <c r="O246" t="s">
        <v>1381</v>
      </c>
    </row>
    <row r="247" spans="1:15" x14ac:dyDescent="0.25">
      <c r="A247" t="s">
        <v>75</v>
      </c>
      <c r="B247" t="s">
        <v>90</v>
      </c>
      <c r="C247" t="s">
        <v>1382</v>
      </c>
      <c r="D247" t="s">
        <v>225</v>
      </c>
      <c r="E247">
        <v>1</v>
      </c>
      <c r="F247" t="s">
        <v>79</v>
      </c>
      <c r="G247" t="s">
        <v>1383</v>
      </c>
      <c r="H247" t="s">
        <v>1384</v>
      </c>
      <c r="I247" t="s">
        <v>79</v>
      </c>
      <c r="J247" t="s">
        <v>82</v>
      </c>
      <c r="K247" t="s">
        <v>83</v>
      </c>
      <c r="L247" t="s">
        <v>84</v>
      </c>
      <c r="M247" t="s">
        <v>85</v>
      </c>
      <c r="N247">
        <v>1489</v>
      </c>
      <c r="O247" t="s">
        <v>1385</v>
      </c>
    </row>
    <row r="248" spans="1:15" x14ac:dyDescent="0.25">
      <c r="A248" t="s">
        <v>75</v>
      </c>
      <c r="B248" t="s">
        <v>90</v>
      </c>
      <c r="C248" t="s">
        <v>1386</v>
      </c>
      <c r="D248" t="s">
        <v>135</v>
      </c>
      <c r="E248">
        <v>1</v>
      </c>
      <c r="F248" t="s">
        <v>79</v>
      </c>
      <c r="G248" t="s">
        <v>1387</v>
      </c>
      <c r="H248" t="s">
        <v>1388</v>
      </c>
      <c r="I248" t="s">
        <v>79</v>
      </c>
      <c r="J248" t="s">
        <v>82</v>
      </c>
      <c r="K248" t="s">
        <v>83</v>
      </c>
      <c r="L248" t="s">
        <v>84</v>
      </c>
      <c r="M248" t="s">
        <v>85</v>
      </c>
      <c r="N248">
        <v>1489</v>
      </c>
      <c r="O248" t="s">
        <v>1389</v>
      </c>
    </row>
    <row r="249" spans="1:15" x14ac:dyDescent="0.25">
      <c r="A249" t="s">
        <v>75</v>
      </c>
      <c r="B249" t="s">
        <v>90</v>
      </c>
      <c r="C249" t="s">
        <v>1390</v>
      </c>
      <c r="D249" t="s">
        <v>135</v>
      </c>
      <c r="E249">
        <v>1</v>
      </c>
      <c r="F249" t="s">
        <v>1391</v>
      </c>
      <c r="G249" t="s">
        <v>1392</v>
      </c>
      <c r="H249" t="s">
        <v>1393</v>
      </c>
      <c r="I249" t="s">
        <v>124</v>
      </c>
      <c r="J249" t="s">
        <v>1394</v>
      </c>
      <c r="K249" t="s">
        <v>96</v>
      </c>
      <c r="L249" t="s">
        <v>84</v>
      </c>
      <c r="M249" t="s">
        <v>85</v>
      </c>
      <c r="N249">
        <v>1489</v>
      </c>
      <c r="O249" t="s">
        <v>1395</v>
      </c>
    </row>
    <row r="250" spans="1:15" x14ac:dyDescent="0.25">
      <c r="A250" t="s">
        <v>75</v>
      </c>
      <c r="B250" t="s">
        <v>90</v>
      </c>
      <c r="C250" t="s">
        <v>1396</v>
      </c>
      <c r="D250" t="s">
        <v>78</v>
      </c>
      <c r="E250">
        <v>1</v>
      </c>
      <c r="F250" t="s">
        <v>79</v>
      </c>
      <c r="G250" t="s">
        <v>1397</v>
      </c>
      <c r="H250" t="s">
        <v>1398</v>
      </c>
      <c r="I250" t="s">
        <v>79</v>
      </c>
      <c r="J250" t="s">
        <v>82</v>
      </c>
      <c r="K250" t="s">
        <v>83</v>
      </c>
      <c r="L250" t="s">
        <v>84</v>
      </c>
      <c r="M250" t="s">
        <v>85</v>
      </c>
      <c r="N250">
        <v>1489</v>
      </c>
      <c r="O250" t="s">
        <v>1399</v>
      </c>
    </row>
    <row r="251" spans="1:15" x14ac:dyDescent="0.25">
      <c r="A251" t="s">
        <v>75</v>
      </c>
      <c r="B251" t="s">
        <v>90</v>
      </c>
      <c r="C251" t="s">
        <v>1400</v>
      </c>
      <c r="D251" t="s">
        <v>135</v>
      </c>
      <c r="E251">
        <v>1</v>
      </c>
      <c r="F251" t="s">
        <v>1401</v>
      </c>
      <c r="G251" t="s">
        <v>1402</v>
      </c>
      <c r="H251" t="s">
        <v>1403</v>
      </c>
      <c r="I251" t="s">
        <v>105</v>
      </c>
      <c r="J251" t="s">
        <v>1404</v>
      </c>
      <c r="K251" t="s">
        <v>160</v>
      </c>
      <c r="L251" t="s">
        <v>84</v>
      </c>
      <c r="M251" t="s">
        <v>85</v>
      </c>
      <c r="N251">
        <v>1489</v>
      </c>
      <c r="O251" t="s">
        <v>1405</v>
      </c>
    </row>
    <row r="252" spans="1:15" x14ac:dyDescent="0.25">
      <c r="A252" t="s">
        <v>75</v>
      </c>
      <c r="B252" t="s">
        <v>90</v>
      </c>
      <c r="C252" t="s">
        <v>1406</v>
      </c>
      <c r="D252" t="s">
        <v>135</v>
      </c>
      <c r="E252">
        <v>0.78799999999999992</v>
      </c>
      <c r="F252" t="s">
        <v>1407</v>
      </c>
      <c r="G252" t="s">
        <v>1408</v>
      </c>
      <c r="H252" t="s">
        <v>1409</v>
      </c>
      <c r="I252" t="s">
        <v>565</v>
      </c>
      <c r="J252" t="s">
        <v>1410</v>
      </c>
      <c r="K252" t="s">
        <v>96</v>
      </c>
      <c r="L252" t="s">
        <v>84</v>
      </c>
      <c r="M252" t="s">
        <v>85</v>
      </c>
      <c r="N252">
        <v>1489</v>
      </c>
      <c r="O252" t="s">
        <v>1411</v>
      </c>
    </row>
    <row r="253" spans="1:15" x14ac:dyDescent="0.25">
      <c r="A253" t="s">
        <v>75</v>
      </c>
      <c r="B253" t="s">
        <v>90</v>
      </c>
      <c r="C253" t="s">
        <v>1412</v>
      </c>
      <c r="D253" t="s">
        <v>225</v>
      </c>
      <c r="E253">
        <v>1</v>
      </c>
      <c r="F253" t="s">
        <v>1413</v>
      </c>
      <c r="G253" t="s">
        <v>1414</v>
      </c>
      <c r="H253" t="s">
        <v>1415</v>
      </c>
      <c r="I253" t="s">
        <v>245</v>
      </c>
      <c r="J253" t="s">
        <v>1416</v>
      </c>
      <c r="K253" t="s">
        <v>105</v>
      </c>
      <c r="L253" t="s">
        <v>84</v>
      </c>
      <c r="M253" t="s">
        <v>85</v>
      </c>
      <c r="N253">
        <v>1489</v>
      </c>
      <c r="O253" t="s">
        <v>1417</v>
      </c>
    </row>
    <row r="254" spans="1:15" x14ac:dyDescent="0.25">
      <c r="A254" t="s">
        <v>75</v>
      </c>
      <c r="B254" t="s">
        <v>90</v>
      </c>
      <c r="C254" t="s">
        <v>1418</v>
      </c>
      <c r="D254" t="s">
        <v>135</v>
      </c>
      <c r="E254">
        <v>1</v>
      </c>
      <c r="F254" t="s">
        <v>79</v>
      </c>
      <c r="G254" t="s">
        <v>1419</v>
      </c>
      <c r="H254" t="s">
        <v>1420</v>
      </c>
      <c r="I254" t="s">
        <v>79</v>
      </c>
      <c r="J254" t="s">
        <v>82</v>
      </c>
      <c r="K254" t="s">
        <v>83</v>
      </c>
      <c r="L254" t="s">
        <v>84</v>
      </c>
      <c r="M254" t="s">
        <v>85</v>
      </c>
      <c r="N254">
        <v>1489</v>
      </c>
      <c r="O254" t="s">
        <v>1421</v>
      </c>
    </row>
    <row r="255" spans="1:15" x14ac:dyDescent="0.25">
      <c r="A255" t="s">
        <v>75</v>
      </c>
      <c r="B255" t="s">
        <v>90</v>
      </c>
      <c r="C255" t="s">
        <v>1422</v>
      </c>
      <c r="D255" t="s">
        <v>120</v>
      </c>
      <c r="E255">
        <v>1</v>
      </c>
      <c r="F255" t="s">
        <v>1423</v>
      </c>
      <c r="G255" t="s">
        <v>1424</v>
      </c>
      <c r="H255" t="s">
        <v>1425</v>
      </c>
      <c r="I255" t="s">
        <v>245</v>
      </c>
      <c r="J255" t="s">
        <v>1426</v>
      </c>
      <c r="K255" t="s">
        <v>253</v>
      </c>
      <c r="L255" t="s">
        <v>84</v>
      </c>
      <c r="M255" t="s">
        <v>85</v>
      </c>
      <c r="N255">
        <v>1489</v>
      </c>
      <c r="O255" t="s">
        <v>1427</v>
      </c>
    </row>
    <row r="256" spans="1:15" x14ac:dyDescent="0.25">
      <c r="A256" t="s">
        <v>75</v>
      </c>
      <c r="B256" t="s">
        <v>90</v>
      </c>
      <c r="C256" t="s">
        <v>1428</v>
      </c>
      <c r="D256" t="s">
        <v>120</v>
      </c>
      <c r="E256">
        <v>0.93200000000000005</v>
      </c>
      <c r="F256" t="s">
        <v>1429</v>
      </c>
      <c r="G256" t="s">
        <v>1430</v>
      </c>
      <c r="H256" t="s">
        <v>1431</v>
      </c>
      <c r="I256" t="s">
        <v>140</v>
      </c>
      <c r="J256" t="s">
        <v>1432</v>
      </c>
      <c r="K256" t="s">
        <v>160</v>
      </c>
      <c r="L256" t="s">
        <v>84</v>
      </c>
      <c r="M256" t="s">
        <v>85</v>
      </c>
      <c r="N256">
        <v>1489</v>
      </c>
      <c r="O256" t="s">
        <v>1433</v>
      </c>
    </row>
    <row r="257" spans="1:15" x14ac:dyDescent="0.25">
      <c r="A257" t="s">
        <v>75</v>
      </c>
      <c r="B257" t="s">
        <v>90</v>
      </c>
      <c r="C257" t="s">
        <v>1434</v>
      </c>
      <c r="D257" t="s">
        <v>135</v>
      </c>
      <c r="E257">
        <v>1</v>
      </c>
      <c r="F257" t="s">
        <v>1435</v>
      </c>
      <c r="G257" t="s">
        <v>1436</v>
      </c>
      <c r="H257" t="s">
        <v>1437</v>
      </c>
      <c r="I257" t="s">
        <v>204</v>
      </c>
      <c r="J257" t="s">
        <v>1104</v>
      </c>
      <c r="K257" t="s">
        <v>105</v>
      </c>
      <c r="L257" t="s">
        <v>84</v>
      </c>
      <c r="M257" t="s">
        <v>85</v>
      </c>
      <c r="N257">
        <v>1489</v>
      </c>
      <c r="O257" t="s">
        <v>1438</v>
      </c>
    </row>
    <row r="258" spans="1:15" x14ac:dyDescent="0.25">
      <c r="A258" t="s">
        <v>75</v>
      </c>
      <c r="B258" t="s">
        <v>90</v>
      </c>
      <c r="C258" t="s">
        <v>1439</v>
      </c>
      <c r="D258" t="s">
        <v>135</v>
      </c>
      <c r="E258">
        <v>1</v>
      </c>
      <c r="F258" t="s">
        <v>1440</v>
      </c>
      <c r="G258" t="s">
        <v>1441</v>
      </c>
      <c r="H258" t="s">
        <v>1442</v>
      </c>
      <c r="I258" t="s">
        <v>105</v>
      </c>
      <c r="J258" t="s">
        <v>1443</v>
      </c>
      <c r="K258" t="s">
        <v>160</v>
      </c>
      <c r="L258" t="s">
        <v>84</v>
      </c>
      <c r="M258" t="s">
        <v>85</v>
      </c>
      <c r="N258">
        <v>1489</v>
      </c>
      <c r="O258" t="s">
        <v>1444</v>
      </c>
    </row>
    <row r="259" spans="1:15" x14ac:dyDescent="0.25">
      <c r="A259" t="s">
        <v>75</v>
      </c>
      <c r="B259" t="s">
        <v>90</v>
      </c>
      <c r="C259" t="s">
        <v>1445</v>
      </c>
      <c r="D259" t="s">
        <v>92</v>
      </c>
      <c r="E259">
        <v>1</v>
      </c>
      <c r="F259" t="s">
        <v>1446</v>
      </c>
      <c r="G259" t="s">
        <v>1447</v>
      </c>
      <c r="H259" t="s">
        <v>1448</v>
      </c>
      <c r="I259" t="s">
        <v>400</v>
      </c>
      <c r="J259" t="s">
        <v>1449</v>
      </c>
      <c r="K259" t="s">
        <v>277</v>
      </c>
      <c r="L259" t="s">
        <v>84</v>
      </c>
      <c r="M259" t="s">
        <v>85</v>
      </c>
      <c r="N259">
        <v>1489</v>
      </c>
      <c r="O259" t="s">
        <v>1450</v>
      </c>
    </row>
    <row r="260" spans="1:15" x14ac:dyDescent="0.25">
      <c r="A260" t="s">
        <v>75</v>
      </c>
      <c r="B260" t="s">
        <v>90</v>
      </c>
      <c r="C260" t="s">
        <v>1451</v>
      </c>
      <c r="D260" t="s">
        <v>225</v>
      </c>
      <c r="E260">
        <v>1</v>
      </c>
      <c r="F260" t="s">
        <v>1452</v>
      </c>
      <c r="G260" t="s">
        <v>1453</v>
      </c>
      <c r="H260" t="s">
        <v>1454</v>
      </c>
      <c r="I260" t="s">
        <v>96</v>
      </c>
      <c r="J260" t="s">
        <v>1455</v>
      </c>
      <c r="K260" t="s">
        <v>511</v>
      </c>
      <c r="L260" t="s">
        <v>84</v>
      </c>
      <c r="M260" t="s">
        <v>85</v>
      </c>
      <c r="N260">
        <v>1489</v>
      </c>
      <c r="O260" t="s">
        <v>1456</v>
      </c>
    </row>
    <row r="261" spans="1:15" x14ac:dyDescent="0.25">
      <c r="A261" t="s">
        <v>75</v>
      </c>
      <c r="B261" t="s">
        <v>90</v>
      </c>
      <c r="C261" t="s">
        <v>1457</v>
      </c>
      <c r="D261" t="s">
        <v>88</v>
      </c>
      <c r="E261">
        <v>0.94899999999999995</v>
      </c>
      <c r="F261" t="s">
        <v>79</v>
      </c>
      <c r="G261" t="s">
        <v>1458</v>
      </c>
      <c r="H261" t="s">
        <v>1459</v>
      </c>
      <c r="I261" t="s">
        <v>79</v>
      </c>
      <c r="J261" t="s">
        <v>82</v>
      </c>
      <c r="K261" t="s">
        <v>83</v>
      </c>
      <c r="L261" t="s">
        <v>84</v>
      </c>
      <c r="M261" t="s">
        <v>85</v>
      </c>
      <c r="N261">
        <v>1489</v>
      </c>
      <c r="O261" t="s">
        <v>1460</v>
      </c>
    </row>
    <row r="262" spans="1:15" x14ac:dyDescent="0.25">
      <c r="A262" t="s">
        <v>75</v>
      </c>
      <c r="B262" t="s">
        <v>90</v>
      </c>
      <c r="C262" t="s">
        <v>1461</v>
      </c>
      <c r="D262" t="s">
        <v>120</v>
      </c>
      <c r="E262">
        <v>0.94299999999999995</v>
      </c>
      <c r="F262" t="s">
        <v>1462</v>
      </c>
      <c r="G262" t="s">
        <v>1463</v>
      </c>
      <c r="H262" t="s">
        <v>554</v>
      </c>
      <c r="I262" t="s">
        <v>204</v>
      </c>
      <c r="J262" t="s">
        <v>1464</v>
      </c>
      <c r="K262" t="s">
        <v>140</v>
      </c>
      <c r="L262" t="s">
        <v>84</v>
      </c>
      <c r="M262" t="s">
        <v>85</v>
      </c>
      <c r="N262">
        <v>1489</v>
      </c>
      <c r="O262" t="s">
        <v>1465</v>
      </c>
    </row>
    <row r="263" spans="1:15" x14ac:dyDescent="0.25">
      <c r="A263" t="s">
        <v>75</v>
      </c>
      <c r="B263" t="s">
        <v>90</v>
      </c>
      <c r="C263" t="s">
        <v>1466</v>
      </c>
      <c r="D263" t="s">
        <v>135</v>
      </c>
      <c r="E263">
        <v>1</v>
      </c>
      <c r="F263" t="s">
        <v>1467</v>
      </c>
      <c r="G263" t="s">
        <v>1468</v>
      </c>
      <c r="H263" t="s">
        <v>687</v>
      </c>
      <c r="I263" t="s">
        <v>124</v>
      </c>
      <c r="J263" t="s">
        <v>1469</v>
      </c>
      <c r="K263" t="s">
        <v>172</v>
      </c>
      <c r="L263" t="s">
        <v>84</v>
      </c>
      <c r="M263" t="s">
        <v>85</v>
      </c>
      <c r="N263">
        <v>1489</v>
      </c>
      <c r="O263" t="s">
        <v>1470</v>
      </c>
    </row>
    <row r="264" spans="1:15" x14ac:dyDescent="0.25">
      <c r="A264" t="s">
        <v>75</v>
      </c>
      <c r="B264" t="s">
        <v>90</v>
      </c>
      <c r="C264" t="s">
        <v>1471</v>
      </c>
      <c r="D264" t="s">
        <v>92</v>
      </c>
      <c r="E264">
        <v>1</v>
      </c>
      <c r="F264" t="s">
        <v>1472</v>
      </c>
      <c r="G264" t="s">
        <v>1473</v>
      </c>
      <c r="H264" t="s">
        <v>1474</v>
      </c>
      <c r="I264" t="s">
        <v>253</v>
      </c>
      <c r="J264" t="s">
        <v>688</v>
      </c>
      <c r="K264" t="s">
        <v>277</v>
      </c>
      <c r="L264" t="s">
        <v>84</v>
      </c>
      <c r="M264" t="s">
        <v>85</v>
      </c>
      <c r="N264">
        <v>1489</v>
      </c>
      <c r="O264" t="s">
        <v>1475</v>
      </c>
    </row>
    <row r="265" spans="1:15" x14ac:dyDescent="0.25">
      <c r="A265" t="s">
        <v>75</v>
      </c>
      <c r="B265" t="s">
        <v>90</v>
      </c>
      <c r="C265" t="s">
        <v>1476</v>
      </c>
      <c r="D265" t="s">
        <v>120</v>
      </c>
      <c r="E265">
        <v>1</v>
      </c>
      <c r="F265" t="s">
        <v>212</v>
      </c>
      <c r="G265" t="s">
        <v>1477</v>
      </c>
      <c r="H265" t="s">
        <v>212</v>
      </c>
      <c r="I265" t="s">
        <v>212</v>
      </c>
      <c r="J265" t="s">
        <v>82</v>
      </c>
      <c r="K265" t="s">
        <v>83</v>
      </c>
      <c r="L265" t="s">
        <v>84</v>
      </c>
      <c r="M265" t="s">
        <v>85</v>
      </c>
      <c r="N265">
        <v>1489</v>
      </c>
      <c r="O265" t="s">
        <v>1478</v>
      </c>
    </row>
    <row r="266" spans="1:15" x14ac:dyDescent="0.25">
      <c r="A266" t="s">
        <v>75</v>
      </c>
      <c r="B266" t="s">
        <v>90</v>
      </c>
      <c r="C266" t="s">
        <v>1479</v>
      </c>
      <c r="D266" t="s">
        <v>92</v>
      </c>
      <c r="E266">
        <v>1</v>
      </c>
      <c r="F266" t="s">
        <v>1480</v>
      </c>
      <c r="G266" t="s">
        <v>1481</v>
      </c>
      <c r="H266" t="s">
        <v>1482</v>
      </c>
      <c r="I266" t="s">
        <v>174</v>
      </c>
      <c r="J266" t="s">
        <v>1483</v>
      </c>
      <c r="K266" t="s">
        <v>140</v>
      </c>
      <c r="L266" t="s">
        <v>84</v>
      </c>
      <c r="M266" t="s">
        <v>85</v>
      </c>
      <c r="N266">
        <v>1489</v>
      </c>
      <c r="O266" t="s">
        <v>1484</v>
      </c>
    </row>
    <row r="267" spans="1:15" x14ac:dyDescent="0.25">
      <c r="A267" t="s">
        <v>75</v>
      </c>
      <c r="B267" t="s">
        <v>90</v>
      </c>
      <c r="C267" t="s">
        <v>1485</v>
      </c>
      <c r="D267" t="s">
        <v>297</v>
      </c>
      <c r="E267">
        <v>1</v>
      </c>
      <c r="F267" t="s">
        <v>1486</v>
      </c>
      <c r="G267" t="s">
        <v>1487</v>
      </c>
      <c r="H267" t="s">
        <v>1488</v>
      </c>
      <c r="I267" t="s">
        <v>96</v>
      </c>
      <c r="J267" t="s">
        <v>527</v>
      </c>
      <c r="K267" t="s">
        <v>124</v>
      </c>
      <c r="L267" t="s">
        <v>84</v>
      </c>
      <c r="M267" t="s">
        <v>85</v>
      </c>
      <c r="N267">
        <v>1489</v>
      </c>
      <c r="O267" t="s">
        <v>1489</v>
      </c>
    </row>
    <row r="268" spans="1:15" x14ac:dyDescent="0.25">
      <c r="A268" t="s">
        <v>75</v>
      </c>
      <c r="B268" t="s">
        <v>90</v>
      </c>
      <c r="C268" t="s">
        <v>1490</v>
      </c>
      <c r="D268" t="s">
        <v>120</v>
      </c>
      <c r="E268">
        <v>1</v>
      </c>
      <c r="F268" t="s">
        <v>1491</v>
      </c>
      <c r="G268" t="s">
        <v>1492</v>
      </c>
      <c r="H268" t="s">
        <v>1493</v>
      </c>
      <c r="I268" t="s">
        <v>85</v>
      </c>
      <c r="J268" t="s">
        <v>1494</v>
      </c>
      <c r="K268" t="s">
        <v>277</v>
      </c>
      <c r="L268" t="s">
        <v>84</v>
      </c>
      <c r="M268" t="s">
        <v>85</v>
      </c>
      <c r="N268">
        <v>1489</v>
      </c>
      <c r="O268" t="s">
        <v>1495</v>
      </c>
    </row>
    <row r="269" spans="1:15" x14ac:dyDescent="0.25">
      <c r="A269" t="s">
        <v>75</v>
      </c>
      <c r="B269" t="s">
        <v>90</v>
      </c>
      <c r="C269" t="s">
        <v>1496</v>
      </c>
      <c r="D269" t="s">
        <v>135</v>
      </c>
      <c r="E269">
        <v>1</v>
      </c>
      <c r="F269" t="s">
        <v>1497</v>
      </c>
      <c r="G269" t="s">
        <v>1498</v>
      </c>
      <c r="H269" t="s">
        <v>1499</v>
      </c>
      <c r="I269" t="s">
        <v>140</v>
      </c>
      <c r="J269" t="s">
        <v>1500</v>
      </c>
      <c r="K269" t="s">
        <v>277</v>
      </c>
      <c r="L269" t="s">
        <v>84</v>
      </c>
      <c r="M269" t="s">
        <v>85</v>
      </c>
      <c r="N269">
        <v>1489</v>
      </c>
      <c r="O269" t="s">
        <v>1501</v>
      </c>
    </row>
    <row r="270" spans="1:15" x14ac:dyDescent="0.25">
      <c r="A270" t="s">
        <v>75</v>
      </c>
      <c r="B270" t="s">
        <v>90</v>
      </c>
      <c r="C270" t="s">
        <v>1502</v>
      </c>
      <c r="D270" t="s">
        <v>225</v>
      </c>
      <c r="E270">
        <v>0.90400000000000003</v>
      </c>
      <c r="F270" t="s">
        <v>1503</v>
      </c>
      <c r="G270" t="s">
        <v>1504</v>
      </c>
      <c r="H270" t="s">
        <v>1505</v>
      </c>
      <c r="I270" t="s">
        <v>96</v>
      </c>
      <c r="J270" t="s">
        <v>1394</v>
      </c>
      <c r="K270" t="s">
        <v>98</v>
      </c>
      <c r="L270" t="s">
        <v>84</v>
      </c>
      <c r="M270" t="s">
        <v>85</v>
      </c>
      <c r="N270">
        <v>1489</v>
      </c>
      <c r="O270" t="s">
        <v>1506</v>
      </c>
    </row>
    <row r="271" spans="1:15" x14ac:dyDescent="0.25">
      <c r="A271" t="s">
        <v>75</v>
      </c>
      <c r="B271" t="s">
        <v>90</v>
      </c>
      <c r="C271" t="s">
        <v>1507</v>
      </c>
      <c r="D271" t="s">
        <v>297</v>
      </c>
      <c r="E271">
        <v>1</v>
      </c>
      <c r="F271" t="s">
        <v>1508</v>
      </c>
      <c r="G271" t="s">
        <v>1509</v>
      </c>
      <c r="H271" t="s">
        <v>1510</v>
      </c>
      <c r="I271" t="s">
        <v>98</v>
      </c>
      <c r="J271" t="s">
        <v>1511</v>
      </c>
      <c r="K271" t="s">
        <v>131</v>
      </c>
      <c r="L271" t="s">
        <v>84</v>
      </c>
      <c r="M271" t="s">
        <v>85</v>
      </c>
      <c r="N271">
        <v>1489</v>
      </c>
      <c r="O271" t="s">
        <v>1512</v>
      </c>
    </row>
    <row r="272" spans="1:15" x14ac:dyDescent="0.25">
      <c r="A272" t="s">
        <v>75</v>
      </c>
      <c r="B272" t="s">
        <v>90</v>
      </c>
      <c r="C272" t="s">
        <v>1513</v>
      </c>
      <c r="D272" t="s">
        <v>225</v>
      </c>
      <c r="E272">
        <v>0.91300000000000003</v>
      </c>
      <c r="F272" t="s">
        <v>1514</v>
      </c>
      <c r="G272" t="s">
        <v>1515</v>
      </c>
      <c r="H272" t="s">
        <v>1516</v>
      </c>
      <c r="I272" t="s">
        <v>245</v>
      </c>
      <c r="J272" t="s">
        <v>1517</v>
      </c>
      <c r="K272" t="s">
        <v>105</v>
      </c>
      <c r="L272" t="s">
        <v>84</v>
      </c>
      <c r="M272" t="s">
        <v>85</v>
      </c>
      <c r="N272">
        <v>1489</v>
      </c>
      <c r="O272" t="s">
        <v>1518</v>
      </c>
    </row>
    <row r="273" spans="1:15" x14ac:dyDescent="0.25">
      <c r="A273" t="s">
        <v>75</v>
      </c>
      <c r="B273" t="s">
        <v>90</v>
      </c>
      <c r="C273" t="s">
        <v>1519</v>
      </c>
      <c r="D273" t="s">
        <v>92</v>
      </c>
      <c r="E273">
        <v>1</v>
      </c>
      <c r="F273" t="s">
        <v>79</v>
      </c>
      <c r="G273" t="s">
        <v>1520</v>
      </c>
      <c r="H273" t="s">
        <v>1521</v>
      </c>
      <c r="I273" t="s">
        <v>79</v>
      </c>
      <c r="J273" t="s">
        <v>82</v>
      </c>
      <c r="K273" t="s">
        <v>83</v>
      </c>
      <c r="L273" t="s">
        <v>84</v>
      </c>
      <c r="M273" t="s">
        <v>85</v>
      </c>
      <c r="N273">
        <v>1489</v>
      </c>
      <c r="O273" t="s">
        <v>1522</v>
      </c>
    </row>
    <row r="274" spans="1:15" x14ac:dyDescent="0.25">
      <c r="A274" t="s">
        <v>75</v>
      </c>
      <c r="B274" t="s">
        <v>90</v>
      </c>
      <c r="C274" t="s">
        <v>1523</v>
      </c>
      <c r="D274" t="s">
        <v>135</v>
      </c>
      <c r="E274">
        <v>1</v>
      </c>
      <c r="F274" t="s">
        <v>1524</v>
      </c>
      <c r="G274" t="s">
        <v>1525</v>
      </c>
      <c r="H274" t="s">
        <v>1526</v>
      </c>
      <c r="I274" t="s">
        <v>85</v>
      </c>
      <c r="J274" t="s">
        <v>864</v>
      </c>
      <c r="K274" t="s">
        <v>277</v>
      </c>
      <c r="L274" t="s">
        <v>84</v>
      </c>
      <c r="M274" t="s">
        <v>85</v>
      </c>
      <c r="N274">
        <v>1489</v>
      </c>
      <c r="O274" t="s">
        <v>1527</v>
      </c>
    </row>
    <row r="275" spans="1:15" x14ac:dyDescent="0.25">
      <c r="A275" t="s">
        <v>75</v>
      </c>
      <c r="B275" t="s">
        <v>90</v>
      </c>
      <c r="C275" t="s">
        <v>1528</v>
      </c>
      <c r="D275" t="s">
        <v>101</v>
      </c>
      <c r="E275">
        <v>1</v>
      </c>
      <c r="F275" t="s">
        <v>1529</v>
      </c>
      <c r="G275" t="s">
        <v>1530</v>
      </c>
      <c r="H275" t="s">
        <v>1531</v>
      </c>
      <c r="I275" t="s">
        <v>96</v>
      </c>
      <c r="J275" t="s">
        <v>1532</v>
      </c>
      <c r="K275" t="s">
        <v>124</v>
      </c>
      <c r="L275" t="s">
        <v>84</v>
      </c>
      <c r="M275" t="s">
        <v>85</v>
      </c>
      <c r="N275">
        <v>1489</v>
      </c>
      <c r="O275" t="s">
        <v>1533</v>
      </c>
    </row>
    <row r="276" spans="1:15" x14ac:dyDescent="0.25">
      <c r="A276" t="s">
        <v>75</v>
      </c>
      <c r="B276" t="s">
        <v>90</v>
      </c>
      <c r="C276" t="s">
        <v>1534</v>
      </c>
      <c r="D276" t="s">
        <v>120</v>
      </c>
      <c r="E276">
        <v>0.94899999999999995</v>
      </c>
      <c r="F276" t="s">
        <v>1535</v>
      </c>
      <c r="G276" t="s">
        <v>1536</v>
      </c>
      <c r="H276" t="s">
        <v>1537</v>
      </c>
      <c r="I276" t="s">
        <v>85</v>
      </c>
      <c r="J276" t="s">
        <v>1538</v>
      </c>
      <c r="K276" t="s">
        <v>277</v>
      </c>
      <c r="L276" t="s">
        <v>84</v>
      </c>
      <c r="M276" t="s">
        <v>85</v>
      </c>
      <c r="N276">
        <v>1489</v>
      </c>
      <c r="O276" t="s">
        <v>1539</v>
      </c>
    </row>
    <row r="277" spans="1:15" x14ac:dyDescent="0.25">
      <c r="A277" t="s">
        <v>75</v>
      </c>
      <c r="B277" t="s">
        <v>90</v>
      </c>
      <c r="C277" t="s">
        <v>1540</v>
      </c>
      <c r="D277" t="s">
        <v>92</v>
      </c>
      <c r="E277">
        <v>1</v>
      </c>
      <c r="F277" t="s">
        <v>1541</v>
      </c>
      <c r="G277" t="s">
        <v>1542</v>
      </c>
      <c r="H277" t="s">
        <v>1543</v>
      </c>
      <c r="I277" t="s">
        <v>400</v>
      </c>
      <c r="J277" t="s">
        <v>1544</v>
      </c>
      <c r="K277" t="s">
        <v>277</v>
      </c>
      <c r="L277" t="s">
        <v>84</v>
      </c>
      <c r="M277" t="s">
        <v>85</v>
      </c>
      <c r="N277">
        <v>1489</v>
      </c>
      <c r="O277" t="s">
        <v>1545</v>
      </c>
    </row>
    <row r="278" spans="1:15" x14ac:dyDescent="0.25">
      <c r="A278" t="s">
        <v>75</v>
      </c>
      <c r="B278" t="s">
        <v>90</v>
      </c>
      <c r="C278" t="s">
        <v>1546</v>
      </c>
      <c r="D278" t="s">
        <v>135</v>
      </c>
      <c r="E278">
        <v>1</v>
      </c>
      <c r="F278" t="s">
        <v>1547</v>
      </c>
      <c r="G278" t="s">
        <v>1542</v>
      </c>
      <c r="H278" t="s">
        <v>1543</v>
      </c>
      <c r="I278" t="s">
        <v>146</v>
      </c>
      <c r="J278" t="s">
        <v>1110</v>
      </c>
      <c r="K278" t="s">
        <v>148</v>
      </c>
      <c r="L278" t="s">
        <v>84</v>
      </c>
      <c r="M278" t="s">
        <v>85</v>
      </c>
      <c r="N278">
        <v>1489</v>
      </c>
      <c r="O278" t="s">
        <v>1548</v>
      </c>
    </row>
    <row r="279" spans="1:15" x14ac:dyDescent="0.25">
      <c r="A279" t="s">
        <v>75</v>
      </c>
      <c r="B279" t="s">
        <v>90</v>
      </c>
      <c r="C279" t="s">
        <v>1549</v>
      </c>
      <c r="D279" t="s">
        <v>120</v>
      </c>
      <c r="E279">
        <v>1</v>
      </c>
      <c r="F279" t="s">
        <v>79</v>
      </c>
      <c r="G279" t="s">
        <v>1550</v>
      </c>
      <c r="H279" t="s">
        <v>1551</v>
      </c>
      <c r="I279" t="s">
        <v>79</v>
      </c>
      <c r="J279" t="s">
        <v>82</v>
      </c>
      <c r="K279" t="s">
        <v>83</v>
      </c>
      <c r="L279" t="s">
        <v>84</v>
      </c>
      <c r="M279" t="s">
        <v>85</v>
      </c>
      <c r="N279">
        <v>1489</v>
      </c>
      <c r="O279" t="s">
        <v>1552</v>
      </c>
    </row>
    <row r="280" spans="1:15" x14ac:dyDescent="0.25">
      <c r="A280" t="s">
        <v>75</v>
      </c>
      <c r="B280" t="s">
        <v>90</v>
      </c>
      <c r="C280" t="s">
        <v>1553</v>
      </c>
      <c r="D280" t="s">
        <v>92</v>
      </c>
      <c r="E280">
        <v>1</v>
      </c>
      <c r="F280" t="s">
        <v>1554</v>
      </c>
      <c r="G280" t="s">
        <v>1555</v>
      </c>
      <c r="H280" t="s">
        <v>1556</v>
      </c>
      <c r="I280" t="s">
        <v>105</v>
      </c>
      <c r="J280" t="s">
        <v>301</v>
      </c>
      <c r="K280" t="s">
        <v>245</v>
      </c>
      <c r="L280" t="s">
        <v>84</v>
      </c>
      <c r="M280" t="s">
        <v>85</v>
      </c>
      <c r="N280">
        <v>1489</v>
      </c>
      <c r="O280" t="s">
        <v>1557</v>
      </c>
    </row>
    <row r="281" spans="1:15" x14ac:dyDescent="0.25">
      <c r="A281" t="s">
        <v>75</v>
      </c>
      <c r="B281" t="s">
        <v>90</v>
      </c>
      <c r="C281" t="s">
        <v>1558</v>
      </c>
      <c r="D281" t="s">
        <v>135</v>
      </c>
      <c r="E281">
        <v>1</v>
      </c>
      <c r="F281" t="s">
        <v>1559</v>
      </c>
      <c r="G281" t="s">
        <v>1560</v>
      </c>
      <c r="H281" t="s">
        <v>1561</v>
      </c>
      <c r="I281" t="s">
        <v>124</v>
      </c>
      <c r="J281" t="s">
        <v>1562</v>
      </c>
      <c r="K281" t="s">
        <v>140</v>
      </c>
      <c r="L281" t="s">
        <v>84</v>
      </c>
      <c r="M281" t="s">
        <v>85</v>
      </c>
      <c r="N281">
        <v>1489</v>
      </c>
      <c r="O281" t="s">
        <v>1563</v>
      </c>
    </row>
    <row r="282" spans="1:15" x14ac:dyDescent="0.25">
      <c r="A282" t="s">
        <v>75</v>
      </c>
      <c r="B282" t="s">
        <v>90</v>
      </c>
      <c r="C282" t="s">
        <v>1564</v>
      </c>
      <c r="D282" t="s">
        <v>135</v>
      </c>
      <c r="E282">
        <v>1</v>
      </c>
      <c r="F282" t="s">
        <v>1565</v>
      </c>
      <c r="G282" t="s">
        <v>1566</v>
      </c>
      <c r="H282" t="s">
        <v>1567</v>
      </c>
      <c r="I282" t="s">
        <v>253</v>
      </c>
      <c r="J282" t="s">
        <v>1568</v>
      </c>
      <c r="K282" t="s">
        <v>96</v>
      </c>
      <c r="L282" t="s">
        <v>84</v>
      </c>
      <c r="M282" t="s">
        <v>85</v>
      </c>
      <c r="N282">
        <v>1489</v>
      </c>
      <c r="O282" t="s">
        <v>1569</v>
      </c>
    </row>
    <row r="283" spans="1:15" x14ac:dyDescent="0.25">
      <c r="A283" t="s">
        <v>75</v>
      </c>
      <c r="B283" t="s">
        <v>90</v>
      </c>
      <c r="C283" t="s">
        <v>1570</v>
      </c>
      <c r="D283" t="s">
        <v>120</v>
      </c>
      <c r="E283">
        <v>1</v>
      </c>
      <c r="F283" t="s">
        <v>1571</v>
      </c>
      <c r="G283" t="s">
        <v>1572</v>
      </c>
      <c r="H283" t="s">
        <v>1573</v>
      </c>
      <c r="I283" t="s">
        <v>204</v>
      </c>
      <c r="J283" t="s">
        <v>1574</v>
      </c>
      <c r="K283" t="s">
        <v>105</v>
      </c>
      <c r="L283" t="s">
        <v>84</v>
      </c>
      <c r="M283" t="s">
        <v>85</v>
      </c>
      <c r="N283">
        <v>1489</v>
      </c>
      <c r="O283" t="s">
        <v>1575</v>
      </c>
    </row>
    <row r="284" spans="1:15" x14ac:dyDescent="0.25">
      <c r="A284" t="s">
        <v>75</v>
      </c>
      <c r="B284" t="s">
        <v>90</v>
      </c>
      <c r="C284" t="s">
        <v>1576</v>
      </c>
      <c r="D284" t="s">
        <v>225</v>
      </c>
      <c r="E284">
        <v>0.76800000000000002</v>
      </c>
      <c r="F284" t="s">
        <v>79</v>
      </c>
      <c r="G284" t="s">
        <v>1577</v>
      </c>
      <c r="H284" t="s">
        <v>1578</v>
      </c>
      <c r="I284" t="s">
        <v>79</v>
      </c>
      <c r="J284" t="s">
        <v>82</v>
      </c>
      <c r="K284" t="s">
        <v>83</v>
      </c>
      <c r="L284" t="s">
        <v>84</v>
      </c>
      <c r="M284" t="s">
        <v>85</v>
      </c>
      <c r="N284">
        <v>1489</v>
      </c>
      <c r="O284" t="s">
        <v>1579</v>
      </c>
    </row>
    <row r="285" spans="1:15" x14ac:dyDescent="0.25">
      <c r="A285" t="s">
        <v>75</v>
      </c>
      <c r="B285" t="s">
        <v>90</v>
      </c>
      <c r="C285" t="s">
        <v>1580</v>
      </c>
      <c r="D285" t="s">
        <v>135</v>
      </c>
      <c r="E285">
        <v>1</v>
      </c>
      <c r="F285" t="s">
        <v>1581</v>
      </c>
      <c r="G285" t="s">
        <v>1582</v>
      </c>
      <c r="H285" t="s">
        <v>1583</v>
      </c>
      <c r="I285" t="s">
        <v>146</v>
      </c>
      <c r="J285" t="s">
        <v>1584</v>
      </c>
      <c r="K285" t="s">
        <v>148</v>
      </c>
      <c r="L285" t="s">
        <v>84</v>
      </c>
      <c r="M285" t="s">
        <v>85</v>
      </c>
      <c r="N285">
        <v>1489</v>
      </c>
      <c r="O285" t="s">
        <v>1585</v>
      </c>
    </row>
    <row r="286" spans="1:15" x14ac:dyDescent="0.25">
      <c r="A286" t="s">
        <v>75</v>
      </c>
      <c r="B286" t="s">
        <v>90</v>
      </c>
      <c r="C286" t="s">
        <v>1586</v>
      </c>
      <c r="D286" t="s">
        <v>135</v>
      </c>
      <c r="E286">
        <v>0.92600000000000005</v>
      </c>
      <c r="F286" t="s">
        <v>1587</v>
      </c>
      <c r="G286" t="s">
        <v>1588</v>
      </c>
      <c r="H286" t="s">
        <v>1589</v>
      </c>
      <c r="I286" t="s">
        <v>85</v>
      </c>
      <c r="J286" t="s">
        <v>675</v>
      </c>
      <c r="K286" t="s">
        <v>277</v>
      </c>
      <c r="L286" t="s">
        <v>84</v>
      </c>
      <c r="M286" t="s">
        <v>85</v>
      </c>
      <c r="N286">
        <v>1489</v>
      </c>
      <c r="O286" t="s">
        <v>1590</v>
      </c>
    </row>
    <row r="287" spans="1:15" x14ac:dyDescent="0.25">
      <c r="A287" t="s">
        <v>75</v>
      </c>
      <c r="B287" t="s">
        <v>90</v>
      </c>
      <c r="C287" t="s">
        <v>1591</v>
      </c>
      <c r="D287" t="s">
        <v>88</v>
      </c>
      <c r="E287">
        <v>0.92900000000000005</v>
      </c>
      <c r="F287" t="s">
        <v>79</v>
      </c>
      <c r="G287" t="s">
        <v>1592</v>
      </c>
      <c r="H287" t="s">
        <v>1593</v>
      </c>
      <c r="I287" t="s">
        <v>79</v>
      </c>
      <c r="J287" t="s">
        <v>82</v>
      </c>
      <c r="K287" t="s">
        <v>83</v>
      </c>
      <c r="L287" t="s">
        <v>84</v>
      </c>
      <c r="M287" t="s">
        <v>85</v>
      </c>
      <c r="N287">
        <v>1489</v>
      </c>
      <c r="O287" t="s">
        <v>1594</v>
      </c>
    </row>
    <row r="288" spans="1:15" x14ac:dyDescent="0.25">
      <c r="A288" t="s">
        <v>75</v>
      </c>
      <c r="B288" t="s">
        <v>90</v>
      </c>
      <c r="C288" t="s">
        <v>1595</v>
      </c>
      <c r="D288" t="s">
        <v>92</v>
      </c>
      <c r="E288">
        <v>0.94899999999999995</v>
      </c>
      <c r="F288" t="s">
        <v>1596</v>
      </c>
      <c r="G288" t="s">
        <v>1597</v>
      </c>
      <c r="H288" t="s">
        <v>1598</v>
      </c>
      <c r="I288" t="s">
        <v>400</v>
      </c>
      <c r="J288" t="s">
        <v>1599</v>
      </c>
      <c r="K288" t="s">
        <v>277</v>
      </c>
      <c r="L288" t="s">
        <v>84</v>
      </c>
      <c r="M288" t="s">
        <v>85</v>
      </c>
      <c r="N288">
        <v>1489</v>
      </c>
      <c r="O288" t="s">
        <v>1600</v>
      </c>
    </row>
    <row r="289" spans="1:15" x14ac:dyDescent="0.25">
      <c r="A289" t="s">
        <v>75</v>
      </c>
      <c r="B289" t="s">
        <v>90</v>
      </c>
      <c r="C289" t="s">
        <v>1601</v>
      </c>
      <c r="D289" t="s">
        <v>78</v>
      </c>
      <c r="E289">
        <v>1</v>
      </c>
      <c r="F289" t="s">
        <v>79</v>
      </c>
      <c r="G289" t="s">
        <v>1602</v>
      </c>
      <c r="H289" t="s">
        <v>1603</v>
      </c>
      <c r="I289" t="s">
        <v>79</v>
      </c>
      <c r="J289" t="s">
        <v>82</v>
      </c>
      <c r="K289" t="s">
        <v>83</v>
      </c>
      <c r="L289" t="s">
        <v>84</v>
      </c>
      <c r="M289" t="s">
        <v>85</v>
      </c>
      <c r="N289">
        <v>1489</v>
      </c>
      <c r="O289" t="s">
        <v>1604</v>
      </c>
    </row>
    <row r="290" spans="1:15" x14ac:dyDescent="0.25">
      <c r="A290" t="s">
        <v>75</v>
      </c>
      <c r="B290" t="s">
        <v>90</v>
      </c>
      <c r="C290" t="s">
        <v>1605</v>
      </c>
      <c r="D290" t="s">
        <v>92</v>
      </c>
      <c r="E290">
        <v>1</v>
      </c>
      <c r="F290" t="s">
        <v>1606</v>
      </c>
      <c r="G290" t="s">
        <v>1607</v>
      </c>
      <c r="H290" t="s">
        <v>1608</v>
      </c>
      <c r="I290" t="s">
        <v>96</v>
      </c>
      <c r="J290" t="s">
        <v>1609</v>
      </c>
      <c r="K290" t="s">
        <v>98</v>
      </c>
      <c r="L290" t="s">
        <v>84</v>
      </c>
      <c r="M290" t="s">
        <v>85</v>
      </c>
      <c r="N290">
        <v>1489</v>
      </c>
      <c r="O290" t="s">
        <v>1610</v>
      </c>
    </row>
    <row r="291" spans="1:15" x14ac:dyDescent="0.25">
      <c r="A291" t="s">
        <v>75</v>
      </c>
      <c r="B291" t="s">
        <v>90</v>
      </c>
      <c r="C291" t="s">
        <v>1611</v>
      </c>
      <c r="D291" t="s">
        <v>120</v>
      </c>
      <c r="E291">
        <v>1</v>
      </c>
      <c r="F291" t="s">
        <v>1612</v>
      </c>
      <c r="G291" t="s">
        <v>1613</v>
      </c>
      <c r="H291" t="s">
        <v>1614</v>
      </c>
      <c r="I291" t="s">
        <v>253</v>
      </c>
      <c r="J291" t="s">
        <v>1615</v>
      </c>
      <c r="K291" t="s">
        <v>96</v>
      </c>
      <c r="L291" t="s">
        <v>84</v>
      </c>
      <c r="M291" t="s">
        <v>85</v>
      </c>
      <c r="N291">
        <v>1489</v>
      </c>
      <c r="O291" t="s">
        <v>1616</v>
      </c>
    </row>
    <row r="292" spans="1:15" x14ac:dyDescent="0.25">
      <c r="A292" t="s">
        <v>75</v>
      </c>
      <c r="B292" t="s">
        <v>90</v>
      </c>
      <c r="C292" t="s">
        <v>1617</v>
      </c>
      <c r="D292" t="s">
        <v>225</v>
      </c>
      <c r="E292">
        <v>1</v>
      </c>
      <c r="F292" t="s">
        <v>1618</v>
      </c>
      <c r="G292" t="s">
        <v>1619</v>
      </c>
      <c r="H292" t="s">
        <v>1620</v>
      </c>
      <c r="I292" t="s">
        <v>140</v>
      </c>
      <c r="J292" t="s">
        <v>1621</v>
      </c>
      <c r="K292" t="s">
        <v>124</v>
      </c>
      <c r="L292" t="s">
        <v>84</v>
      </c>
      <c r="M292" t="s">
        <v>85</v>
      </c>
      <c r="N292">
        <v>1489</v>
      </c>
      <c r="O292" t="s">
        <v>1622</v>
      </c>
    </row>
    <row r="293" spans="1:15" x14ac:dyDescent="0.25">
      <c r="A293" t="s">
        <v>75</v>
      </c>
      <c r="B293" t="s">
        <v>90</v>
      </c>
      <c r="C293" t="s">
        <v>1623</v>
      </c>
      <c r="D293" t="s">
        <v>88</v>
      </c>
      <c r="E293">
        <v>1</v>
      </c>
      <c r="F293" t="s">
        <v>79</v>
      </c>
      <c r="G293" t="s">
        <v>1624</v>
      </c>
      <c r="H293" t="s">
        <v>1625</v>
      </c>
      <c r="I293" t="s">
        <v>79</v>
      </c>
      <c r="J293" t="s">
        <v>82</v>
      </c>
      <c r="K293" t="s">
        <v>83</v>
      </c>
      <c r="L293" t="s">
        <v>84</v>
      </c>
      <c r="M293" t="s">
        <v>85</v>
      </c>
      <c r="N293">
        <v>1489</v>
      </c>
      <c r="O293" t="s">
        <v>1626</v>
      </c>
    </row>
    <row r="294" spans="1:15" x14ac:dyDescent="0.25">
      <c r="A294" t="s">
        <v>75</v>
      </c>
      <c r="B294" t="s">
        <v>90</v>
      </c>
      <c r="C294" t="s">
        <v>1627</v>
      </c>
      <c r="D294" t="s">
        <v>135</v>
      </c>
      <c r="E294">
        <v>1</v>
      </c>
      <c r="F294" t="s">
        <v>1628</v>
      </c>
      <c r="G294" t="s">
        <v>1629</v>
      </c>
      <c r="H294" t="s">
        <v>1630</v>
      </c>
      <c r="I294" t="s">
        <v>131</v>
      </c>
      <c r="J294" t="s">
        <v>1631</v>
      </c>
      <c r="K294" t="s">
        <v>98</v>
      </c>
      <c r="L294" t="s">
        <v>84</v>
      </c>
      <c r="M294" t="s">
        <v>85</v>
      </c>
      <c r="N294">
        <v>1489</v>
      </c>
      <c r="O294" t="s">
        <v>1632</v>
      </c>
    </row>
    <row r="295" spans="1:15" x14ac:dyDescent="0.25">
      <c r="A295" t="s">
        <v>75</v>
      </c>
      <c r="B295" t="s">
        <v>90</v>
      </c>
      <c r="C295" t="s">
        <v>1633</v>
      </c>
      <c r="D295" t="s">
        <v>135</v>
      </c>
      <c r="E295">
        <v>1</v>
      </c>
      <c r="F295" t="s">
        <v>1634</v>
      </c>
      <c r="G295" t="s">
        <v>1635</v>
      </c>
      <c r="H295" t="s">
        <v>1636</v>
      </c>
      <c r="I295" t="s">
        <v>124</v>
      </c>
      <c r="J295" t="s">
        <v>771</v>
      </c>
      <c r="K295" t="s">
        <v>140</v>
      </c>
      <c r="L295" t="s">
        <v>84</v>
      </c>
      <c r="M295" t="s">
        <v>85</v>
      </c>
      <c r="N295">
        <v>1489</v>
      </c>
      <c r="O295" t="s">
        <v>1637</v>
      </c>
    </row>
    <row r="296" spans="1:15" x14ac:dyDescent="0.25">
      <c r="A296" t="s">
        <v>75</v>
      </c>
      <c r="B296" t="s">
        <v>90</v>
      </c>
      <c r="C296" t="s">
        <v>1638</v>
      </c>
      <c r="D296" t="s">
        <v>225</v>
      </c>
      <c r="E296">
        <v>0.90200000000000002</v>
      </c>
      <c r="F296" t="s">
        <v>1639</v>
      </c>
      <c r="G296" t="s">
        <v>1640</v>
      </c>
      <c r="H296" t="s">
        <v>1641</v>
      </c>
      <c r="I296" t="s">
        <v>277</v>
      </c>
      <c r="J296" t="s">
        <v>1642</v>
      </c>
      <c r="K296" t="s">
        <v>400</v>
      </c>
      <c r="L296" t="s">
        <v>84</v>
      </c>
      <c r="M296" t="s">
        <v>85</v>
      </c>
      <c r="N296">
        <v>1489</v>
      </c>
      <c r="O296" t="s">
        <v>1643</v>
      </c>
    </row>
    <row r="297" spans="1:15" x14ac:dyDescent="0.25">
      <c r="A297" t="s">
        <v>75</v>
      </c>
      <c r="B297" t="s">
        <v>90</v>
      </c>
      <c r="C297" t="s">
        <v>1644</v>
      </c>
      <c r="D297" t="s">
        <v>120</v>
      </c>
      <c r="E297">
        <v>1</v>
      </c>
      <c r="F297" t="s">
        <v>1645</v>
      </c>
      <c r="G297" t="s">
        <v>1646</v>
      </c>
      <c r="H297" t="s">
        <v>1647</v>
      </c>
      <c r="I297" t="s">
        <v>124</v>
      </c>
      <c r="J297" t="s">
        <v>307</v>
      </c>
      <c r="K297" t="s">
        <v>140</v>
      </c>
      <c r="L297" t="s">
        <v>84</v>
      </c>
      <c r="M297" t="s">
        <v>85</v>
      </c>
      <c r="N297">
        <v>1489</v>
      </c>
      <c r="O297" t="s">
        <v>1648</v>
      </c>
    </row>
    <row r="298" spans="1:15" x14ac:dyDescent="0.25">
      <c r="A298" t="s">
        <v>75</v>
      </c>
      <c r="B298" t="s">
        <v>90</v>
      </c>
      <c r="C298" t="s">
        <v>1649</v>
      </c>
      <c r="D298" t="s">
        <v>88</v>
      </c>
      <c r="E298">
        <v>1</v>
      </c>
      <c r="F298" t="s">
        <v>79</v>
      </c>
      <c r="G298" t="s">
        <v>1650</v>
      </c>
      <c r="H298" t="s">
        <v>1651</v>
      </c>
      <c r="I298" t="s">
        <v>79</v>
      </c>
      <c r="J298" t="s">
        <v>82</v>
      </c>
      <c r="K298" t="s">
        <v>83</v>
      </c>
      <c r="L298" t="s">
        <v>84</v>
      </c>
      <c r="M298" t="s">
        <v>85</v>
      </c>
      <c r="N298">
        <v>1489</v>
      </c>
      <c r="O298" t="s">
        <v>1652</v>
      </c>
    </row>
    <row r="299" spans="1:15" x14ac:dyDescent="0.25">
      <c r="A299" t="s">
        <v>75</v>
      </c>
      <c r="B299" t="s">
        <v>90</v>
      </c>
      <c r="C299" t="s">
        <v>1653</v>
      </c>
      <c r="D299" t="s">
        <v>135</v>
      </c>
      <c r="E299">
        <v>1</v>
      </c>
      <c r="F299" t="s">
        <v>79</v>
      </c>
      <c r="G299" t="s">
        <v>1654</v>
      </c>
      <c r="H299" t="s">
        <v>1655</v>
      </c>
      <c r="I299" t="s">
        <v>79</v>
      </c>
      <c r="J299" t="s">
        <v>82</v>
      </c>
      <c r="K299" t="s">
        <v>83</v>
      </c>
      <c r="L299" t="s">
        <v>84</v>
      </c>
      <c r="M299" t="s">
        <v>85</v>
      </c>
      <c r="N299">
        <v>1489</v>
      </c>
      <c r="O299" t="s">
        <v>1656</v>
      </c>
    </row>
    <row r="300" spans="1:15" x14ac:dyDescent="0.25">
      <c r="A300" t="s">
        <v>75</v>
      </c>
      <c r="B300" t="s">
        <v>90</v>
      </c>
      <c r="C300" t="s">
        <v>1657</v>
      </c>
      <c r="D300" t="s">
        <v>120</v>
      </c>
      <c r="E300">
        <v>1</v>
      </c>
      <c r="F300" t="s">
        <v>212</v>
      </c>
      <c r="G300" t="s">
        <v>1658</v>
      </c>
      <c r="H300" t="s">
        <v>1659</v>
      </c>
      <c r="I300" t="s">
        <v>212</v>
      </c>
      <c r="J300" t="s">
        <v>82</v>
      </c>
      <c r="K300" t="s">
        <v>83</v>
      </c>
      <c r="L300" t="s">
        <v>84</v>
      </c>
      <c r="M300" t="s">
        <v>85</v>
      </c>
      <c r="N300">
        <v>1489</v>
      </c>
      <c r="O300" t="s">
        <v>1660</v>
      </c>
    </row>
    <row r="301" spans="1:15" x14ac:dyDescent="0.25">
      <c r="A301" t="s">
        <v>75</v>
      </c>
      <c r="B301" t="s">
        <v>90</v>
      </c>
      <c r="C301" t="s">
        <v>1661</v>
      </c>
      <c r="D301" t="s">
        <v>78</v>
      </c>
      <c r="E301">
        <v>1</v>
      </c>
      <c r="F301" t="s">
        <v>79</v>
      </c>
      <c r="G301" t="s">
        <v>1658</v>
      </c>
      <c r="H301" t="s">
        <v>1662</v>
      </c>
      <c r="I301" t="s">
        <v>79</v>
      </c>
      <c r="J301" t="s">
        <v>82</v>
      </c>
      <c r="K301" t="s">
        <v>83</v>
      </c>
      <c r="L301" t="s">
        <v>84</v>
      </c>
      <c r="M301" t="s">
        <v>85</v>
      </c>
      <c r="N301">
        <v>1489</v>
      </c>
      <c r="O301" t="s">
        <v>1663</v>
      </c>
    </row>
    <row r="302" spans="1:15" x14ac:dyDescent="0.25">
      <c r="A302" t="s">
        <v>75</v>
      </c>
      <c r="B302" t="s">
        <v>90</v>
      </c>
      <c r="C302" t="s">
        <v>1664</v>
      </c>
      <c r="D302" t="s">
        <v>225</v>
      </c>
      <c r="E302">
        <v>0.77500000000000002</v>
      </c>
      <c r="F302" t="s">
        <v>1665</v>
      </c>
      <c r="G302" t="s">
        <v>1666</v>
      </c>
      <c r="H302" t="s">
        <v>1667</v>
      </c>
      <c r="I302" t="s">
        <v>98</v>
      </c>
      <c r="J302" t="s">
        <v>1668</v>
      </c>
      <c r="K302" t="s">
        <v>96</v>
      </c>
      <c r="L302" t="s">
        <v>84</v>
      </c>
      <c r="M302" t="s">
        <v>85</v>
      </c>
      <c r="N302">
        <v>1489</v>
      </c>
      <c r="O302" t="s">
        <v>1669</v>
      </c>
    </row>
    <row r="303" spans="1:15" x14ac:dyDescent="0.25">
      <c r="A303" t="s">
        <v>75</v>
      </c>
      <c r="B303" t="s">
        <v>90</v>
      </c>
      <c r="C303" t="s">
        <v>1670</v>
      </c>
      <c r="D303" t="s">
        <v>92</v>
      </c>
      <c r="E303">
        <v>0.94</v>
      </c>
      <c r="F303" t="s">
        <v>79</v>
      </c>
      <c r="G303" t="s">
        <v>1671</v>
      </c>
      <c r="H303" t="s">
        <v>1672</v>
      </c>
      <c r="I303" t="s">
        <v>79</v>
      </c>
      <c r="J303" t="s">
        <v>82</v>
      </c>
      <c r="K303" t="s">
        <v>83</v>
      </c>
      <c r="L303" t="s">
        <v>84</v>
      </c>
      <c r="M303" t="s">
        <v>85</v>
      </c>
      <c r="N303">
        <v>1489</v>
      </c>
      <c r="O303" t="s">
        <v>1673</v>
      </c>
    </row>
    <row r="304" spans="1:15" x14ac:dyDescent="0.25">
      <c r="A304" t="s">
        <v>75</v>
      </c>
      <c r="B304" t="s">
        <v>90</v>
      </c>
      <c r="C304" t="s">
        <v>1674</v>
      </c>
      <c r="D304" t="s">
        <v>135</v>
      </c>
      <c r="E304">
        <v>1</v>
      </c>
      <c r="F304" t="s">
        <v>1675</v>
      </c>
      <c r="G304" t="s">
        <v>1676</v>
      </c>
      <c r="H304" t="s">
        <v>1677</v>
      </c>
      <c r="I304" t="s">
        <v>253</v>
      </c>
      <c r="J304" t="s">
        <v>1678</v>
      </c>
      <c r="K304" t="s">
        <v>96</v>
      </c>
      <c r="L304" t="s">
        <v>84</v>
      </c>
      <c r="M304" t="s">
        <v>85</v>
      </c>
      <c r="N304">
        <v>1489</v>
      </c>
      <c r="O304" t="s">
        <v>1679</v>
      </c>
    </row>
    <row r="305" spans="1:15" x14ac:dyDescent="0.25">
      <c r="A305" t="s">
        <v>75</v>
      </c>
      <c r="B305" t="s">
        <v>90</v>
      </c>
      <c r="C305" t="s">
        <v>1680</v>
      </c>
      <c r="D305" t="s">
        <v>92</v>
      </c>
      <c r="E305">
        <v>0.94199999999999995</v>
      </c>
      <c r="F305" t="s">
        <v>1681</v>
      </c>
      <c r="G305" t="s">
        <v>1682</v>
      </c>
      <c r="H305" t="s">
        <v>1683</v>
      </c>
      <c r="I305" t="s">
        <v>96</v>
      </c>
      <c r="J305" t="s">
        <v>1684</v>
      </c>
      <c r="K305" t="s">
        <v>98</v>
      </c>
      <c r="L305" t="s">
        <v>84</v>
      </c>
      <c r="M305" t="s">
        <v>85</v>
      </c>
      <c r="N305">
        <v>1489</v>
      </c>
      <c r="O305" t="s">
        <v>1685</v>
      </c>
    </row>
    <row r="306" spans="1:15" x14ac:dyDescent="0.25">
      <c r="A306" t="s">
        <v>75</v>
      </c>
      <c r="B306" t="s">
        <v>90</v>
      </c>
      <c r="C306" t="s">
        <v>1686</v>
      </c>
      <c r="D306" t="s">
        <v>120</v>
      </c>
      <c r="E306">
        <v>1</v>
      </c>
      <c r="F306" t="s">
        <v>79</v>
      </c>
      <c r="G306" t="s">
        <v>1687</v>
      </c>
      <c r="H306" t="s">
        <v>1688</v>
      </c>
      <c r="I306" t="s">
        <v>79</v>
      </c>
      <c r="J306" t="s">
        <v>82</v>
      </c>
      <c r="K306" t="s">
        <v>83</v>
      </c>
      <c r="L306" t="s">
        <v>84</v>
      </c>
      <c r="M306" t="s">
        <v>85</v>
      </c>
      <c r="N306">
        <v>1489</v>
      </c>
      <c r="O306" t="s">
        <v>1689</v>
      </c>
    </row>
    <row r="307" spans="1:15" x14ac:dyDescent="0.25">
      <c r="A307" t="s">
        <v>75</v>
      </c>
      <c r="B307" t="s">
        <v>90</v>
      </c>
      <c r="C307" t="s">
        <v>1690</v>
      </c>
      <c r="D307" t="s">
        <v>92</v>
      </c>
      <c r="E307">
        <v>1</v>
      </c>
      <c r="F307" t="s">
        <v>79</v>
      </c>
      <c r="G307" t="s">
        <v>1687</v>
      </c>
      <c r="H307" t="s">
        <v>1688</v>
      </c>
      <c r="I307" t="s">
        <v>79</v>
      </c>
      <c r="J307" t="s">
        <v>82</v>
      </c>
      <c r="K307" t="s">
        <v>83</v>
      </c>
      <c r="L307" t="s">
        <v>84</v>
      </c>
      <c r="M307" t="s">
        <v>85</v>
      </c>
      <c r="N307">
        <v>1489</v>
      </c>
      <c r="O307" t="s">
        <v>1691</v>
      </c>
    </row>
    <row r="308" spans="1:15" x14ac:dyDescent="0.25">
      <c r="A308" t="s">
        <v>75</v>
      </c>
      <c r="B308" t="s">
        <v>90</v>
      </c>
      <c r="C308" t="s">
        <v>1692</v>
      </c>
      <c r="D308" t="s">
        <v>120</v>
      </c>
      <c r="E308">
        <v>1</v>
      </c>
      <c r="F308" t="s">
        <v>1693</v>
      </c>
      <c r="G308" t="s">
        <v>1694</v>
      </c>
      <c r="H308" t="s">
        <v>1695</v>
      </c>
      <c r="I308" t="s">
        <v>124</v>
      </c>
      <c r="J308" t="s">
        <v>1696</v>
      </c>
      <c r="K308" t="s">
        <v>140</v>
      </c>
      <c r="L308" t="s">
        <v>84</v>
      </c>
      <c r="M308" t="s">
        <v>85</v>
      </c>
      <c r="N308">
        <v>1489</v>
      </c>
      <c r="O308" t="s">
        <v>1697</v>
      </c>
    </row>
    <row r="309" spans="1:15" x14ac:dyDescent="0.25">
      <c r="A309" t="s">
        <v>75</v>
      </c>
      <c r="B309" t="s">
        <v>90</v>
      </c>
      <c r="C309" t="s">
        <v>1698</v>
      </c>
      <c r="D309" t="s">
        <v>135</v>
      </c>
      <c r="E309">
        <v>1</v>
      </c>
      <c r="F309" t="s">
        <v>1699</v>
      </c>
      <c r="G309" t="s">
        <v>1694</v>
      </c>
      <c r="H309" t="s">
        <v>1695</v>
      </c>
      <c r="I309" t="s">
        <v>85</v>
      </c>
      <c r="J309" t="s">
        <v>1700</v>
      </c>
      <c r="K309" t="s">
        <v>277</v>
      </c>
      <c r="L309" t="s">
        <v>84</v>
      </c>
      <c r="M309" t="s">
        <v>85</v>
      </c>
      <c r="N309">
        <v>1489</v>
      </c>
      <c r="O309" t="s">
        <v>1701</v>
      </c>
    </row>
    <row r="310" spans="1:15" x14ac:dyDescent="0.25">
      <c r="A310" t="s">
        <v>75</v>
      </c>
      <c r="B310" t="s">
        <v>90</v>
      </c>
      <c r="C310" t="s">
        <v>1702</v>
      </c>
      <c r="D310" t="s">
        <v>92</v>
      </c>
      <c r="E310">
        <v>1</v>
      </c>
      <c r="F310" t="s">
        <v>1703</v>
      </c>
      <c r="G310" t="s">
        <v>1704</v>
      </c>
      <c r="H310" t="s">
        <v>1705</v>
      </c>
      <c r="I310" t="s">
        <v>253</v>
      </c>
      <c r="J310" t="s">
        <v>389</v>
      </c>
      <c r="K310" t="s">
        <v>172</v>
      </c>
      <c r="L310" t="s">
        <v>84</v>
      </c>
      <c r="M310" t="s">
        <v>85</v>
      </c>
      <c r="N310">
        <v>1489</v>
      </c>
      <c r="O310" t="s">
        <v>1706</v>
      </c>
    </row>
    <row r="311" spans="1:15" x14ac:dyDescent="0.25">
      <c r="A311" t="s">
        <v>75</v>
      </c>
      <c r="B311" t="s">
        <v>90</v>
      </c>
      <c r="C311" t="s">
        <v>1707</v>
      </c>
      <c r="D311" t="s">
        <v>225</v>
      </c>
      <c r="E311">
        <v>1</v>
      </c>
      <c r="F311" t="s">
        <v>1708</v>
      </c>
      <c r="G311" t="s">
        <v>1709</v>
      </c>
      <c r="H311" t="s">
        <v>1710</v>
      </c>
      <c r="I311" t="s">
        <v>96</v>
      </c>
      <c r="J311" t="s">
        <v>1711</v>
      </c>
      <c r="K311" t="s">
        <v>98</v>
      </c>
      <c r="L311" t="s">
        <v>84</v>
      </c>
      <c r="M311" t="s">
        <v>85</v>
      </c>
      <c r="N311">
        <v>1489</v>
      </c>
      <c r="O311" t="s">
        <v>1712</v>
      </c>
    </row>
    <row r="312" spans="1:15" x14ac:dyDescent="0.25">
      <c r="A312" t="s">
        <v>75</v>
      </c>
      <c r="B312" t="s">
        <v>90</v>
      </c>
      <c r="C312" t="s">
        <v>1713</v>
      </c>
      <c r="D312" t="s">
        <v>135</v>
      </c>
      <c r="E312">
        <v>1</v>
      </c>
      <c r="F312" t="s">
        <v>79</v>
      </c>
      <c r="G312" t="s">
        <v>1714</v>
      </c>
      <c r="H312" t="s">
        <v>1715</v>
      </c>
      <c r="I312" t="s">
        <v>79</v>
      </c>
      <c r="J312" t="s">
        <v>82</v>
      </c>
      <c r="K312" t="s">
        <v>83</v>
      </c>
      <c r="L312" t="s">
        <v>84</v>
      </c>
      <c r="M312" t="s">
        <v>85</v>
      </c>
      <c r="N312">
        <v>1489</v>
      </c>
      <c r="O312" t="s">
        <v>1716</v>
      </c>
    </row>
    <row r="313" spans="1:15" x14ac:dyDescent="0.25">
      <c r="A313" t="s">
        <v>75</v>
      </c>
      <c r="B313" t="s">
        <v>90</v>
      </c>
      <c r="C313" t="s">
        <v>1717</v>
      </c>
      <c r="D313" t="s">
        <v>135</v>
      </c>
      <c r="E313">
        <v>1</v>
      </c>
      <c r="F313" t="s">
        <v>1718</v>
      </c>
      <c r="G313" t="s">
        <v>1719</v>
      </c>
      <c r="H313" t="s">
        <v>1720</v>
      </c>
      <c r="I313" t="s">
        <v>124</v>
      </c>
      <c r="J313" t="s">
        <v>1721</v>
      </c>
      <c r="K313" t="s">
        <v>140</v>
      </c>
      <c r="L313" t="s">
        <v>84</v>
      </c>
      <c r="M313" t="s">
        <v>85</v>
      </c>
      <c r="N313">
        <v>1489</v>
      </c>
      <c r="O313" t="s">
        <v>1722</v>
      </c>
    </row>
    <row r="314" spans="1:15" x14ac:dyDescent="0.25">
      <c r="A314" t="s">
        <v>75</v>
      </c>
      <c r="B314" t="s">
        <v>90</v>
      </c>
      <c r="C314" t="s">
        <v>1723</v>
      </c>
      <c r="D314" t="s">
        <v>120</v>
      </c>
      <c r="E314">
        <v>1</v>
      </c>
      <c r="F314" t="s">
        <v>1724</v>
      </c>
      <c r="G314" t="s">
        <v>1725</v>
      </c>
      <c r="H314" t="s">
        <v>1726</v>
      </c>
      <c r="I314" t="s">
        <v>85</v>
      </c>
      <c r="J314" t="s">
        <v>1727</v>
      </c>
      <c r="K314" t="s">
        <v>277</v>
      </c>
      <c r="L314" t="s">
        <v>84</v>
      </c>
      <c r="M314" t="s">
        <v>85</v>
      </c>
      <c r="N314">
        <v>1489</v>
      </c>
      <c r="O314" t="s">
        <v>1728</v>
      </c>
    </row>
    <row r="315" spans="1:15" x14ac:dyDescent="0.25">
      <c r="A315" t="s">
        <v>75</v>
      </c>
      <c r="B315" t="s">
        <v>90</v>
      </c>
      <c r="C315" t="s">
        <v>1729</v>
      </c>
      <c r="D315" t="s">
        <v>225</v>
      </c>
      <c r="E315">
        <v>0.94299999999999995</v>
      </c>
      <c r="F315" t="s">
        <v>1730</v>
      </c>
      <c r="G315" t="s">
        <v>1731</v>
      </c>
      <c r="H315" t="s">
        <v>1732</v>
      </c>
      <c r="I315" t="s">
        <v>253</v>
      </c>
      <c r="J315" t="s">
        <v>1733</v>
      </c>
      <c r="K315" t="s">
        <v>96</v>
      </c>
      <c r="L315" t="s">
        <v>84</v>
      </c>
      <c r="M315" t="s">
        <v>85</v>
      </c>
      <c r="N315">
        <v>1489</v>
      </c>
      <c r="O315" t="s">
        <v>1734</v>
      </c>
    </row>
    <row r="316" spans="1:15" x14ac:dyDescent="0.25">
      <c r="A316" t="s">
        <v>75</v>
      </c>
      <c r="B316" t="s">
        <v>90</v>
      </c>
      <c r="C316" t="s">
        <v>1735</v>
      </c>
      <c r="D316" t="s">
        <v>92</v>
      </c>
      <c r="E316">
        <v>1</v>
      </c>
      <c r="F316" t="s">
        <v>1736</v>
      </c>
      <c r="G316" t="s">
        <v>1737</v>
      </c>
      <c r="H316" t="s">
        <v>1738</v>
      </c>
      <c r="I316" t="s">
        <v>253</v>
      </c>
      <c r="J316" t="s">
        <v>1739</v>
      </c>
      <c r="K316" t="s">
        <v>277</v>
      </c>
      <c r="L316" t="s">
        <v>84</v>
      </c>
      <c r="M316" t="s">
        <v>85</v>
      </c>
      <c r="N316">
        <v>1489</v>
      </c>
      <c r="O316" t="s">
        <v>1740</v>
      </c>
    </row>
    <row r="317" spans="1:15" x14ac:dyDescent="0.25">
      <c r="A317" t="s">
        <v>75</v>
      </c>
      <c r="B317" t="s">
        <v>90</v>
      </c>
      <c r="C317" t="s">
        <v>1741</v>
      </c>
      <c r="D317" t="s">
        <v>135</v>
      </c>
      <c r="E317">
        <v>1</v>
      </c>
      <c r="F317" t="s">
        <v>1742</v>
      </c>
      <c r="G317" t="s">
        <v>1743</v>
      </c>
      <c r="H317" t="s">
        <v>1744</v>
      </c>
      <c r="I317" t="s">
        <v>253</v>
      </c>
      <c r="J317" t="s">
        <v>1745</v>
      </c>
      <c r="K317" t="s">
        <v>96</v>
      </c>
      <c r="L317" t="s">
        <v>84</v>
      </c>
      <c r="M317" t="s">
        <v>85</v>
      </c>
      <c r="N317">
        <v>1489</v>
      </c>
      <c r="O317" t="s">
        <v>1746</v>
      </c>
    </row>
    <row r="318" spans="1:15" x14ac:dyDescent="0.25">
      <c r="A318" t="s">
        <v>75</v>
      </c>
      <c r="B318" t="s">
        <v>90</v>
      </c>
      <c r="C318" t="s">
        <v>1747</v>
      </c>
      <c r="D318" t="s">
        <v>88</v>
      </c>
      <c r="E318">
        <v>0.77300000000000002</v>
      </c>
      <c r="F318" t="s">
        <v>79</v>
      </c>
      <c r="G318" t="s">
        <v>1748</v>
      </c>
      <c r="H318" t="s">
        <v>1749</v>
      </c>
      <c r="I318" t="s">
        <v>79</v>
      </c>
      <c r="J318" t="s">
        <v>82</v>
      </c>
      <c r="K318" t="s">
        <v>83</v>
      </c>
      <c r="L318" t="s">
        <v>84</v>
      </c>
      <c r="M318" t="s">
        <v>85</v>
      </c>
      <c r="N318">
        <v>1489</v>
      </c>
      <c r="O318" t="s">
        <v>1750</v>
      </c>
    </row>
    <row r="319" spans="1:15" x14ac:dyDescent="0.25">
      <c r="A319" t="s">
        <v>75</v>
      </c>
      <c r="B319" t="s">
        <v>90</v>
      </c>
      <c r="C319" t="s">
        <v>1751</v>
      </c>
      <c r="D319" t="s">
        <v>120</v>
      </c>
      <c r="E319">
        <v>1</v>
      </c>
      <c r="F319" t="s">
        <v>1752</v>
      </c>
      <c r="G319" t="s">
        <v>1753</v>
      </c>
      <c r="H319" t="s">
        <v>1754</v>
      </c>
      <c r="I319" t="s">
        <v>204</v>
      </c>
      <c r="J319" t="s">
        <v>1755</v>
      </c>
      <c r="K319" t="s">
        <v>140</v>
      </c>
      <c r="L319" t="s">
        <v>84</v>
      </c>
      <c r="M319" t="s">
        <v>85</v>
      </c>
      <c r="N319">
        <v>1489</v>
      </c>
      <c r="O319" t="s">
        <v>1756</v>
      </c>
    </row>
    <row r="320" spans="1:15" x14ac:dyDescent="0.25">
      <c r="A320" t="s">
        <v>75</v>
      </c>
      <c r="B320" t="s">
        <v>90</v>
      </c>
      <c r="C320" t="s">
        <v>1757</v>
      </c>
      <c r="D320" t="s">
        <v>135</v>
      </c>
      <c r="E320">
        <v>1</v>
      </c>
      <c r="F320" t="s">
        <v>1758</v>
      </c>
      <c r="G320" t="s">
        <v>1759</v>
      </c>
      <c r="H320" t="s">
        <v>1760</v>
      </c>
      <c r="I320" t="s">
        <v>124</v>
      </c>
      <c r="J320" t="s">
        <v>1761</v>
      </c>
      <c r="K320" t="s">
        <v>140</v>
      </c>
      <c r="L320" t="s">
        <v>84</v>
      </c>
      <c r="M320" t="s">
        <v>85</v>
      </c>
      <c r="N320">
        <v>1489</v>
      </c>
      <c r="O320" t="s">
        <v>1762</v>
      </c>
    </row>
    <row r="321" spans="1:15" x14ac:dyDescent="0.25">
      <c r="A321" t="s">
        <v>75</v>
      </c>
      <c r="B321" t="s">
        <v>90</v>
      </c>
      <c r="C321" t="s">
        <v>1763</v>
      </c>
      <c r="D321" t="s">
        <v>120</v>
      </c>
      <c r="E321">
        <v>1</v>
      </c>
      <c r="F321" t="s">
        <v>1764</v>
      </c>
      <c r="G321" t="s">
        <v>1765</v>
      </c>
      <c r="H321" t="s">
        <v>1766</v>
      </c>
      <c r="I321" t="s">
        <v>124</v>
      </c>
      <c r="J321" t="s">
        <v>1767</v>
      </c>
      <c r="K321" t="s">
        <v>140</v>
      </c>
      <c r="L321" t="s">
        <v>84</v>
      </c>
      <c r="M321" t="s">
        <v>85</v>
      </c>
      <c r="N321">
        <v>1489</v>
      </c>
      <c r="O321" t="s">
        <v>1768</v>
      </c>
    </row>
    <row r="322" spans="1:15" x14ac:dyDescent="0.25">
      <c r="A322" t="s">
        <v>75</v>
      </c>
      <c r="B322" t="s">
        <v>90</v>
      </c>
      <c r="C322" t="s">
        <v>1769</v>
      </c>
      <c r="D322" t="s">
        <v>135</v>
      </c>
      <c r="E322">
        <v>1</v>
      </c>
      <c r="F322" t="s">
        <v>1770</v>
      </c>
      <c r="G322" t="s">
        <v>1771</v>
      </c>
      <c r="H322" t="s">
        <v>1772</v>
      </c>
      <c r="I322" t="s">
        <v>204</v>
      </c>
      <c r="J322" t="s">
        <v>1773</v>
      </c>
      <c r="K322" t="s">
        <v>140</v>
      </c>
      <c r="L322" t="s">
        <v>84</v>
      </c>
      <c r="M322" t="s">
        <v>85</v>
      </c>
      <c r="N322">
        <v>1489</v>
      </c>
      <c r="O322" t="s">
        <v>1774</v>
      </c>
    </row>
    <row r="323" spans="1:15" x14ac:dyDescent="0.25">
      <c r="A323" t="s">
        <v>75</v>
      </c>
      <c r="B323" t="s">
        <v>90</v>
      </c>
      <c r="C323" t="s">
        <v>1775</v>
      </c>
      <c r="D323" t="s">
        <v>225</v>
      </c>
      <c r="E323">
        <v>1</v>
      </c>
      <c r="F323" t="s">
        <v>1776</v>
      </c>
      <c r="G323" t="s">
        <v>1777</v>
      </c>
      <c r="H323" t="s">
        <v>1778</v>
      </c>
      <c r="I323" t="s">
        <v>96</v>
      </c>
      <c r="J323" t="s">
        <v>1779</v>
      </c>
      <c r="K323" t="s">
        <v>98</v>
      </c>
      <c r="L323" t="s">
        <v>84</v>
      </c>
      <c r="M323" t="s">
        <v>85</v>
      </c>
      <c r="N323">
        <v>1489</v>
      </c>
      <c r="O323" t="s">
        <v>1780</v>
      </c>
    </row>
    <row r="324" spans="1:15" x14ac:dyDescent="0.25">
      <c r="A324" t="s">
        <v>75</v>
      </c>
      <c r="B324" t="s">
        <v>90</v>
      </c>
      <c r="C324" t="s">
        <v>1781</v>
      </c>
      <c r="D324" t="s">
        <v>135</v>
      </c>
      <c r="E324">
        <v>1</v>
      </c>
      <c r="F324" t="s">
        <v>1782</v>
      </c>
      <c r="G324" t="s">
        <v>1783</v>
      </c>
      <c r="H324" t="s">
        <v>1784</v>
      </c>
      <c r="I324" t="s">
        <v>98</v>
      </c>
      <c r="J324" t="s">
        <v>159</v>
      </c>
      <c r="K324" t="s">
        <v>511</v>
      </c>
      <c r="L324" t="s">
        <v>84</v>
      </c>
      <c r="M324" t="s">
        <v>85</v>
      </c>
      <c r="N324">
        <v>1489</v>
      </c>
      <c r="O324" t="s">
        <v>1785</v>
      </c>
    </row>
    <row r="325" spans="1:15" x14ac:dyDescent="0.25">
      <c r="A325" t="s">
        <v>75</v>
      </c>
      <c r="B325" t="s">
        <v>90</v>
      </c>
      <c r="C325" t="s">
        <v>1786</v>
      </c>
      <c r="D325" t="s">
        <v>135</v>
      </c>
      <c r="E325">
        <v>1</v>
      </c>
      <c r="F325" t="s">
        <v>1787</v>
      </c>
      <c r="G325" t="s">
        <v>1788</v>
      </c>
      <c r="H325" t="s">
        <v>1789</v>
      </c>
      <c r="I325" t="s">
        <v>400</v>
      </c>
      <c r="J325" t="s">
        <v>1044</v>
      </c>
      <c r="K325" t="s">
        <v>428</v>
      </c>
      <c r="L325" t="s">
        <v>84</v>
      </c>
      <c r="M325" t="s">
        <v>85</v>
      </c>
      <c r="N325">
        <v>1489</v>
      </c>
      <c r="O325" t="s">
        <v>1790</v>
      </c>
    </row>
    <row r="326" spans="1:15" x14ac:dyDescent="0.25">
      <c r="A326" t="s">
        <v>75</v>
      </c>
      <c r="B326" t="s">
        <v>90</v>
      </c>
      <c r="C326" t="s">
        <v>1791</v>
      </c>
      <c r="D326" t="s">
        <v>92</v>
      </c>
      <c r="E326">
        <v>1</v>
      </c>
      <c r="F326" t="s">
        <v>1792</v>
      </c>
      <c r="G326" t="s">
        <v>1793</v>
      </c>
      <c r="H326" t="s">
        <v>1794</v>
      </c>
      <c r="I326" t="s">
        <v>565</v>
      </c>
      <c r="J326" t="s">
        <v>1795</v>
      </c>
      <c r="K326" t="s">
        <v>124</v>
      </c>
      <c r="L326" t="s">
        <v>84</v>
      </c>
      <c r="M326" t="s">
        <v>85</v>
      </c>
      <c r="N326">
        <v>1489</v>
      </c>
      <c r="O326" t="s">
        <v>1796</v>
      </c>
    </row>
    <row r="327" spans="1:15" x14ac:dyDescent="0.25">
      <c r="A327" t="s">
        <v>75</v>
      </c>
      <c r="B327" t="s">
        <v>90</v>
      </c>
      <c r="C327" t="s">
        <v>1797</v>
      </c>
      <c r="D327" t="s">
        <v>1798</v>
      </c>
      <c r="E327">
        <v>1</v>
      </c>
      <c r="F327" t="s">
        <v>1799</v>
      </c>
      <c r="G327" t="s">
        <v>1800</v>
      </c>
      <c r="H327" t="s">
        <v>1801</v>
      </c>
      <c r="I327" t="s">
        <v>140</v>
      </c>
      <c r="J327" t="s">
        <v>671</v>
      </c>
      <c r="K327" t="s">
        <v>174</v>
      </c>
      <c r="L327" t="s">
        <v>84</v>
      </c>
      <c r="M327" t="s">
        <v>85</v>
      </c>
      <c r="N327">
        <v>1489</v>
      </c>
      <c r="O327" t="s">
        <v>1802</v>
      </c>
    </row>
    <row r="328" spans="1:15" x14ac:dyDescent="0.25">
      <c r="A328" t="s">
        <v>75</v>
      </c>
      <c r="B328" t="s">
        <v>90</v>
      </c>
      <c r="C328" t="s">
        <v>1803</v>
      </c>
      <c r="D328" t="s">
        <v>135</v>
      </c>
      <c r="E328">
        <v>1</v>
      </c>
      <c r="F328" t="s">
        <v>1804</v>
      </c>
      <c r="G328" t="s">
        <v>1805</v>
      </c>
      <c r="H328" t="s">
        <v>1806</v>
      </c>
      <c r="I328" t="s">
        <v>146</v>
      </c>
      <c r="J328" t="s">
        <v>1807</v>
      </c>
      <c r="K328" t="s">
        <v>565</v>
      </c>
      <c r="L328" t="s">
        <v>84</v>
      </c>
      <c r="M328" t="s">
        <v>85</v>
      </c>
      <c r="N328">
        <v>1489</v>
      </c>
      <c r="O328" t="s">
        <v>1808</v>
      </c>
    </row>
    <row r="329" spans="1:15" x14ac:dyDescent="0.25">
      <c r="A329" t="s">
        <v>75</v>
      </c>
      <c r="B329" t="s">
        <v>90</v>
      </c>
      <c r="C329" t="s">
        <v>1809</v>
      </c>
      <c r="D329" t="s">
        <v>101</v>
      </c>
      <c r="E329">
        <v>1</v>
      </c>
      <c r="F329" t="s">
        <v>1810</v>
      </c>
      <c r="G329" t="s">
        <v>1811</v>
      </c>
      <c r="H329" t="s">
        <v>1812</v>
      </c>
      <c r="I329" t="s">
        <v>245</v>
      </c>
      <c r="J329" t="s">
        <v>809</v>
      </c>
      <c r="K329" t="s">
        <v>146</v>
      </c>
      <c r="L329" t="s">
        <v>84</v>
      </c>
      <c r="M329" t="s">
        <v>85</v>
      </c>
      <c r="N329">
        <v>1489</v>
      </c>
      <c r="O329" t="s">
        <v>1813</v>
      </c>
    </row>
    <row r="330" spans="1:15" x14ac:dyDescent="0.25">
      <c r="A330" t="s">
        <v>75</v>
      </c>
      <c r="B330" t="s">
        <v>90</v>
      </c>
      <c r="C330" t="s">
        <v>1814</v>
      </c>
      <c r="D330" t="s">
        <v>120</v>
      </c>
      <c r="E330">
        <v>1</v>
      </c>
      <c r="F330" t="s">
        <v>1815</v>
      </c>
      <c r="G330" t="s">
        <v>1816</v>
      </c>
      <c r="H330" t="s">
        <v>1817</v>
      </c>
      <c r="I330" t="s">
        <v>400</v>
      </c>
      <c r="J330" t="s">
        <v>1818</v>
      </c>
      <c r="K330" t="s">
        <v>428</v>
      </c>
      <c r="L330" t="s">
        <v>84</v>
      </c>
      <c r="M330" t="s">
        <v>85</v>
      </c>
      <c r="N330">
        <v>1489</v>
      </c>
      <c r="O330" t="s">
        <v>1819</v>
      </c>
    </row>
    <row r="331" spans="1:15" x14ac:dyDescent="0.25">
      <c r="A331" t="s">
        <v>75</v>
      </c>
      <c r="B331" t="s">
        <v>90</v>
      </c>
      <c r="C331" t="s">
        <v>1820</v>
      </c>
      <c r="D331" t="s">
        <v>151</v>
      </c>
      <c r="E331">
        <v>1</v>
      </c>
      <c r="F331" t="s">
        <v>1821</v>
      </c>
      <c r="G331" t="s">
        <v>1822</v>
      </c>
      <c r="H331" t="s">
        <v>1823</v>
      </c>
      <c r="I331" t="s">
        <v>174</v>
      </c>
      <c r="J331" t="s">
        <v>1824</v>
      </c>
      <c r="K331" t="s">
        <v>172</v>
      </c>
      <c r="L331" t="s">
        <v>84</v>
      </c>
      <c r="M331" t="s">
        <v>85</v>
      </c>
      <c r="N331">
        <v>1489</v>
      </c>
      <c r="O331" t="s">
        <v>1825</v>
      </c>
    </row>
    <row r="332" spans="1:15" x14ac:dyDescent="0.25">
      <c r="A332" t="s">
        <v>75</v>
      </c>
      <c r="B332" t="s">
        <v>90</v>
      </c>
      <c r="C332" t="s">
        <v>1826</v>
      </c>
      <c r="D332" t="s">
        <v>225</v>
      </c>
      <c r="E332">
        <v>1</v>
      </c>
      <c r="F332" t="s">
        <v>79</v>
      </c>
      <c r="G332" t="s">
        <v>1827</v>
      </c>
      <c r="H332" t="s">
        <v>1828</v>
      </c>
      <c r="I332" t="s">
        <v>79</v>
      </c>
      <c r="J332" t="s">
        <v>82</v>
      </c>
      <c r="K332" t="s">
        <v>83</v>
      </c>
      <c r="L332" t="s">
        <v>84</v>
      </c>
      <c r="M332" t="s">
        <v>85</v>
      </c>
      <c r="N332">
        <v>1489</v>
      </c>
      <c r="O332" t="s">
        <v>1829</v>
      </c>
    </row>
    <row r="333" spans="1:15" x14ac:dyDescent="0.25">
      <c r="A333" t="s">
        <v>75</v>
      </c>
      <c r="B333" t="s">
        <v>90</v>
      </c>
      <c r="C333" t="s">
        <v>1830</v>
      </c>
      <c r="D333" t="s">
        <v>78</v>
      </c>
      <c r="E333">
        <v>1</v>
      </c>
      <c r="F333" t="s">
        <v>1831</v>
      </c>
      <c r="G333" t="s">
        <v>1832</v>
      </c>
      <c r="H333" t="s">
        <v>1833</v>
      </c>
      <c r="I333" t="s">
        <v>172</v>
      </c>
      <c r="J333" t="s">
        <v>1834</v>
      </c>
      <c r="K333" t="s">
        <v>245</v>
      </c>
      <c r="L333" t="s">
        <v>84</v>
      </c>
      <c r="M333" t="s">
        <v>85</v>
      </c>
      <c r="N333">
        <v>1489</v>
      </c>
      <c r="O333" t="s">
        <v>1835</v>
      </c>
    </row>
    <row r="334" spans="1:15" x14ac:dyDescent="0.25">
      <c r="A334" t="s">
        <v>75</v>
      </c>
      <c r="B334" t="s">
        <v>90</v>
      </c>
      <c r="C334" t="s">
        <v>1836</v>
      </c>
      <c r="D334" t="s">
        <v>92</v>
      </c>
      <c r="E334">
        <v>0.92700000000000005</v>
      </c>
      <c r="F334" t="s">
        <v>1837</v>
      </c>
      <c r="G334" t="s">
        <v>1838</v>
      </c>
      <c r="H334" t="s">
        <v>1839</v>
      </c>
      <c r="I334" t="s">
        <v>400</v>
      </c>
      <c r="J334" t="s">
        <v>1840</v>
      </c>
      <c r="K334" t="s">
        <v>277</v>
      </c>
      <c r="L334" t="s">
        <v>84</v>
      </c>
      <c r="M334" t="s">
        <v>85</v>
      </c>
      <c r="N334">
        <v>1489</v>
      </c>
      <c r="O334" t="s">
        <v>1841</v>
      </c>
    </row>
    <row r="335" spans="1:15" x14ac:dyDescent="0.25">
      <c r="A335" t="s">
        <v>75</v>
      </c>
      <c r="B335" t="s">
        <v>90</v>
      </c>
      <c r="C335" t="s">
        <v>1842</v>
      </c>
      <c r="D335" t="s">
        <v>88</v>
      </c>
      <c r="E335">
        <v>0.65599999999999992</v>
      </c>
      <c r="F335" t="s">
        <v>79</v>
      </c>
      <c r="G335" t="s">
        <v>1843</v>
      </c>
      <c r="H335" t="s">
        <v>1844</v>
      </c>
      <c r="I335" t="s">
        <v>79</v>
      </c>
      <c r="J335" t="s">
        <v>82</v>
      </c>
      <c r="K335" t="s">
        <v>83</v>
      </c>
      <c r="L335" t="s">
        <v>84</v>
      </c>
      <c r="M335" t="s">
        <v>85</v>
      </c>
      <c r="N335">
        <v>1489</v>
      </c>
      <c r="O335" t="s">
        <v>1845</v>
      </c>
    </row>
    <row r="336" spans="1:15" x14ac:dyDescent="0.25">
      <c r="A336" t="s">
        <v>75</v>
      </c>
      <c r="B336" t="s">
        <v>90</v>
      </c>
      <c r="C336" t="s">
        <v>1846</v>
      </c>
      <c r="D336" t="s">
        <v>120</v>
      </c>
      <c r="E336">
        <v>1</v>
      </c>
      <c r="F336" t="s">
        <v>189</v>
      </c>
      <c r="G336" t="s">
        <v>1847</v>
      </c>
      <c r="H336" t="s">
        <v>1848</v>
      </c>
      <c r="I336" t="s">
        <v>189</v>
      </c>
      <c r="J336" t="s">
        <v>82</v>
      </c>
      <c r="K336" t="s">
        <v>83</v>
      </c>
      <c r="L336" t="s">
        <v>84</v>
      </c>
      <c r="M336" t="s">
        <v>85</v>
      </c>
      <c r="N336">
        <v>1489</v>
      </c>
      <c r="O336" t="s">
        <v>1849</v>
      </c>
    </row>
    <row r="337" spans="1:15" x14ac:dyDescent="0.25">
      <c r="A337" t="s">
        <v>75</v>
      </c>
      <c r="B337" t="s">
        <v>90</v>
      </c>
      <c r="C337" t="s">
        <v>1850</v>
      </c>
      <c r="D337" t="s">
        <v>120</v>
      </c>
      <c r="E337">
        <v>1</v>
      </c>
      <c r="F337" t="s">
        <v>1851</v>
      </c>
      <c r="G337" t="s">
        <v>1852</v>
      </c>
      <c r="H337" t="s">
        <v>1853</v>
      </c>
      <c r="I337" t="s">
        <v>124</v>
      </c>
      <c r="J337" t="s">
        <v>1110</v>
      </c>
      <c r="K337" t="s">
        <v>140</v>
      </c>
      <c r="L337" t="s">
        <v>84</v>
      </c>
      <c r="M337" t="s">
        <v>85</v>
      </c>
      <c r="N337">
        <v>1489</v>
      </c>
      <c r="O337" t="s">
        <v>1854</v>
      </c>
    </row>
    <row r="338" spans="1:15" x14ac:dyDescent="0.25">
      <c r="A338" t="s">
        <v>75</v>
      </c>
      <c r="B338" t="s">
        <v>90</v>
      </c>
      <c r="C338" t="s">
        <v>1855</v>
      </c>
      <c r="D338" t="s">
        <v>225</v>
      </c>
      <c r="E338">
        <v>1</v>
      </c>
      <c r="F338" t="s">
        <v>1856</v>
      </c>
      <c r="G338" t="s">
        <v>1857</v>
      </c>
      <c r="H338" t="s">
        <v>1858</v>
      </c>
      <c r="I338" t="s">
        <v>96</v>
      </c>
      <c r="J338" t="s">
        <v>1859</v>
      </c>
      <c r="K338" t="s">
        <v>253</v>
      </c>
      <c r="L338" t="s">
        <v>84</v>
      </c>
      <c r="M338" t="s">
        <v>85</v>
      </c>
      <c r="N338">
        <v>1489</v>
      </c>
      <c r="O338" t="s">
        <v>1860</v>
      </c>
    </row>
    <row r="339" spans="1:15" x14ac:dyDescent="0.25">
      <c r="A339" t="s">
        <v>75</v>
      </c>
      <c r="B339" t="s">
        <v>90</v>
      </c>
      <c r="C339" t="s">
        <v>1861</v>
      </c>
      <c r="D339" t="s">
        <v>225</v>
      </c>
      <c r="E339">
        <v>0.73099999999999998</v>
      </c>
      <c r="F339" t="s">
        <v>1862</v>
      </c>
      <c r="G339" t="s">
        <v>1863</v>
      </c>
      <c r="H339" t="s">
        <v>1864</v>
      </c>
      <c r="I339" t="s">
        <v>98</v>
      </c>
      <c r="J339" t="s">
        <v>1865</v>
      </c>
      <c r="K339" t="s">
        <v>96</v>
      </c>
      <c r="L339" t="s">
        <v>84</v>
      </c>
      <c r="M339" t="s">
        <v>85</v>
      </c>
      <c r="N339">
        <v>1489</v>
      </c>
      <c r="O339" t="s">
        <v>1866</v>
      </c>
    </row>
    <row r="340" spans="1:15" x14ac:dyDescent="0.25">
      <c r="A340" t="s">
        <v>75</v>
      </c>
      <c r="B340" t="s">
        <v>90</v>
      </c>
      <c r="C340" t="s">
        <v>1867</v>
      </c>
      <c r="D340" t="s">
        <v>120</v>
      </c>
      <c r="E340">
        <v>1</v>
      </c>
      <c r="F340" t="s">
        <v>1868</v>
      </c>
      <c r="G340" t="s">
        <v>1869</v>
      </c>
      <c r="H340" t="s">
        <v>1870</v>
      </c>
      <c r="I340" t="s">
        <v>124</v>
      </c>
      <c r="J340" t="s">
        <v>1538</v>
      </c>
      <c r="K340" t="s">
        <v>140</v>
      </c>
      <c r="L340" t="s">
        <v>84</v>
      </c>
      <c r="M340" t="s">
        <v>85</v>
      </c>
      <c r="N340">
        <v>1489</v>
      </c>
      <c r="O340" t="s">
        <v>1871</v>
      </c>
    </row>
    <row r="341" spans="1:15" x14ac:dyDescent="0.25">
      <c r="A341" t="s">
        <v>75</v>
      </c>
      <c r="B341" t="s">
        <v>90</v>
      </c>
      <c r="C341" t="s">
        <v>1872</v>
      </c>
      <c r="D341" t="s">
        <v>297</v>
      </c>
      <c r="E341">
        <v>1</v>
      </c>
      <c r="F341" t="s">
        <v>1873</v>
      </c>
      <c r="G341" t="s">
        <v>1874</v>
      </c>
      <c r="H341" t="s">
        <v>1875</v>
      </c>
      <c r="I341" t="s">
        <v>253</v>
      </c>
      <c r="J341" t="s">
        <v>1876</v>
      </c>
      <c r="K341" t="s">
        <v>245</v>
      </c>
      <c r="L341" t="s">
        <v>84</v>
      </c>
      <c r="M341" t="s">
        <v>85</v>
      </c>
      <c r="N341">
        <v>1489</v>
      </c>
      <c r="O341" t="s">
        <v>1877</v>
      </c>
    </row>
    <row r="342" spans="1:15" x14ac:dyDescent="0.25">
      <c r="A342" t="s">
        <v>75</v>
      </c>
      <c r="B342" t="s">
        <v>90</v>
      </c>
      <c r="C342" t="s">
        <v>1878</v>
      </c>
      <c r="D342" t="s">
        <v>78</v>
      </c>
      <c r="E342">
        <v>1</v>
      </c>
      <c r="F342" t="s">
        <v>79</v>
      </c>
      <c r="G342" t="s">
        <v>1879</v>
      </c>
      <c r="H342" t="s">
        <v>1880</v>
      </c>
      <c r="I342" t="s">
        <v>79</v>
      </c>
      <c r="J342" t="s">
        <v>82</v>
      </c>
      <c r="K342" t="s">
        <v>83</v>
      </c>
      <c r="L342" t="s">
        <v>84</v>
      </c>
      <c r="M342" t="s">
        <v>85</v>
      </c>
      <c r="N342">
        <v>1489</v>
      </c>
      <c r="O342" t="s">
        <v>1881</v>
      </c>
    </row>
    <row r="343" spans="1:15" x14ac:dyDescent="0.25">
      <c r="A343" t="s">
        <v>75</v>
      </c>
      <c r="B343" t="s">
        <v>90</v>
      </c>
      <c r="C343" t="s">
        <v>1882</v>
      </c>
      <c r="D343" t="s">
        <v>78</v>
      </c>
      <c r="E343">
        <v>1</v>
      </c>
      <c r="F343" t="s">
        <v>79</v>
      </c>
      <c r="G343" t="s">
        <v>1879</v>
      </c>
      <c r="H343" t="s">
        <v>1880</v>
      </c>
      <c r="I343" t="s">
        <v>79</v>
      </c>
      <c r="J343" t="s">
        <v>82</v>
      </c>
      <c r="K343" t="s">
        <v>83</v>
      </c>
      <c r="L343" t="s">
        <v>84</v>
      </c>
      <c r="M343" t="s">
        <v>85</v>
      </c>
      <c r="N343">
        <v>1489</v>
      </c>
      <c r="O343" t="s">
        <v>1883</v>
      </c>
    </row>
    <row r="344" spans="1:15" x14ac:dyDescent="0.25">
      <c r="A344" t="s">
        <v>75</v>
      </c>
      <c r="B344" t="s">
        <v>90</v>
      </c>
      <c r="C344" t="s">
        <v>1884</v>
      </c>
      <c r="D344" t="s">
        <v>1885</v>
      </c>
      <c r="E344">
        <v>1</v>
      </c>
      <c r="F344" t="s">
        <v>1886</v>
      </c>
      <c r="G344" t="s">
        <v>1887</v>
      </c>
      <c r="H344" t="s">
        <v>1888</v>
      </c>
      <c r="I344" t="s">
        <v>131</v>
      </c>
      <c r="J344" t="s">
        <v>1889</v>
      </c>
      <c r="K344" t="s">
        <v>204</v>
      </c>
      <c r="L344" t="s">
        <v>84</v>
      </c>
      <c r="M344" t="s">
        <v>85</v>
      </c>
      <c r="N344">
        <v>1489</v>
      </c>
      <c r="O344" t="s">
        <v>1890</v>
      </c>
    </row>
    <row r="345" spans="1:15" x14ac:dyDescent="0.25">
      <c r="A345" t="s">
        <v>75</v>
      </c>
      <c r="B345" t="s">
        <v>90</v>
      </c>
      <c r="C345" t="s">
        <v>1891</v>
      </c>
      <c r="D345" t="s">
        <v>120</v>
      </c>
      <c r="E345">
        <v>1</v>
      </c>
      <c r="F345" t="s">
        <v>79</v>
      </c>
      <c r="G345" t="s">
        <v>1892</v>
      </c>
      <c r="H345" t="s">
        <v>1893</v>
      </c>
      <c r="I345" t="s">
        <v>79</v>
      </c>
      <c r="J345" t="s">
        <v>82</v>
      </c>
      <c r="K345" t="s">
        <v>83</v>
      </c>
      <c r="L345" t="s">
        <v>84</v>
      </c>
      <c r="M345" t="s">
        <v>85</v>
      </c>
      <c r="N345">
        <v>1489</v>
      </c>
      <c r="O345" t="s">
        <v>1894</v>
      </c>
    </row>
    <row r="346" spans="1:15" x14ac:dyDescent="0.25">
      <c r="A346" t="s">
        <v>75</v>
      </c>
      <c r="B346" t="s">
        <v>90</v>
      </c>
      <c r="C346" t="s">
        <v>1895</v>
      </c>
      <c r="D346" t="s">
        <v>120</v>
      </c>
      <c r="E346">
        <v>1</v>
      </c>
      <c r="F346" t="s">
        <v>1896</v>
      </c>
      <c r="G346" t="s">
        <v>1897</v>
      </c>
      <c r="H346" t="s">
        <v>1898</v>
      </c>
      <c r="I346" t="s">
        <v>85</v>
      </c>
      <c r="J346" t="s">
        <v>1054</v>
      </c>
      <c r="K346" t="s">
        <v>277</v>
      </c>
      <c r="L346" t="s">
        <v>84</v>
      </c>
      <c r="M346" t="s">
        <v>85</v>
      </c>
      <c r="N346">
        <v>1489</v>
      </c>
      <c r="O346" t="s">
        <v>1899</v>
      </c>
    </row>
    <row r="347" spans="1:15" x14ac:dyDescent="0.25">
      <c r="A347" t="s">
        <v>75</v>
      </c>
      <c r="B347" t="s">
        <v>90</v>
      </c>
      <c r="C347" t="s">
        <v>1900</v>
      </c>
      <c r="D347" t="s">
        <v>101</v>
      </c>
      <c r="E347">
        <v>1</v>
      </c>
      <c r="F347" t="s">
        <v>79</v>
      </c>
      <c r="G347" t="s">
        <v>1901</v>
      </c>
      <c r="H347" t="s">
        <v>1902</v>
      </c>
      <c r="I347" t="s">
        <v>79</v>
      </c>
      <c r="J347" t="s">
        <v>82</v>
      </c>
      <c r="K347" t="s">
        <v>83</v>
      </c>
      <c r="L347" t="s">
        <v>84</v>
      </c>
      <c r="M347" t="s">
        <v>85</v>
      </c>
      <c r="N347">
        <v>1489</v>
      </c>
      <c r="O347" t="s">
        <v>1903</v>
      </c>
    </row>
    <row r="348" spans="1:15" x14ac:dyDescent="0.25">
      <c r="A348" t="s">
        <v>75</v>
      </c>
      <c r="B348" t="s">
        <v>90</v>
      </c>
      <c r="C348" t="s">
        <v>1904</v>
      </c>
      <c r="D348" t="s">
        <v>120</v>
      </c>
      <c r="E348">
        <v>1</v>
      </c>
      <c r="F348" t="s">
        <v>79</v>
      </c>
      <c r="G348" t="s">
        <v>1905</v>
      </c>
      <c r="H348" t="s">
        <v>1906</v>
      </c>
      <c r="I348" t="s">
        <v>79</v>
      </c>
      <c r="J348" t="s">
        <v>82</v>
      </c>
      <c r="K348" t="s">
        <v>83</v>
      </c>
      <c r="L348" t="s">
        <v>84</v>
      </c>
      <c r="M348" t="s">
        <v>85</v>
      </c>
      <c r="N348">
        <v>1489</v>
      </c>
      <c r="O348" t="s">
        <v>1907</v>
      </c>
    </row>
    <row r="349" spans="1:15" x14ac:dyDescent="0.25">
      <c r="A349" t="s">
        <v>75</v>
      </c>
      <c r="B349" t="s">
        <v>90</v>
      </c>
      <c r="C349" t="s">
        <v>1908</v>
      </c>
      <c r="D349" t="s">
        <v>120</v>
      </c>
      <c r="E349">
        <v>1</v>
      </c>
      <c r="F349" t="s">
        <v>79</v>
      </c>
      <c r="G349" t="s">
        <v>1909</v>
      </c>
      <c r="H349" t="s">
        <v>1910</v>
      </c>
      <c r="I349" t="s">
        <v>79</v>
      </c>
      <c r="J349" t="s">
        <v>82</v>
      </c>
      <c r="K349" t="s">
        <v>83</v>
      </c>
      <c r="L349" t="s">
        <v>84</v>
      </c>
      <c r="M349" t="s">
        <v>85</v>
      </c>
      <c r="N349">
        <v>1489</v>
      </c>
      <c r="O349" t="s">
        <v>1911</v>
      </c>
    </row>
    <row r="350" spans="1:15" x14ac:dyDescent="0.25">
      <c r="A350" t="s">
        <v>75</v>
      </c>
      <c r="B350" t="s">
        <v>90</v>
      </c>
      <c r="C350" t="s">
        <v>1912</v>
      </c>
      <c r="D350" t="s">
        <v>1798</v>
      </c>
      <c r="E350">
        <v>1</v>
      </c>
      <c r="F350" t="s">
        <v>1913</v>
      </c>
      <c r="G350" t="s">
        <v>1914</v>
      </c>
      <c r="H350" t="s">
        <v>1915</v>
      </c>
      <c r="I350" t="s">
        <v>146</v>
      </c>
      <c r="J350" t="s">
        <v>1916</v>
      </c>
      <c r="K350" t="s">
        <v>204</v>
      </c>
      <c r="L350" t="s">
        <v>84</v>
      </c>
      <c r="M350" t="s">
        <v>85</v>
      </c>
      <c r="N350">
        <v>1489</v>
      </c>
      <c r="O350" t="s">
        <v>1917</v>
      </c>
    </row>
    <row r="351" spans="1:15" x14ac:dyDescent="0.25">
      <c r="A351" t="s">
        <v>75</v>
      </c>
      <c r="B351" t="s">
        <v>90</v>
      </c>
      <c r="C351" t="s">
        <v>1918</v>
      </c>
      <c r="D351" t="s">
        <v>92</v>
      </c>
      <c r="E351">
        <v>1</v>
      </c>
      <c r="F351" t="s">
        <v>1919</v>
      </c>
      <c r="G351" t="s">
        <v>1920</v>
      </c>
      <c r="H351" t="s">
        <v>1921</v>
      </c>
      <c r="I351" t="s">
        <v>400</v>
      </c>
      <c r="J351" t="s">
        <v>1369</v>
      </c>
      <c r="K351" t="s">
        <v>172</v>
      </c>
      <c r="L351" t="s">
        <v>84</v>
      </c>
      <c r="M351" t="s">
        <v>85</v>
      </c>
      <c r="N351">
        <v>1489</v>
      </c>
      <c r="O351" t="s">
        <v>1922</v>
      </c>
    </row>
    <row r="352" spans="1:15" x14ac:dyDescent="0.25">
      <c r="A352" t="s">
        <v>75</v>
      </c>
      <c r="B352" t="s">
        <v>90</v>
      </c>
      <c r="C352" t="s">
        <v>1923</v>
      </c>
      <c r="D352" t="s">
        <v>225</v>
      </c>
      <c r="E352">
        <v>1</v>
      </c>
      <c r="F352" t="s">
        <v>1924</v>
      </c>
      <c r="G352" t="s">
        <v>1925</v>
      </c>
      <c r="H352" t="s">
        <v>1926</v>
      </c>
      <c r="I352" t="s">
        <v>140</v>
      </c>
      <c r="J352" t="s">
        <v>1329</v>
      </c>
      <c r="K352" t="s">
        <v>174</v>
      </c>
      <c r="L352" t="s">
        <v>84</v>
      </c>
      <c r="M352" t="s">
        <v>85</v>
      </c>
      <c r="N352">
        <v>1489</v>
      </c>
      <c r="O352" t="s">
        <v>1927</v>
      </c>
    </row>
    <row r="353" spans="1:15" x14ac:dyDescent="0.25">
      <c r="A353" t="s">
        <v>75</v>
      </c>
      <c r="B353" t="s">
        <v>90</v>
      </c>
      <c r="C353" t="s">
        <v>1928</v>
      </c>
      <c r="D353" t="s">
        <v>92</v>
      </c>
      <c r="E353">
        <v>0.94</v>
      </c>
      <c r="F353" t="s">
        <v>1929</v>
      </c>
      <c r="G353" t="s">
        <v>1930</v>
      </c>
      <c r="H353" t="s">
        <v>1931</v>
      </c>
      <c r="I353" t="s">
        <v>96</v>
      </c>
      <c r="J353" t="s">
        <v>1932</v>
      </c>
      <c r="K353" t="s">
        <v>98</v>
      </c>
      <c r="L353" t="s">
        <v>84</v>
      </c>
      <c r="M353" t="s">
        <v>85</v>
      </c>
      <c r="N353">
        <v>1489</v>
      </c>
      <c r="O353" t="s">
        <v>1933</v>
      </c>
    </row>
    <row r="354" spans="1:15" x14ac:dyDescent="0.25">
      <c r="A354" t="s">
        <v>75</v>
      </c>
      <c r="B354" t="s">
        <v>90</v>
      </c>
      <c r="C354" t="s">
        <v>1934</v>
      </c>
      <c r="D354" t="s">
        <v>120</v>
      </c>
      <c r="E354">
        <v>1</v>
      </c>
      <c r="F354" t="s">
        <v>1935</v>
      </c>
      <c r="G354" t="s">
        <v>1936</v>
      </c>
      <c r="H354" t="s">
        <v>1937</v>
      </c>
      <c r="I354" t="s">
        <v>124</v>
      </c>
      <c r="J354" t="s">
        <v>1938</v>
      </c>
      <c r="K354" t="s">
        <v>96</v>
      </c>
      <c r="L354" t="s">
        <v>84</v>
      </c>
      <c r="M354" t="s">
        <v>85</v>
      </c>
      <c r="N354">
        <v>1489</v>
      </c>
      <c r="O354" t="s">
        <v>1939</v>
      </c>
    </row>
    <row r="355" spans="1:15" x14ac:dyDescent="0.25">
      <c r="A355" t="s">
        <v>75</v>
      </c>
      <c r="B355" t="s">
        <v>90</v>
      </c>
      <c r="C355" t="s">
        <v>1940</v>
      </c>
      <c r="D355" t="s">
        <v>297</v>
      </c>
      <c r="E355">
        <v>1</v>
      </c>
      <c r="F355" t="s">
        <v>79</v>
      </c>
      <c r="G355" t="s">
        <v>1941</v>
      </c>
      <c r="H355" t="s">
        <v>1942</v>
      </c>
      <c r="I355" t="s">
        <v>79</v>
      </c>
      <c r="J355" t="s">
        <v>82</v>
      </c>
      <c r="K355" t="s">
        <v>83</v>
      </c>
      <c r="L355" t="s">
        <v>84</v>
      </c>
      <c r="M355" t="s">
        <v>85</v>
      </c>
      <c r="N355">
        <v>1489</v>
      </c>
      <c r="O355" t="s">
        <v>1943</v>
      </c>
    </row>
    <row r="356" spans="1:15" x14ac:dyDescent="0.25">
      <c r="A356" t="s">
        <v>75</v>
      </c>
      <c r="B356" t="s">
        <v>90</v>
      </c>
      <c r="C356" t="s">
        <v>1944</v>
      </c>
      <c r="D356" t="s">
        <v>115</v>
      </c>
      <c r="E356">
        <v>0.71400000000000008</v>
      </c>
      <c r="F356" t="s">
        <v>79</v>
      </c>
      <c r="G356" t="s">
        <v>1945</v>
      </c>
      <c r="H356" t="s">
        <v>1946</v>
      </c>
      <c r="I356" t="s">
        <v>79</v>
      </c>
      <c r="J356" t="s">
        <v>82</v>
      </c>
      <c r="K356" t="s">
        <v>83</v>
      </c>
      <c r="L356" t="s">
        <v>84</v>
      </c>
      <c r="M356" t="s">
        <v>85</v>
      </c>
      <c r="N356">
        <v>1489</v>
      </c>
      <c r="O356" t="s">
        <v>1947</v>
      </c>
    </row>
    <row r="357" spans="1:15" x14ac:dyDescent="0.25">
      <c r="A357" t="s">
        <v>75</v>
      </c>
      <c r="B357" t="s">
        <v>90</v>
      </c>
      <c r="C357" t="s">
        <v>1948</v>
      </c>
      <c r="D357" t="s">
        <v>135</v>
      </c>
      <c r="E357">
        <v>1</v>
      </c>
      <c r="F357" t="s">
        <v>79</v>
      </c>
      <c r="G357" t="s">
        <v>1949</v>
      </c>
      <c r="H357" t="s">
        <v>1950</v>
      </c>
      <c r="I357" t="s">
        <v>79</v>
      </c>
      <c r="J357" t="s">
        <v>82</v>
      </c>
      <c r="K357" t="s">
        <v>83</v>
      </c>
      <c r="L357" t="s">
        <v>84</v>
      </c>
      <c r="M357" t="s">
        <v>85</v>
      </c>
      <c r="N357">
        <v>1489</v>
      </c>
      <c r="O357" t="s">
        <v>1951</v>
      </c>
    </row>
    <row r="358" spans="1:15" x14ac:dyDescent="0.25">
      <c r="A358" t="s">
        <v>75</v>
      </c>
      <c r="B358" t="s">
        <v>90</v>
      </c>
      <c r="C358" t="s">
        <v>1952</v>
      </c>
      <c r="D358" t="s">
        <v>120</v>
      </c>
      <c r="E358">
        <v>1</v>
      </c>
      <c r="F358" t="s">
        <v>1953</v>
      </c>
      <c r="G358" t="s">
        <v>1954</v>
      </c>
      <c r="H358" t="s">
        <v>1955</v>
      </c>
      <c r="I358" t="s">
        <v>204</v>
      </c>
      <c r="J358" t="s">
        <v>1956</v>
      </c>
      <c r="K358" t="s">
        <v>140</v>
      </c>
      <c r="L358" t="s">
        <v>84</v>
      </c>
      <c r="M358" t="s">
        <v>85</v>
      </c>
      <c r="N358">
        <v>1489</v>
      </c>
      <c r="O358" t="s">
        <v>1957</v>
      </c>
    </row>
    <row r="359" spans="1:15" x14ac:dyDescent="0.25">
      <c r="A359" t="s">
        <v>75</v>
      </c>
      <c r="B359" t="s">
        <v>90</v>
      </c>
      <c r="C359" t="s">
        <v>1958</v>
      </c>
      <c r="D359" t="s">
        <v>120</v>
      </c>
      <c r="E359">
        <v>1</v>
      </c>
      <c r="F359" t="s">
        <v>79</v>
      </c>
      <c r="G359" t="s">
        <v>1959</v>
      </c>
      <c r="H359" t="s">
        <v>1960</v>
      </c>
      <c r="I359" t="s">
        <v>79</v>
      </c>
      <c r="J359" t="s">
        <v>82</v>
      </c>
      <c r="K359" t="s">
        <v>83</v>
      </c>
      <c r="L359" t="s">
        <v>84</v>
      </c>
      <c r="M359" t="s">
        <v>85</v>
      </c>
      <c r="N359">
        <v>1489</v>
      </c>
      <c r="O359" t="s">
        <v>1961</v>
      </c>
    </row>
    <row r="360" spans="1:15" x14ac:dyDescent="0.25">
      <c r="A360" t="s">
        <v>75</v>
      </c>
      <c r="B360" t="s">
        <v>90</v>
      </c>
      <c r="C360" t="s">
        <v>1962</v>
      </c>
      <c r="D360" t="s">
        <v>120</v>
      </c>
      <c r="E360">
        <v>1</v>
      </c>
      <c r="F360" t="s">
        <v>1963</v>
      </c>
      <c r="G360" t="s">
        <v>1964</v>
      </c>
      <c r="H360" t="s">
        <v>1965</v>
      </c>
      <c r="I360" t="s">
        <v>85</v>
      </c>
      <c r="J360" t="s">
        <v>605</v>
      </c>
      <c r="K360" t="s">
        <v>277</v>
      </c>
      <c r="L360" t="s">
        <v>84</v>
      </c>
      <c r="M360" t="s">
        <v>85</v>
      </c>
      <c r="N360">
        <v>1489</v>
      </c>
      <c r="O360" t="s">
        <v>1966</v>
      </c>
    </row>
    <row r="361" spans="1:15" x14ac:dyDescent="0.25">
      <c r="A361" t="s">
        <v>75</v>
      </c>
      <c r="B361" t="s">
        <v>90</v>
      </c>
      <c r="C361" t="s">
        <v>1967</v>
      </c>
      <c r="D361" t="s">
        <v>92</v>
      </c>
      <c r="E361">
        <v>1</v>
      </c>
      <c r="F361" t="s">
        <v>1192</v>
      </c>
      <c r="G361" t="s">
        <v>1968</v>
      </c>
      <c r="H361" t="s">
        <v>687</v>
      </c>
      <c r="I361" t="s">
        <v>174</v>
      </c>
      <c r="J361" t="s">
        <v>239</v>
      </c>
      <c r="K361" t="s">
        <v>140</v>
      </c>
      <c r="L361" t="s">
        <v>84</v>
      </c>
      <c r="M361" t="s">
        <v>85</v>
      </c>
      <c r="N361">
        <v>1489</v>
      </c>
      <c r="O361" t="s">
        <v>1969</v>
      </c>
    </row>
    <row r="362" spans="1:15" x14ac:dyDescent="0.25">
      <c r="A362" t="s">
        <v>75</v>
      </c>
      <c r="B362" t="s">
        <v>90</v>
      </c>
      <c r="C362" t="s">
        <v>1970</v>
      </c>
      <c r="D362" t="s">
        <v>92</v>
      </c>
      <c r="E362">
        <v>1</v>
      </c>
      <c r="F362" t="s">
        <v>79</v>
      </c>
      <c r="G362" t="s">
        <v>1971</v>
      </c>
      <c r="H362" t="s">
        <v>1972</v>
      </c>
      <c r="I362" t="s">
        <v>79</v>
      </c>
      <c r="J362" t="s">
        <v>82</v>
      </c>
      <c r="K362" t="s">
        <v>83</v>
      </c>
      <c r="L362" t="s">
        <v>84</v>
      </c>
      <c r="M362" t="s">
        <v>85</v>
      </c>
      <c r="N362">
        <v>1489</v>
      </c>
      <c r="O362" t="s">
        <v>1973</v>
      </c>
    </row>
    <row r="363" spans="1:15" x14ac:dyDescent="0.25">
      <c r="A363" t="s">
        <v>75</v>
      </c>
      <c r="B363" t="s">
        <v>90</v>
      </c>
      <c r="C363" t="s">
        <v>1974</v>
      </c>
      <c r="D363" t="s">
        <v>135</v>
      </c>
      <c r="E363">
        <v>1</v>
      </c>
      <c r="F363" t="s">
        <v>79</v>
      </c>
      <c r="G363" t="s">
        <v>1975</v>
      </c>
      <c r="H363" t="s">
        <v>1976</v>
      </c>
      <c r="I363" t="s">
        <v>79</v>
      </c>
      <c r="J363" t="s">
        <v>82</v>
      </c>
      <c r="K363" t="s">
        <v>83</v>
      </c>
      <c r="L363" t="s">
        <v>84</v>
      </c>
      <c r="M363" t="s">
        <v>85</v>
      </c>
      <c r="N363">
        <v>1489</v>
      </c>
      <c r="O363" t="s">
        <v>1977</v>
      </c>
    </row>
    <row r="364" spans="1:15" x14ac:dyDescent="0.25">
      <c r="A364" t="s">
        <v>75</v>
      </c>
      <c r="B364" t="s">
        <v>90</v>
      </c>
      <c r="C364" t="s">
        <v>1978</v>
      </c>
      <c r="D364" t="s">
        <v>225</v>
      </c>
      <c r="E364">
        <v>1</v>
      </c>
      <c r="F364" t="s">
        <v>79</v>
      </c>
      <c r="G364" t="s">
        <v>1979</v>
      </c>
      <c r="H364" t="s">
        <v>1980</v>
      </c>
      <c r="I364" t="s">
        <v>79</v>
      </c>
      <c r="J364" t="s">
        <v>82</v>
      </c>
      <c r="K364" t="s">
        <v>83</v>
      </c>
      <c r="L364" t="s">
        <v>84</v>
      </c>
      <c r="M364" t="s">
        <v>85</v>
      </c>
      <c r="N364">
        <v>1489</v>
      </c>
      <c r="O364" t="s">
        <v>1981</v>
      </c>
    </row>
    <row r="365" spans="1:15" x14ac:dyDescent="0.25">
      <c r="A365" t="s">
        <v>75</v>
      </c>
      <c r="B365" t="s">
        <v>90</v>
      </c>
      <c r="C365" t="s">
        <v>1982</v>
      </c>
      <c r="D365" t="s">
        <v>135</v>
      </c>
      <c r="E365">
        <v>1</v>
      </c>
      <c r="F365" t="s">
        <v>79</v>
      </c>
      <c r="G365" t="s">
        <v>1983</v>
      </c>
      <c r="H365" t="s">
        <v>1984</v>
      </c>
      <c r="I365" t="s">
        <v>79</v>
      </c>
      <c r="J365" t="s">
        <v>82</v>
      </c>
      <c r="K365" t="s">
        <v>83</v>
      </c>
      <c r="L365" t="s">
        <v>84</v>
      </c>
      <c r="M365" t="s">
        <v>85</v>
      </c>
      <c r="N365">
        <v>1489</v>
      </c>
      <c r="O365" t="s">
        <v>1985</v>
      </c>
    </row>
    <row r="366" spans="1:15" x14ac:dyDescent="0.25">
      <c r="A366" t="s">
        <v>75</v>
      </c>
      <c r="B366" t="s">
        <v>90</v>
      </c>
      <c r="C366" t="s">
        <v>1986</v>
      </c>
      <c r="D366" t="s">
        <v>115</v>
      </c>
      <c r="E366">
        <v>1</v>
      </c>
      <c r="F366" t="s">
        <v>1987</v>
      </c>
      <c r="G366" t="s">
        <v>1988</v>
      </c>
      <c r="H366" t="s">
        <v>1474</v>
      </c>
      <c r="I366" t="s">
        <v>277</v>
      </c>
      <c r="J366" t="s">
        <v>1989</v>
      </c>
      <c r="K366" t="s">
        <v>148</v>
      </c>
      <c r="L366" t="s">
        <v>84</v>
      </c>
      <c r="M366" t="s">
        <v>85</v>
      </c>
      <c r="N366">
        <v>1489</v>
      </c>
      <c r="O366" t="s">
        <v>1990</v>
      </c>
    </row>
    <row r="367" spans="1:15" x14ac:dyDescent="0.25">
      <c r="A367" t="s">
        <v>75</v>
      </c>
      <c r="B367" t="s">
        <v>90</v>
      </c>
      <c r="C367" t="s">
        <v>1991</v>
      </c>
      <c r="D367" t="s">
        <v>120</v>
      </c>
      <c r="E367">
        <v>0.94799999999999995</v>
      </c>
      <c r="F367" t="s">
        <v>1992</v>
      </c>
      <c r="G367" t="s">
        <v>1993</v>
      </c>
      <c r="H367" t="s">
        <v>1994</v>
      </c>
      <c r="I367" t="s">
        <v>204</v>
      </c>
      <c r="J367" t="s">
        <v>1995</v>
      </c>
      <c r="K367" t="s">
        <v>105</v>
      </c>
      <c r="L367" t="s">
        <v>84</v>
      </c>
      <c r="M367" t="s">
        <v>85</v>
      </c>
      <c r="N367">
        <v>1489</v>
      </c>
      <c r="O367" t="s">
        <v>1996</v>
      </c>
    </row>
    <row r="368" spans="1:15" x14ac:dyDescent="0.25">
      <c r="A368" t="s">
        <v>75</v>
      </c>
      <c r="B368" t="s">
        <v>90</v>
      </c>
      <c r="C368" t="s">
        <v>1997</v>
      </c>
      <c r="D368" t="s">
        <v>135</v>
      </c>
      <c r="E368">
        <v>1</v>
      </c>
      <c r="F368" t="s">
        <v>1998</v>
      </c>
      <c r="G368" t="s">
        <v>1999</v>
      </c>
      <c r="H368" t="s">
        <v>2000</v>
      </c>
      <c r="I368" t="s">
        <v>85</v>
      </c>
      <c r="J368" t="s">
        <v>2001</v>
      </c>
      <c r="K368" t="s">
        <v>277</v>
      </c>
      <c r="L368" t="s">
        <v>84</v>
      </c>
      <c r="M368" t="s">
        <v>85</v>
      </c>
      <c r="N368">
        <v>1489</v>
      </c>
      <c r="O368" t="s">
        <v>2002</v>
      </c>
    </row>
    <row r="369" spans="1:15" x14ac:dyDescent="0.25">
      <c r="A369" t="s">
        <v>75</v>
      </c>
      <c r="B369" t="s">
        <v>90</v>
      </c>
      <c r="C369" t="s">
        <v>2003</v>
      </c>
      <c r="D369" t="s">
        <v>120</v>
      </c>
      <c r="E369">
        <v>1</v>
      </c>
      <c r="F369" t="s">
        <v>2004</v>
      </c>
      <c r="G369" t="s">
        <v>2005</v>
      </c>
      <c r="H369" t="s">
        <v>2006</v>
      </c>
      <c r="I369" t="s">
        <v>146</v>
      </c>
      <c r="J369" t="s">
        <v>2007</v>
      </c>
      <c r="K369" t="s">
        <v>148</v>
      </c>
      <c r="L369" t="s">
        <v>84</v>
      </c>
      <c r="M369" t="s">
        <v>85</v>
      </c>
      <c r="N369">
        <v>1489</v>
      </c>
      <c r="O369" t="s">
        <v>2008</v>
      </c>
    </row>
    <row r="370" spans="1:15" x14ac:dyDescent="0.25">
      <c r="A370" t="s">
        <v>75</v>
      </c>
      <c r="B370" t="s">
        <v>90</v>
      </c>
      <c r="C370" t="s">
        <v>2009</v>
      </c>
      <c r="D370" t="s">
        <v>92</v>
      </c>
      <c r="E370">
        <v>1</v>
      </c>
      <c r="F370" t="s">
        <v>2010</v>
      </c>
      <c r="G370" t="s">
        <v>2011</v>
      </c>
      <c r="H370" t="s">
        <v>2012</v>
      </c>
      <c r="I370" t="s">
        <v>160</v>
      </c>
      <c r="J370" t="s">
        <v>2013</v>
      </c>
      <c r="K370" t="s">
        <v>428</v>
      </c>
      <c r="L370" t="s">
        <v>84</v>
      </c>
      <c r="M370" t="s">
        <v>85</v>
      </c>
      <c r="N370">
        <v>1489</v>
      </c>
      <c r="O370" t="s">
        <v>2014</v>
      </c>
    </row>
    <row r="371" spans="1:15" x14ac:dyDescent="0.25">
      <c r="A371" t="s">
        <v>75</v>
      </c>
      <c r="B371" t="s">
        <v>90</v>
      </c>
      <c r="C371" t="s">
        <v>2015</v>
      </c>
      <c r="D371" t="s">
        <v>120</v>
      </c>
      <c r="E371">
        <v>1</v>
      </c>
      <c r="F371" t="s">
        <v>79</v>
      </c>
      <c r="G371" t="s">
        <v>2016</v>
      </c>
      <c r="H371" t="s">
        <v>2017</v>
      </c>
      <c r="I371" t="s">
        <v>79</v>
      </c>
      <c r="J371" t="s">
        <v>82</v>
      </c>
      <c r="K371" t="s">
        <v>83</v>
      </c>
      <c r="L371" t="s">
        <v>84</v>
      </c>
      <c r="M371" t="s">
        <v>85</v>
      </c>
      <c r="N371">
        <v>1489</v>
      </c>
      <c r="O371" t="s">
        <v>2018</v>
      </c>
    </row>
    <row r="372" spans="1:15" x14ac:dyDescent="0.25">
      <c r="A372" t="s">
        <v>75</v>
      </c>
      <c r="B372" t="s">
        <v>90</v>
      </c>
      <c r="C372" t="s">
        <v>2019</v>
      </c>
      <c r="D372" t="s">
        <v>120</v>
      </c>
      <c r="E372">
        <v>1</v>
      </c>
      <c r="F372" t="s">
        <v>2020</v>
      </c>
      <c r="G372" t="s">
        <v>2021</v>
      </c>
      <c r="H372" t="s">
        <v>2022</v>
      </c>
      <c r="I372" t="s">
        <v>124</v>
      </c>
      <c r="J372" t="s">
        <v>815</v>
      </c>
      <c r="K372" t="s">
        <v>172</v>
      </c>
      <c r="L372" t="s">
        <v>84</v>
      </c>
      <c r="M372" t="s">
        <v>85</v>
      </c>
      <c r="N372">
        <v>1489</v>
      </c>
      <c r="O372" t="s">
        <v>2023</v>
      </c>
    </row>
    <row r="373" spans="1:15" x14ac:dyDescent="0.25">
      <c r="A373" t="s">
        <v>75</v>
      </c>
      <c r="B373" t="s">
        <v>90</v>
      </c>
      <c r="C373" t="s">
        <v>2024</v>
      </c>
      <c r="D373" t="s">
        <v>120</v>
      </c>
      <c r="E373">
        <v>1</v>
      </c>
      <c r="F373" t="s">
        <v>212</v>
      </c>
      <c r="G373" t="s">
        <v>2025</v>
      </c>
      <c r="H373" t="s">
        <v>2026</v>
      </c>
      <c r="I373" t="s">
        <v>212</v>
      </c>
      <c r="J373" t="s">
        <v>82</v>
      </c>
      <c r="K373" t="s">
        <v>83</v>
      </c>
      <c r="L373" t="s">
        <v>84</v>
      </c>
      <c r="M373" t="s">
        <v>85</v>
      </c>
      <c r="N373">
        <v>1489</v>
      </c>
      <c r="O373" t="s">
        <v>2027</v>
      </c>
    </row>
    <row r="374" spans="1:15" x14ac:dyDescent="0.25">
      <c r="A374" t="s">
        <v>75</v>
      </c>
      <c r="B374" t="s">
        <v>90</v>
      </c>
      <c r="C374" t="s">
        <v>2028</v>
      </c>
      <c r="D374" t="s">
        <v>88</v>
      </c>
      <c r="E374">
        <v>0.94699999999999995</v>
      </c>
      <c r="F374" t="s">
        <v>79</v>
      </c>
      <c r="G374" t="s">
        <v>2029</v>
      </c>
      <c r="H374" t="s">
        <v>2030</v>
      </c>
      <c r="I374" t="s">
        <v>79</v>
      </c>
      <c r="J374" t="s">
        <v>82</v>
      </c>
      <c r="K374" t="s">
        <v>83</v>
      </c>
      <c r="L374" t="s">
        <v>84</v>
      </c>
      <c r="M374" t="s">
        <v>85</v>
      </c>
      <c r="N374">
        <v>1489</v>
      </c>
      <c r="O374" t="s">
        <v>2031</v>
      </c>
    </row>
    <row r="375" spans="1:15" x14ac:dyDescent="0.25">
      <c r="A375" t="s">
        <v>75</v>
      </c>
      <c r="B375" t="s">
        <v>90</v>
      </c>
      <c r="C375" t="s">
        <v>2032</v>
      </c>
      <c r="D375" t="s">
        <v>225</v>
      </c>
      <c r="E375">
        <v>1</v>
      </c>
      <c r="F375" t="s">
        <v>79</v>
      </c>
      <c r="G375" t="s">
        <v>2033</v>
      </c>
      <c r="H375" t="s">
        <v>2034</v>
      </c>
      <c r="I375" t="s">
        <v>79</v>
      </c>
      <c r="J375" t="s">
        <v>82</v>
      </c>
      <c r="K375" t="s">
        <v>83</v>
      </c>
      <c r="L375" t="s">
        <v>84</v>
      </c>
      <c r="M375" t="s">
        <v>85</v>
      </c>
      <c r="N375">
        <v>1489</v>
      </c>
      <c r="O375" t="s">
        <v>2035</v>
      </c>
    </row>
    <row r="376" spans="1:15" x14ac:dyDescent="0.25">
      <c r="A376" t="s">
        <v>75</v>
      </c>
      <c r="B376" t="s">
        <v>90</v>
      </c>
      <c r="C376" t="s">
        <v>2036</v>
      </c>
      <c r="D376" t="s">
        <v>225</v>
      </c>
      <c r="E376">
        <v>1</v>
      </c>
      <c r="F376" t="s">
        <v>2037</v>
      </c>
      <c r="G376" t="s">
        <v>2038</v>
      </c>
      <c r="H376" t="s">
        <v>2039</v>
      </c>
      <c r="I376" t="s">
        <v>428</v>
      </c>
      <c r="J376" t="s">
        <v>2040</v>
      </c>
      <c r="K376" t="s">
        <v>160</v>
      </c>
      <c r="L376" t="s">
        <v>84</v>
      </c>
      <c r="M376" t="s">
        <v>85</v>
      </c>
      <c r="N376">
        <v>1489</v>
      </c>
      <c r="O376" t="s">
        <v>2041</v>
      </c>
    </row>
    <row r="377" spans="1:15" x14ac:dyDescent="0.25">
      <c r="A377" t="s">
        <v>75</v>
      </c>
      <c r="B377" t="s">
        <v>90</v>
      </c>
      <c r="C377" t="s">
        <v>2042</v>
      </c>
      <c r="D377" t="s">
        <v>88</v>
      </c>
      <c r="E377">
        <v>1</v>
      </c>
      <c r="F377" t="s">
        <v>79</v>
      </c>
      <c r="G377" t="s">
        <v>2043</v>
      </c>
      <c r="H377" t="s">
        <v>2044</v>
      </c>
      <c r="I377" t="s">
        <v>79</v>
      </c>
      <c r="J377" t="s">
        <v>82</v>
      </c>
      <c r="K377" t="s">
        <v>83</v>
      </c>
      <c r="L377" t="s">
        <v>84</v>
      </c>
      <c r="M377" t="s">
        <v>85</v>
      </c>
      <c r="N377">
        <v>1489</v>
      </c>
      <c r="O377" t="s">
        <v>2045</v>
      </c>
    </row>
    <row r="378" spans="1:15" x14ac:dyDescent="0.25">
      <c r="A378" t="s">
        <v>75</v>
      </c>
      <c r="B378" t="s">
        <v>90</v>
      </c>
      <c r="C378" t="s">
        <v>2046</v>
      </c>
      <c r="D378" t="s">
        <v>120</v>
      </c>
      <c r="E378">
        <v>1</v>
      </c>
      <c r="F378" t="s">
        <v>630</v>
      </c>
      <c r="G378" t="s">
        <v>2047</v>
      </c>
      <c r="H378" t="s">
        <v>2048</v>
      </c>
      <c r="I378" t="s">
        <v>85</v>
      </c>
      <c r="J378" t="s">
        <v>633</v>
      </c>
      <c r="K378" t="s">
        <v>277</v>
      </c>
      <c r="L378" t="s">
        <v>84</v>
      </c>
      <c r="M378" t="s">
        <v>85</v>
      </c>
      <c r="N378">
        <v>1489</v>
      </c>
      <c r="O378" t="s">
        <v>2049</v>
      </c>
    </row>
    <row r="379" spans="1:15" x14ac:dyDescent="0.25">
      <c r="A379" t="s">
        <v>75</v>
      </c>
      <c r="B379" t="s">
        <v>90</v>
      </c>
      <c r="C379" t="s">
        <v>2050</v>
      </c>
      <c r="D379" t="s">
        <v>120</v>
      </c>
      <c r="E379">
        <v>1</v>
      </c>
      <c r="F379" t="s">
        <v>79</v>
      </c>
      <c r="G379" t="s">
        <v>2051</v>
      </c>
      <c r="H379" t="s">
        <v>2052</v>
      </c>
      <c r="I379" t="s">
        <v>79</v>
      </c>
      <c r="J379" t="s">
        <v>82</v>
      </c>
      <c r="K379" t="s">
        <v>83</v>
      </c>
      <c r="L379" t="s">
        <v>84</v>
      </c>
      <c r="M379" t="s">
        <v>85</v>
      </c>
      <c r="N379">
        <v>1489</v>
      </c>
      <c r="O379" t="s">
        <v>2053</v>
      </c>
    </row>
    <row r="380" spans="1:15" x14ac:dyDescent="0.25">
      <c r="A380" t="s">
        <v>75</v>
      </c>
      <c r="B380" t="s">
        <v>90</v>
      </c>
      <c r="C380" t="s">
        <v>2054</v>
      </c>
      <c r="D380" t="s">
        <v>225</v>
      </c>
      <c r="E380">
        <v>1</v>
      </c>
      <c r="F380" t="s">
        <v>212</v>
      </c>
      <c r="G380" t="s">
        <v>2055</v>
      </c>
      <c r="H380" t="s">
        <v>2056</v>
      </c>
      <c r="I380" t="s">
        <v>212</v>
      </c>
      <c r="J380" t="s">
        <v>82</v>
      </c>
      <c r="K380" t="s">
        <v>83</v>
      </c>
      <c r="L380" t="s">
        <v>84</v>
      </c>
      <c r="M380" t="s">
        <v>85</v>
      </c>
      <c r="N380">
        <v>1489</v>
      </c>
      <c r="O380" t="s">
        <v>2057</v>
      </c>
    </row>
    <row r="381" spans="1:15" x14ac:dyDescent="0.25">
      <c r="A381" t="s">
        <v>75</v>
      </c>
      <c r="B381" t="s">
        <v>90</v>
      </c>
      <c r="C381" t="s">
        <v>2058</v>
      </c>
      <c r="D381" t="s">
        <v>120</v>
      </c>
      <c r="E381">
        <v>1</v>
      </c>
      <c r="F381" t="s">
        <v>2059</v>
      </c>
      <c r="G381" t="s">
        <v>2060</v>
      </c>
      <c r="H381" t="s">
        <v>2061</v>
      </c>
      <c r="I381" t="s">
        <v>105</v>
      </c>
      <c r="J381" t="s">
        <v>173</v>
      </c>
      <c r="K381" t="s">
        <v>160</v>
      </c>
      <c r="L381" t="s">
        <v>84</v>
      </c>
      <c r="M381" t="s">
        <v>85</v>
      </c>
      <c r="N381">
        <v>1489</v>
      </c>
      <c r="O381" t="s">
        <v>2062</v>
      </c>
    </row>
    <row r="382" spans="1:15" x14ac:dyDescent="0.25">
      <c r="A382" t="s">
        <v>75</v>
      </c>
      <c r="B382" t="s">
        <v>90</v>
      </c>
      <c r="C382" t="s">
        <v>2063</v>
      </c>
      <c r="D382" t="s">
        <v>1885</v>
      </c>
      <c r="E382">
        <v>0.93899999999999995</v>
      </c>
      <c r="F382" t="s">
        <v>2064</v>
      </c>
      <c r="G382" t="s">
        <v>2065</v>
      </c>
      <c r="H382" t="s">
        <v>2066</v>
      </c>
      <c r="I382" t="s">
        <v>146</v>
      </c>
      <c r="J382" t="s">
        <v>2067</v>
      </c>
      <c r="K382" t="s">
        <v>204</v>
      </c>
      <c r="L382" t="s">
        <v>84</v>
      </c>
      <c r="M382" t="s">
        <v>85</v>
      </c>
      <c r="N382">
        <v>1489</v>
      </c>
      <c r="O382" t="s">
        <v>2068</v>
      </c>
    </row>
    <row r="383" spans="1:15" x14ac:dyDescent="0.25">
      <c r="A383" t="s">
        <v>75</v>
      </c>
      <c r="B383" t="s">
        <v>2069</v>
      </c>
      <c r="C383" t="s">
        <v>2070</v>
      </c>
      <c r="D383" t="s">
        <v>151</v>
      </c>
      <c r="E383">
        <v>0.74400000000000011</v>
      </c>
      <c r="F383" t="s">
        <v>79</v>
      </c>
      <c r="G383" t="s">
        <v>2071</v>
      </c>
      <c r="H383" t="s">
        <v>81</v>
      </c>
      <c r="I383" t="s">
        <v>79</v>
      </c>
      <c r="J383" t="s">
        <v>82</v>
      </c>
      <c r="K383" t="s">
        <v>83</v>
      </c>
      <c r="L383" t="s">
        <v>84</v>
      </c>
      <c r="M383" t="s">
        <v>85</v>
      </c>
      <c r="N383">
        <v>1489</v>
      </c>
      <c r="O383" t="s">
        <v>2072</v>
      </c>
    </row>
    <row r="384" spans="1:15" x14ac:dyDescent="0.25">
      <c r="A384" t="s">
        <v>75</v>
      </c>
      <c r="B384" t="s">
        <v>2069</v>
      </c>
      <c r="C384" t="s">
        <v>2073</v>
      </c>
      <c r="D384" t="s">
        <v>151</v>
      </c>
      <c r="E384">
        <v>1</v>
      </c>
      <c r="F384" t="s">
        <v>79</v>
      </c>
      <c r="G384" t="s">
        <v>2071</v>
      </c>
      <c r="H384" t="s">
        <v>81</v>
      </c>
      <c r="I384" t="s">
        <v>79</v>
      </c>
      <c r="J384" t="s">
        <v>82</v>
      </c>
      <c r="K384" t="s">
        <v>83</v>
      </c>
      <c r="L384" t="s">
        <v>84</v>
      </c>
      <c r="M384" t="s">
        <v>85</v>
      </c>
      <c r="N384">
        <v>1489</v>
      </c>
      <c r="O384" t="s">
        <v>2074</v>
      </c>
    </row>
    <row r="385" spans="1:15" x14ac:dyDescent="0.25">
      <c r="A385" t="s">
        <v>75</v>
      </c>
      <c r="B385" t="s">
        <v>2069</v>
      </c>
      <c r="C385" t="s">
        <v>2075</v>
      </c>
      <c r="D385" t="s">
        <v>120</v>
      </c>
      <c r="E385">
        <v>1</v>
      </c>
      <c r="F385" t="s">
        <v>79</v>
      </c>
      <c r="G385" t="s">
        <v>2071</v>
      </c>
      <c r="H385" t="s">
        <v>81</v>
      </c>
      <c r="I385" t="s">
        <v>79</v>
      </c>
      <c r="J385" t="s">
        <v>82</v>
      </c>
      <c r="K385" t="s">
        <v>83</v>
      </c>
      <c r="L385" t="s">
        <v>84</v>
      </c>
      <c r="M385" t="s">
        <v>85</v>
      </c>
      <c r="N385">
        <v>1489</v>
      </c>
      <c r="O385" t="s">
        <v>2076</v>
      </c>
    </row>
    <row r="386" spans="1:15" x14ac:dyDescent="0.25">
      <c r="A386" t="s">
        <v>75</v>
      </c>
      <c r="B386" t="s">
        <v>2069</v>
      </c>
      <c r="C386" t="s">
        <v>2077</v>
      </c>
      <c r="D386" t="s">
        <v>92</v>
      </c>
      <c r="E386">
        <v>1</v>
      </c>
      <c r="F386" t="s">
        <v>2078</v>
      </c>
      <c r="G386" t="s">
        <v>2079</v>
      </c>
      <c r="H386" t="s">
        <v>83</v>
      </c>
      <c r="I386" t="s">
        <v>253</v>
      </c>
      <c r="J386" t="s">
        <v>2080</v>
      </c>
      <c r="K386" t="s">
        <v>172</v>
      </c>
      <c r="L386" t="s">
        <v>84</v>
      </c>
      <c r="M386" t="s">
        <v>85</v>
      </c>
      <c r="N386">
        <v>1489</v>
      </c>
      <c r="O386" t="s">
        <v>2081</v>
      </c>
    </row>
    <row r="387" spans="1:15" x14ac:dyDescent="0.25">
      <c r="A387" t="s">
        <v>75</v>
      </c>
      <c r="B387" t="s">
        <v>76</v>
      </c>
      <c r="C387" t="s">
        <v>2082</v>
      </c>
      <c r="D387" t="s">
        <v>151</v>
      </c>
      <c r="E387">
        <v>0.92</v>
      </c>
      <c r="F387" t="s">
        <v>79</v>
      </c>
      <c r="G387" t="s">
        <v>80</v>
      </c>
      <c r="H387" t="s">
        <v>81</v>
      </c>
      <c r="I387" t="s">
        <v>79</v>
      </c>
      <c r="J387" t="s">
        <v>82</v>
      </c>
      <c r="K387" t="s">
        <v>83</v>
      </c>
      <c r="L387" t="s">
        <v>2083</v>
      </c>
      <c r="M387" t="s">
        <v>105</v>
      </c>
      <c r="N387">
        <v>1415</v>
      </c>
      <c r="O387" t="s">
        <v>2084</v>
      </c>
    </row>
    <row r="388" spans="1:15" x14ac:dyDescent="0.25">
      <c r="A388" t="s">
        <v>75</v>
      </c>
      <c r="B388" t="s">
        <v>76</v>
      </c>
      <c r="C388" t="s">
        <v>87</v>
      </c>
      <c r="D388" t="s">
        <v>88</v>
      </c>
      <c r="E388">
        <v>1</v>
      </c>
      <c r="F388" t="s">
        <v>79</v>
      </c>
      <c r="G388" t="s">
        <v>80</v>
      </c>
      <c r="H388" t="s">
        <v>81</v>
      </c>
      <c r="I388" t="s">
        <v>79</v>
      </c>
      <c r="J388" t="s">
        <v>82</v>
      </c>
      <c r="K388" t="s">
        <v>83</v>
      </c>
      <c r="L388" t="s">
        <v>2083</v>
      </c>
      <c r="M388" t="s">
        <v>105</v>
      </c>
      <c r="N388">
        <v>1415</v>
      </c>
      <c r="O388" t="s">
        <v>89</v>
      </c>
    </row>
    <row r="389" spans="1:15" x14ac:dyDescent="0.25">
      <c r="A389" t="s">
        <v>75</v>
      </c>
      <c r="B389" t="s">
        <v>76</v>
      </c>
      <c r="C389" t="s">
        <v>2085</v>
      </c>
      <c r="D389" t="s">
        <v>135</v>
      </c>
      <c r="E389">
        <v>0.71700000000000008</v>
      </c>
      <c r="F389" t="s">
        <v>79</v>
      </c>
      <c r="G389" t="s">
        <v>2086</v>
      </c>
      <c r="H389" t="s">
        <v>81</v>
      </c>
      <c r="I389" t="s">
        <v>79</v>
      </c>
      <c r="J389" t="s">
        <v>82</v>
      </c>
      <c r="K389" t="s">
        <v>83</v>
      </c>
      <c r="L389" t="s">
        <v>2083</v>
      </c>
      <c r="M389" t="s">
        <v>105</v>
      </c>
      <c r="N389">
        <v>1415</v>
      </c>
      <c r="O389" t="s">
        <v>2087</v>
      </c>
    </row>
    <row r="390" spans="1:15" x14ac:dyDescent="0.25">
      <c r="A390" t="s">
        <v>75</v>
      </c>
      <c r="B390" t="s">
        <v>90</v>
      </c>
      <c r="C390" t="s">
        <v>2088</v>
      </c>
      <c r="D390" t="s">
        <v>135</v>
      </c>
      <c r="E390">
        <v>0.67400000000000004</v>
      </c>
      <c r="F390" t="s">
        <v>2089</v>
      </c>
      <c r="G390" t="s">
        <v>2090</v>
      </c>
      <c r="H390" t="s">
        <v>2091</v>
      </c>
      <c r="I390" t="s">
        <v>85</v>
      </c>
      <c r="J390" t="s">
        <v>1678</v>
      </c>
      <c r="K390" t="s">
        <v>277</v>
      </c>
      <c r="L390" t="s">
        <v>2083</v>
      </c>
      <c r="M390" t="s">
        <v>105</v>
      </c>
      <c r="N390">
        <v>1415</v>
      </c>
      <c r="O390" t="s">
        <v>2092</v>
      </c>
    </row>
    <row r="391" spans="1:15" x14ac:dyDescent="0.25">
      <c r="A391" t="s">
        <v>75</v>
      </c>
      <c r="B391" t="s">
        <v>90</v>
      </c>
      <c r="C391" t="s">
        <v>2093</v>
      </c>
      <c r="D391" t="s">
        <v>92</v>
      </c>
      <c r="E391">
        <v>1</v>
      </c>
      <c r="F391" t="s">
        <v>79</v>
      </c>
      <c r="G391" t="s">
        <v>116</v>
      </c>
      <c r="H391" t="s">
        <v>117</v>
      </c>
      <c r="I391" t="s">
        <v>79</v>
      </c>
      <c r="J391" t="s">
        <v>82</v>
      </c>
      <c r="K391" t="s">
        <v>83</v>
      </c>
      <c r="L391" t="s">
        <v>2083</v>
      </c>
      <c r="M391" t="s">
        <v>105</v>
      </c>
      <c r="N391">
        <v>1415</v>
      </c>
      <c r="O391" t="s">
        <v>2094</v>
      </c>
    </row>
    <row r="392" spans="1:15" x14ac:dyDescent="0.25">
      <c r="A392" t="s">
        <v>75</v>
      </c>
      <c r="B392" t="s">
        <v>90</v>
      </c>
      <c r="C392" t="s">
        <v>2095</v>
      </c>
      <c r="D392" t="s">
        <v>120</v>
      </c>
      <c r="E392">
        <v>0.67900000000000005</v>
      </c>
      <c r="F392" t="s">
        <v>2096</v>
      </c>
      <c r="G392" t="s">
        <v>2097</v>
      </c>
      <c r="H392" t="s">
        <v>2098</v>
      </c>
      <c r="I392" t="s">
        <v>124</v>
      </c>
      <c r="J392" t="s">
        <v>847</v>
      </c>
      <c r="K392" t="s">
        <v>140</v>
      </c>
      <c r="L392" t="s">
        <v>2083</v>
      </c>
      <c r="M392" t="s">
        <v>105</v>
      </c>
      <c r="N392">
        <v>1415</v>
      </c>
      <c r="O392" t="s">
        <v>2099</v>
      </c>
    </row>
    <row r="393" spans="1:15" x14ac:dyDescent="0.25">
      <c r="A393" t="s">
        <v>75</v>
      </c>
      <c r="B393" t="s">
        <v>90</v>
      </c>
      <c r="C393" t="s">
        <v>2100</v>
      </c>
      <c r="D393" t="s">
        <v>92</v>
      </c>
      <c r="E393">
        <v>1</v>
      </c>
      <c r="F393" t="s">
        <v>79</v>
      </c>
      <c r="G393" t="s">
        <v>2101</v>
      </c>
      <c r="H393" t="s">
        <v>2102</v>
      </c>
      <c r="I393" t="s">
        <v>79</v>
      </c>
      <c r="J393" t="s">
        <v>82</v>
      </c>
      <c r="K393" t="s">
        <v>83</v>
      </c>
      <c r="L393" t="s">
        <v>2083</v>
      </c>
      <c r="M393" t="s">
        <v>105</v>
      </c>
      <c r="N393">
        <v>1415</v>
      </c>
      <c r="O393" t="s">
        <v>2103</v>
      </c>
    </row>
    <row r="394" spans="1:15" x14ac:dyDescent="0.25">
      <c r="A394" t="s">
        <v>75</v>
      </c>
      <c r="B394" t="s">
        <v>90</v>
      </c>
      <c r="C394" t="s">
        <v>2104</v>
      </c>
      <c r="D394" t="s">
        <v>297</v>
      </c>
      <c r="E394">
        <v>0.68200000000000005</v>
      </c>
      <c r="F394" t="s">
        <v>2105</v>
      </c>
      <c r="G394" t="s">
        <v>2106</v>
      </c>
      <c r="H394" t="s">
        <v>554</v>
      </c>
      <c r="I394" t="s">
        <v>253</v>
      </c>
      <c r="J394" t="s">
        <v>688</v>
      </c>
      <c r="K394" t="s">
        <v>245</v>
      </c>
      <c r="L394" t="s">
        <v>2083</v>
      </c>
      <c r="M394" t="s">
        <v>105</v>
      </c>
      <c r="N394">
        <v>1415</v>
      </c>
      <c r="O394" t="s">
        <v>2107</v>
      </c>
    </row>
    <row r="395" spans="1:15" x14ac:dyDescent="0.25">
      <c r="A395" t="s">
        <v>75</v>
      </c>
      <c r="B395" t="s">
        <v>90</v>
      </c>
      <c r="C395" t="s">
        <v>2108</v>
      </c>
      <c r="D395" t="s">
        <v>225</v>
      </c>
      <c r="E395">
        <v>0.63200000000000001</v>
      </c>
      <c r="F395" t="s">
        <v>2109</v>
      </c>
      <c r="G395" t="s">
        <v>2110</v>
      </c>
      <c r="H395" t="s">
        <v>2111</v>
      </c>
      <c r="I395" t="s">
        <v>96</v>
      </c>
      <c r="J395" t="s">
        <v>2112</v>
      </c>
      <c r="K395" t="s">
        <v>98</v>
      </c>
      <c r="L395" t="s">
        <v>2083</v>
      </c>
      <c r="M395" t="s">
        <v>105</v>
      </c>
      <c r="N395">
        <v>1415</v>
      </c>
      <c r="O395" t="s">
        <v>2113</v>
      </c>
    </row>
    <row r="396" spans="1:15" x14ac:dyDescent="0.25">
      <c r="A396" t="s">
        <v>75</v>
      </c>
      <c r="B396" t="s">
        <v>90</v>
      </c>
      <c r="C396" t="s">
        <v>2114</v>
      </c>
      <c r="D396" t="s">
        <v>120</v>
      </c>
      <c r="E396">
        <v>0.65300000000000002</v>
      </c>
      <c r="F396" t="s">
        <v>79</v>
      </c>
      <c r="G396" t="s">
        <v>2115</v>
      </c>
      <c r="H396" t="s">
        <v>2116</v>
      </c>
      <c r="I396" t="s">
        <v>79</v>
      </c>
      <c r="J396" t="s">
        <v>82</v>
      </c>
      <c r="K396" t="s">
        <v>83</v>
      </c>
      <c r="L396" t="s">
        <v>2083</v>
      </c>
      <c r="M396" t="s">
        <v>105</v>
      </c>
      <c r="N396">
        <v>1415</v>
      </c>
      <c r="O396" t="s">
        <v>2117</v>
      </c>
    </row>
    <row r="397" spans="1:15" x14ac:dyDescent="0.25">
      <c r="A397" t="s">
        <v>75</v>
      </c>
      <c r="B397" t="s">
        <v>90</v>
      </c>
      <c r="C397" t="s">
        <v>2118</v>
      </c>
      <c r="D397" t="s">
        <v>135</v>
      </c>
      <c r="E397">
        <v>1</v>
      </c>
      <c r="F397" t="s">
        <v>2119</v>
      </c>
      <c r="G397" t="s">
        <v>144</v>
      </c>
      <c r="H397" t="s">
        <v>145</v>
      </c>
      <c r="I397" t="s">
        <v>85</v>
      </c>
      <c r="J397" t="s">
        <v>2120</v>
      </c>
      <c r="K397" t="s">
        <v>277</v>
      </c>
      <c r="L397" t="s">
        <v>2083</v>
      </c>
      <c r="M397" t="s">
        <v>105</v>
      </c>
      <c r="N397">
        <v>1415</v>
      </c>
      <c r="O397" t="s">
        <v>2121</v>
      </c>
    </row>
    <row r="398" spans="1:15" x14ac:dyDescent="0.25">
      <c r="A398" t="s">
        <v>75</v>
      </c>
      <c r="B398" t="s">
        <v>90</v>
      </c>
      <c r="C398" t="s">
        <v>2122</v>
      </c>
      <c r="D398" t="s">
        <v>135</v>
      </c>
      <c r="E398">
        <v>1</v>
      </c>
      <c r="F398" t="s">
        <v>2123</v>
      </c>
      <c r="G398" t="s">
        <v>2124</v>
      </c>
      <c r="H398" t="s">
        <v>2125</v>
      </c>
      <c r="I398" t="s">
        <v>511</v>
      </c>
      <c r="J398" t="s">
        <v>2126</v>
      </c>
      <c r="K398" t="s">
        <v>400</v>
      </c>
      <c r="L398" t="s">
        <v>2083</v>
      </c>
      <c r="M398" t="s">
        <v>105</v>
      </c>
      <c r="N398">
        <v>1415</v>
      </c>
      <c r="O398" t="s">
        <v>2127</v>
      </c>
    </row>
    <row r="399" spans="1:15" x14ac:dyDescent="0.25">
      <c r="A399" t="s">
        <v>75</v>
      </c>
      <c r="B399" t="s">
        <v>90</v>
      </c>
      <c r="C399" t="s">
        <v>2128</v>
      </c>
      <c r="D399" t="s">
        <v>135</v>
      </c>
      <c r="E399">
        <v>0.625</v>
      </c>
      <c r="F399" t="s">
        <v>2129</v>
      </c>
      <c r="G399" t="s">
        <v>2130</v>
      </c>
      <c r="H399" t="s">
        <v>2131</v>
      </c>
      <c r="I399" t="s">
        <v>174</v>
      </c>
      <c r="J399" t="s">
        <v>222</v>
      </c>
      <c r="K399" t="s">
        <v>400</v>
      </c>
      <c r="L399" t="s">
        <v>2083</v>
      </c>
      <c r="M399" t="s">
        <v>105</v>
      </c>
      <c r="N399">
        <v>1415</v>
      </c>
      <c r="O399" t="s">
        <v>2132</v>
      </c>
    </row>
    <row r="400" spans="1:15" x14ac:dyDescent="0.25">
      <c r="A400" t="s">
        <v>75</v>
      </c>
      <c r="B400" t="s">
        <v>90</v>
      </c>
      <c r="C400" t="s">
        <v>2133</v>
      </c>
      <c r="D400" t="s">
        <v>120</v>
      </c>
      <c r="E400">
        <v>0.60199999999999998</v>
      </c>
      <c r="F400" t="s">
        <v>2134</v>
      </c>
      <c r="G400" t="s">
        <v>2130</v>
      </c>
      <c r="H400" t="s">
        <v>2131</v>
      </c>
      <c r="I400" t="s">
        <v>85</v>
      </c>
      <c r="J400" t="s">
        <v>2135</v>
      </c>
      <c r="K400" t="s">
        <v>277</v>
      </c>
      <c r="L400" t="s">
        <v>2083</v>
      </c>
      <c r="M400" t="s">
        <v>105</v>
      </c>
      <c r="N400">
        <v>1415</v>
      </c>
      <c r="O400" t="s">
        <v>2136</v>
      </c>
    </row>
    <row r="401" spans="1:15" x14ac:dyDescent="0.25">
      <c r="A401" t="s">
        <v>75</v>
      </c>
      <c r="B401" t="s">
        <v>90</v>
      </c>
      <c r="C401" t="s">
        <v>2137</v>
      </c>
      <c r="D401" t="s">
        <v>135</v>
      </c>
      <c r="E401">
        <v>0.64400000000000002</v>
      </c>
      <c r="F401" t="s">
        <v>2138</v>
      </c>
      <c r="G401" t="s">
        <v>2139</v>
      </c>
      <c r="H401" t="s">
        <v>2140</v>
      </c>
      <c r="I401" t="s">
        <v>85</v>
      </c>
      <c r="J401" t="s">
        <v>2141</v>
      </c>
      <c r="K401" t="s">
        <v>277</v>
      </c>
      <c r="L401" t="s">
        <v>2083</v>
      </c>
      <c r="M401" t="s">
        <v>105</v>
      </c>
      <c r="N401">
        <v>1415</v>
      </c>
      <c r="O401" t="s">
        <v>2142</v>
      </c>
    </row>
    <row r="402" spans="1:15" x14ac:dyDescent="0.25">
      <c r="A402" t="s">
        <v>75</v>
      </c>
      <c r="B402" t="s">
        <v>90</v>
      </c>
      <c r="C402" t="s">
        <v>2143</v>
      </c>
      <c r="D402" t="s">
        <v>297</v>
      </c>
      <c r="E402">
        <v>1</v>
      </c>
      <c r="F402" t="s">
        <v>79</v>
      </c>
      <c r="G402" t="s">
        <v>2144</v>
      </c>
      <c r="H402" t="s">
        <v>2145</v>
      </c>
      <c r="I402" t="s">
        <v>79</v>
      </c>
      <c r="J402" t="s">
        <v>82</v>
      </c>
      <c r="K402" t="s">
        <v>83</v>
      </c>
      <c r="L402" t="s">
        <v>2083</v>
      </c>
      <c r="M402" t="s">
        <v>105</v>
      </c>
      <c r="N402">
        <v>1415</v>
      </c>
      <c r="O402" t="s">
        <v>2146</v>
      </c>
    </row>
    <row r="403" spans="1:15" x14ac:dyDescent="0.25">
      <c r="A403" t="s">
        <v>75</v>
      </c>
      <c r="B403" t="s">
        <v>90</v>
      </c>
      <c r="C403" t="s">
        <v>2147</v>
      </c>
      <c r="D403" t="s">
        <v>120</v>
      </c>
      <c r="E403">
        <v>0.61299999999999999</v>
      </c>
      <c r="F403" t="s">
        <v>2148</v>
      </c>
      <c r="G403" t="s">
        <v>178</v>
      </c>
      <c r="H403" t="s">
        <v>179</v>
      </c>
      <c r="I403" t="s">
        <v>85</v>
      </c>
      <c r="J403" t="s">
        <v>2149</v>
      </c>
      <c r="K403" t="s">
        <v>277</v>
      </c>
      <c r="L403" t="s">
        <v>2083</v>
      </c>
      <c r="M403" t="s">
        <v>105</v>
      </c>
      <c r="N403">
        <v>1415</v>
      </c>
      <c r="O403" t="s">
        <v>2150</v>
      </c>
    </row>
    <row r="404" spans="1:15" x14ac:dyDescent="0.25">
      <c r="A404" t="s">
        <v>75</v>
      </c>
      <c r="B404" t="s">
        <v>90</v>
      </c>
      <c r="C404" t="s">
        <v>2151</v>
      </c>
      <c r="D404" t="s">
        <v>225</v>
      </c>
      <c r="E404">
        <v>0.66900000000000004</v>
      </c>
      <c r="F404" t="s">
        <v>2152</v>
      </c>
      <c r="G404" t="s">
        <v>2153</v>
      </c>
      <c r="H404" t="s">
        <v>2154</v>
      </c>
      <c r="I404" t="s">
        <v>400</v>
      </c>
      <c r="J404" t="s">
        <v>2155</v>
      </c>
      <c r="K404" t="s">
        <v>172</v>
      </c>
      <c r="L404" t="s">
        <v>2083</v>
      </c>
      <c r="M404" t="s">
        <v>105</v>
      </c>
      <c r="N404">
        <v>1415</v>
      </c>
      <c r="O404" t="s">
        <v>2156</v>
      </c>
    </row>
    <row r="405" spans="1:15" x14ac:dyDescent="0.25">
      <c r="A405" t="s">
        <v>75</v>
      </c>
      <c r="B405" t="s">
        <v>90</v>
      </c>
      <c r="C405" t="s">
        <v>2157</v>
      </c>
      <c r="D405" t="s">
        <v>135</v>
      </c>
      <c r="E405">
        <v>1</v>
      </c>
      <c r="F405" t="s">
        <v>79</v>
      </c>
      <c r="G405" t="s">
        <v>2158</v>
      </c>
      <c r="H405" t="s">
        <v>2159</v>
      </c>
      <c r="I405" t="s">
        <v>79</v>
      </c>
      <c r="J405" t="s">
        <v>82</v>
      </c>
      <c r="K405" t="s">
        <v>83</v>
      </c>
      <c r="L405" t="s">
        <v>2083</v>
      </c>
      <c r="M405" t="s">
        <v>105</v>
      </c>
      <c r="N405">
        <v>1415</v>
      </c>
      <c r="O405" t="s">
        <v>2160</v>
      </c>
    </row>
    <row r="406" spans="1:15" x14ac:dyDescent="0.25">
      <c r="A406" t="s">
        <v>75</v>
      </c>
      <c r="B406" t="s">
        <v>90</v>
      </c>
      <c r="C406" t="s">
        <v>2161</v>
      </c>
      <c r="D406" t="s">
        <v>135</v>
      </c>
      <c r="E406">
        <v>1</v>
      </c>
      <c r="F406" t="s">
        <v>212</v>
      </c>
      <c r="G406" t="s">
        <v>2162</v>
      </c>
      <c r="H406" t="s">
        <v>2163</v>
      </c>
      <c r="I406" t="s">
        <v>212</v>
      </c>
      <c r="J406" t="s">
        <v>82</v>
      </c>
      <c r="K406" t="s">
        <v>83</v>
      </c>
      <c r="L406" t="s">
        <v>2083</v>
      </c>
      <c r="M406" t="s">
        <v>105</v>
      </c>
      <c r="N406">
        <v>1415</v>
      </c>
      <c r="O406" t="s">
        <v>2164</v>
      </c>
    </row>
    <row r="407" spans="1:15" x14ac:dyDescent="0.25">
      <c r="A407" t="s">
        <v>75</v>
      </c>
      <c r="B407" t="s">
        <v>90</v>
      </c>
      <c r="C407" t="s">
        <v>2165</v>
      </c>
      <c r="D407" t="s">
        <v>92</v>
      </c>
      <c r="E407">
        <v>1</v>
      </c>
      <c r="F407" t="s">
        <v>2166</v>
      </c>
      <c r="G407" t="s">
        <v>2167</v>
      </c>
      <c r="H407" t="s">
        <v>2168</v>
      </c>
      <c r="I407" t="s">
        <v>105</v>
      </c>
      <c r="J407" t="s">
        <v>2169</v>
      </c>
      <c r="K407" t="s">
        <v>245</v>
      </c>
      <c r="L407" t="s">
        <v>2083</v>
      </c>
      <c r="M407" t="s">
        <v>105</v>
      </c>
      <c r="N407">
        <v>1415</v>
      </c>
      <c r="O407" t="s">
        <v>2170</v>
      </c>
    </row>
    <row r="408" spans="1:15" x14ac:dyDescent="0.25">
      <c r="A408" t="s">
        <v>75</v>
      </c>
      <c r="B408" t="s">
        <v>90</v>
      </c>
      <c r="C408" t="s">
        <v>2171</v>
      </c>
      <c r="D408" t="s">
        <v>120</v>
      </c>
      <c r="E408">
        <v>0.66</v>
      </c>
      <c r="F408" t="s">
        <v>79</v>
      </c>
      <c r="G408" t="s">
        <v>2172</v>
      </c>
      <c r="H408" t="s">
        <v>2173</v>
      </c>
      <c r="I408" t="s">
        <v>79</v>
      </c>
      <c r="J408" t="s">
        <v>82</v>
      </c>
      <c r="K408" t="s">
        <v>83</v>
      </c>
      <c r="L408" t="s">
        <v>2083</v>
      </c>
      <c r="M408" t="s">
        <v>105</v>
      </c>
      <c r="N408">
        <v>1415</v>
      </c>
      <c r="O408" t="s">
        <v>2174</v>
      </c>
    </row>
    <row r="409" spans="1:15" x14ac:dyDescent="0.25">
      <c r="A409" t="s">
        <v>75</v>
      </c>
      <c r="B409" t="s">
        <v>90</v>
      </c>
      <c r="C409" t="s">
        <v>2175</v>
      </c>
      <c r="D409" t="s">
        <v>135</v>
      </c>
      <c r="E409">
        <v>0.65200000000000002</v>
      </c>
      <c r="F409" t="s">
        <v>2176</v>
      </c>
      <c r="G409" t="s">
        <v>2177</v>
      </c>
      <c r="H409" t="s">
        <v>2178</v>
      </c>
      <c r="I409" t="s">
        <v>85</v>
      </c>
      <c r="J409" t="s">
        <v>301</v>
      </c>
      <c r="K409" t="s">
        <v>277</v>
      </c>
      <c r="L409" t="s">
        <v>2083</v>
      </c>
      <c r="M409" t="s">
        <v>105</v>
      </c>
      <c r="N409">
        <v>1415</v>
      </c>
      <c r="O409" t="s">
        <v>2179</v>
      </c>
    </row>
    <row r="410" spans="1:15" x14ac:dyDescent="0.25">
      <c r="A410" t="s">
        <v>75</v>
      </c>
      <c r="B410" t="s">
        <v>90</v>
      </c>
      <c r="C410" t="s">
        <v>2180</v>
      </c>
      <c r="D410" t="s">
        <v>120</v>
      </c>
      <c r="E410">
        <v>1</v>
      </c>
      <c r="F410" t="s">
        <v>2181</v>
      </c>
      <c r="G410" t="s">
        <v>2182</v>
      </c>
      <c r="H410" t="s">
        <v>2183</v>
      </c>
      <c r="I410" t="s">
        <v>131</v>
      </c>
      <c r="J410" t="s">
        <v>1404</v>
      </c>
      <c r="K410" t="s">
        <v>98</v>
      </c>
      <c r="L410" t="s">
        <v>2083</v>
      </c>
      <c r="M410" t="s">
        <v>105</v>
      </c>
      <c r="N410">
        <v>1415</v>
      </c>
      <c r="O410" t="s">
        <v>2184</v>
      </c>
    </row>
    <row r="411" spans="1:15" x14ac:dyDescent="0.25">
      <c r="A411" t="s">
        <v>75</v>
      </c>
      <c r="B411" t="s">
        <v>90</v>
      </c>
      <c r="C411" t="s">
        <v>2185</v>
      </c>
      <c r="D411" t="s">
        <v>135</v>
      </c>
      <c r="E411">
        <v>0.61799999999999999</v>
      </c>
      <c r="F411" t="s">
        <v>212</v>
      </c>
      <c r="G411" t="s">
        <v>2186</v>
      </c>
      <c r="H411" t="s">
        <v>2187</v>
      </c>
      <c r="I411" t="s">
        <v>212</v>
      </c>
      <c r="J411" t="s">
        <v>82</v>
      </c>
      <c r="K411" t="s">
        <v>83</v>
      </c>
      <c r="L411" t="s">
        <v>2083</v>
      </c>
      <c r="M411" t="s">
        <v>105</v>
      </c>
      <c r="N411">
        <v>1415</v>
      </c>
      <c r="O411" t="s">
        <v>2188</v>
      </c>
    </row>
    <row r="412" spans="1:15" x14ac:dyDescent="0.25">
      <c r="A412" t="s">
        <v>75</v>
      </c>
      <c r="B412" t="s">
        <v>90</v>
      </c>
      <c r="C412" t="s">
        <v>2189</v>
      </c>
      <c r="D412" t="s">
        <v>135</v>
      </c>
      <c r="E412">
        <v>0.64900000000000002</v>
      </c>
      <c r="F412" t="s">
        <v>79</v>
      </c>
      <c r="G412" t="s">
        <v>2190</v>
      </c>
      <c r="H412" t="s">
        <v>2191</v>
      </c>
      <c r="I412" t="s">
        <v>79</v>
      </c>
      <c r="J412" t="s">
        <v>82</v>
      </c>
      <c r="K412" t="s">
        <v>83</v>
      </c>
      <c r="L412" t="s">
        <v>2083</v>
      </c>
      <c r="M412" t="s">
        <v>105</v>
      </c>
      <c r="N412">
        <v>1415</v>
      </c>
      <c r="O412" t="s">
        <v>2192</v>
      </c>
    </row>
    <row r="413" spans="1:15" x14ac:dyDescent="0.25">
      <c r="A413" t="s">
        <v>75</v>
      </c>
      <c r="B413" t="s">
        <v>90</v>
      </c>
      <c r="C413" t="s">
        <v>2193</v>
      </c>
      <c r="D413" t="s">
        <v>135</v>
      </c>
      <c r="E413">
        <v>1</v>
      </c>
      <c r="F413" t="s">
        <v>2194</v>
      </c>
      <c r="G413" t="s">
        <v>2195</v>
      </c>
      <c r="H413" t="s">
        <v>2196</v>
      </c>
      <c r="I413" t="s">
        <v>124</v>
      </c>
      <c r="J413" t="s">
        <v>2197</v>
      </c>
      <c r="K413" t="s">
        <v>140</v>
      </c>
      <c r="L413" t="s">
        <v>2083</v>
      </c>
      <c r="M413" t="s">
        <v>105</v>
      </c>
      <c r="N413">
        <v>1415</v>
      </c>
      <c r="O413" t="s">
        <v>2198</v>
      </c>
    </row>
    <row r="414" spans="1:15" x14ac:dyDescent="0.25">
      <c r="A414" t="s">
        <v>75</v>
      </c>
      <c r="B414" t="s">
        <v>90</v>
      </c>
      <c r="C414" t="s">
        <v>2199</v>
      </c>
      <c r="D414" t="s">
        <v>225</v>
      </c>
      <c r="E414">
        <v>0.65300000000000002</v>
      </c>
      <c r="F414" t="s">
        <v>79</v>
      </c>
      <c r="G414" t="s">
        <v>2200</v>
      </c>
      <c r="H414" t="s">
        <v>2201</v>
      </c>
      <c r="I414" t="s">
        <v>79</v>
      </c>
      <c r="J414" t="s">
        <v>82</v>
      </c>
      <c r="K414" t="s">
        <v>83</v>
      </c>
      <c r="L414" t="s">
        <v>2083</v>
      </c>
      <c r="M414" t="s">
        <v>105</v>
      </c>
      <c r="N414">
        <v>1415</v>
      </c>
      <c r="O414" t="s">
        <v>2202</v>
      </c>
    </row>
    <row r="415" spans="1:15" x14ac:dyDescent="0.25">
      <c r="A415" t="s">
        <v>75</v>
      </c>
      <c r="B415" t="s">
        <v>90</v>
      </c>
      <c r="C415" t="s">
        <v>2203</v>
      </c>
      <c r="D415" t="s">
        <v>120</v>
      </c>
      <c r="E415">
        <v>0.61599999999999999</v>
      </c>
      <c r="F415" t="s">
        <v>2204</v>
      </c>
      <c r="G415" t="s">
        <v>2205</v>
      </c>
      <c r="H415" t="s">
        <v>2206</v>
      </c>
      <c r="I415" t="s">
        <v>85</v>
      </c>
      <c r="J415" t="s">
        <v>361</v>
      </c>
      <c r="K415" t="s">
        <v>277</v>
      </c>
      <c r="L415" t="s">
        <v>2083</v>
      </c>
      <c r="M415" t="s">
        <v>105</v>
      </c>
      <c r="N415">
        <v>1415</v>
      </c>
      <c r="O415" t="s">
        <v>2207</v>
      </c>
    </row>
    <row r="416" spans="1:15" x14ac:dyDescent="0.25">
      <c r="A416" t="s">
        <v>75</v>
      </c>
      <c r="B416" t="s">
        <v>90</v>
      </c>
      <c r="C416" t="s">
        <v>2208</v>
      </c>
      <c r="D416" t="s">
        <v>135</v>
      </c>
      <c r="E416">
        <v>0.628</v>
      </c>
      <c r="F416" t="s">
        <v>2209</v>
      </c>
      <c r="G416" t="s">
        <v>2210</v>
      </c>
      <c r="H416" t="s">
        <v>2211</v>
      </c>
      <c r="I416" t="s">
        <v>124</v>
      </c>
      <c r="J416" t="s">
        <v>2212</v>
      </c>
      <c r="K416" t="s">
        <v>140</v>
      </c>
      <c r="L416" t="s">
        <v>2083</v>
      </c>
      <c r="M416" t="s">
        <v>105</v>
      </c>
      <c r="N416">
        <v>1415</v>
      </c>
      <c r="O416" t="s">
        <v>2213</v>
      </c>
    </row>
    <row r="417" spans="1:15" x14ac:dyDescent="0.25">
      <c r="A417" t="s">
        <v>75</v>
      </c>
      <c r="B417" t="s">
        <v>90</v>
      </c>
      <c r="C417" t="s">
        <v>2214</v>
      </c>
      <c r="D417" t="s">
        <v>135</v>
      </c>
      <c r="E417">
        <v>1</v>
      </c>
      <c r="F417" t="s">
        <v>79</v>
      </c>
      <c r="G417" t="s">
        <v>2215</v>
      </c>
      <c r="H417" t="s">
        <v>2216</v>
      </c>
      <c r="I417" t="s">
        <v>79</v>
      </c>
      <c r="J417" t="s">
        <v>82</v>
      </c>
      <c r="K417" t="s">
        <v>83</v>
      </c>
      <c r="L417" t="s">
        <v>2083</v>
      </c>
      <c r="M417" t="s">
        <v>105</v>
      </c>
      <c r="N417">
        <v>1415</v>
      </c>
      <c r="O417" t="s">
        <v>2217</v>
      </c>
    </row>
    <row r="418" spans="1:15" x14ac:dyDescent="0.25">
      <c r="A418" t="s">
        <v>75</v>
      </c>
      <c r="B418" t="s">
        <v>90</v>
      </c>
      <c r="C418" t="s">
        <v>408</v>
      </c>
      <c r="D418" t="s">
        <v>120</v>
      </c>
      <c r="E418">
        <v>0.66700000000000004</v>
      </c>
      <c r="F418" t="s">
        <v>79</v>
      </c>
      <c r="G418" t="s">
        <v>409</v>
      </c>
      <c r="H418" t="s">
        <v>410</v>
      </c>
      <c r="I418" t="s">
        <v>79</v>
      </c>
      <c r="J418" t="s">
        <v>82</v>
      </c>
      <c r="K418" t="s">
        <v>83</v>
      </c>
      <c r="L418" t="s">
        <v>2083</v>
      </c>
      <c r="M418" t="s">
        <v>105</v>
      </c>
      <c r="N418">
        <v>1415</v>
      </c>
      <c r="O418" t="s">
        <v>411</v>
      </c>
    </row>
    <row r="419" spans="1:15" x14ac:dyDescent="0.25">
      <c r="A419" t="s">
        <v>75</v>
      </c>
      <c r="B419" t="s">
        <v>90</v>
      </c>
      <c r="C419" t="s">
        <v>2218</v>
      </c>
      <c r="D419" t="s">
        <v>120</v>
      </c>
      <c r="E419">
        <v>0.66299999999999992</v>
      </c>
      <c r="F419" t="s">
        <v>2219</v>
      </c>
      <c r="G419" t="s">
        <v>2220</v>
      </c>
      <c r="H419" t="s">
        <v>2221</v>
      </c>
      <c r="I419" t="s">
        <v>197</v>
      </c>
      <c r="J419" t="s">
        <v>1166</v>
      </c>
      <c r="K419" t="s">
        <v>172</v>
      </c>
      <c r="L419" t="s">
        <v>2083</v>
      </c>
      <c r="M419" t="s">
        <v>105</v>
      </c>
      <c r="N419">
        <v>1415</v>
      </c>
      <c r="O419" t="s">
        <v>2222</v>
      </c>
    </row>
    <row r="420" spans="1:15" x14ac:dyDescent="0.25">
      <c r="A420" t="s">
        <v>75</v>
      </c>
      <c r="B420" t="s">
        <v>90</v>
      </c>
      <c r="C420" t="s">
        <v>2223</v>
      </c>
      <c r="D420" t="s">
        <v>151</v>
      </c>
      <c r="E420">
        <v>1</v>
      </c>
      <c r="F420" t="s">
        <v>79</v>
      </c>
      <c r="G420" t="s">
        <v>2224</v>
      </c>
      <c r="H420" t="s">
        <v>2225</v>
      </c>
      <c r="I420" t="s">
        <v>79</v>
      </c>
      <c r="J420" t="s">
        <v>82</v>
      </c>
      <c r="K420" t="s">
        <v>83</v>
      </c>
      <c r="L420" t="s">
        <v>2083</v>
      </c>
      <c r="M420" t="s">
        <v>105</v>
      </c>
      <c r="N420">
        <v>1415</v>
      </c>
      <c r="O420" t="s">
        <v>2226</v>
      </c>
    </row>
    <row r="421" spans="1:15" x14ac:dyDescent="0.25">
      <c r="A421" t="s">
        <v>75</v>
      </c>
      <c r="B421" t="s">
        <v>90</v>
      </c>
      <c r="C421" t="s">
        <v>2227</v>
      </c>
      <c r="D421" t="s">
        <v>225</v>
      </c>
      <c r="E421">
        <v>0.64599999999999991</v>
      </c>
      <c r="F421" t="s">
        <v>2228</v>
      </c>
      <c r="G421" t="s">
        <v>2229</v>
      </c>
      <c r="H421" t="s">
        <v>2230</v>
      </c>
      <c r="I421" t="s">
        <v>148</v>
      </c>
      <c r="J421" t="s">
        <v>627</v>
      </c>
      <c r="K421" t="s">
        <v>140</v>
      </c>
      <c r="L421" t="s">
        <v>2083</v>
      </c>
      <c r="M421" t="s">
        <v>105</v>
      </c>
      <c r="N421">
        <v>1415</v>
      </c>
      <c r="O421" t="s">
        <v>2231</v>
      </c>
    </row>
    <row r="422" spans="1:15" x14ac:dyDescent="0.25">
      <c r="A422" t="s">
        <v>75</v>
      </c>
      <c r="B422" t="s">
        <v>90</v>
      </c>
      <c r="C422" t="s">
        <v>2232</v>
      </c>
      <c r="D422" t="s">
        <v>225</v>
      </c>
      <c r="E422">
        <v>0.67599999999999993</v>
      </c>
      <c r="F422" t="s">
        <v>2233</v>
      </c>
      <c r="G422" t="s">
        <v>2234</v>
      </c>
      <c r="H422" t="s">
        <v>2235</v>
      </c>
      <c r="I422" t="s">
        <v>96</v>
      </c>
      <c r="J422" t="s">
        <v>2236</v>
      </c>
      <c r="K422" t="s">
        <v>98</v>
      </c>
      <c r="L422" t="s">
        <v>2083</v>
      </c>
      <c r="M422" t="s">
        <v>105</v>
      </c>
      <c r="N422">
        <v>1415</v>
      </c>
      <c r="O422" t="s">
        <v>2237</v>
      </c>
    </row>
    <row r="423" spans="1:15" x14ac:dyDescent="0.25">
      <c r="A423" t="s">
        <v>75</v>
      </c>
      <c r="B423" t="s">
        <v>90</v>
      </c>
      <c r="C423" t="s">
        <v>2238</v>
      </c>
      <c r="D423" t="s">
        <v>78</v>
      </c>
      <c r="E423">
        <v>0.66</v>
      </c>
      <c r="F423" t="s">
        <v>2239</v>
      </c>
      <c r="G423" t="s">
        <v>2240</v>
      </c>
      <c r="H423" t="s">
        <v>687</v>
      </c>
      <c r="I423" t="s">
        <v>400</v>
      </c>
      <c r="J423" t="s">
        <v>976</v>
      </c>
      <c r="K423" t="s">
        <v>85</v>
      </c>
      <c r="L423" t="s">
        <v>2083</v>
      </c>
      <c r="M423" t="s">
        <v>105</v>
      </c>
      <c r="N423">
        <v>1415</v>
      </c>
      <c r="O423" t="s">
        <v>2241</v>
      </c>
    </row>
    <row r="424" spans="1:15" x14ac:dyDescent="0.25">
      <c r="A424" t="s">
        <v>75</v>
      </c>
      <c r="B424" t="s">
        <v>90</v>
      </c>
      <c r="C424" t="s">
        <v>2242</v>
      </c>
      <c r="D424" t="s">
        <v>151</v>
      </c>
      <c r="E424">
        <v>1</v>
      </c>
      <c r="F424" t="s">
        <v>2243</v>
      </c>
      <c r="G424" t="s">
        <v>2244</v>
      </c>
      <c r="H424" t="s">
        <v>814</v>
      </c>
      <c r="I424" t="s">
        <v>204</v>
      </c>
      <c r="J424" t="s">
        <v>2245</v>
      </c>
      <c r="K424" t="s">
        <v>174</v>
      </c>
      <c r="L424" t="s">
        <v>2083</v>
      </c>
      <c r="M424" t="s">
        <v>105</v>
      </c>
      <c r="N424">
        <v>1415</v>
      </c>
      <c r="O424" t="s">
        <v>2246</v>
      </c>
    </row>
    <row r="425" spans="1:15" x14ac:dyDescent="0.25">
      <c r="A425" t="s">
        <v>75</v>
      </c>
      <c r="B425" t="s">
        <v>90</v>
      </c>
      <c r="C425" t="s">
        <v>2247</v>
      </c>
      <c r="D425" t="s">
        <v>120</v>
      </c>
      <c r="E425">
        <v>0.66500000000000004</v>
      </c>
      <c r="F425" t="s">
        <v>2248</v>
      </c>
      <c r="G425" t="s">
        <v>2249</v>
      </c>
      <c r="H425" t="s">
        <v>2250</v>
      </c>
      <c r="I425" t="s">
        <v>197</v>
      </c>
      <c r="J425" t="s">
        <v>2141</v>
      </c>
      <c r="K425" t="s">
        <v>172</v>
      </c>
      <c r="L425" t="s">
        <v>2083</v>
      </c>
      <c r="M425" t="s">
        <v>105</v>
      </c>
      <c r="N425">
        <v>1415</v>
      </c>
      <c r="O425" t="s">
        <v>2251</v>
      </c>
    </row>
    <row r="426" spans="1:15" x14ac:dyDescent="0.25">
      <c r="A426" t="s">
        <v>75</v>
      </c>
      <c r="B426" t="s">
        <v>90</v>
      </c>
      <c r="C426" t="s">
        <v>2252</v>
      </c>
      <c r="D426" t="s">
        <v>120</v>
      </c>
      <c r="E426">
        <v>1</v>
      </c>
      <c r="F426" t="s">
        <v>2253</v>
      </c>
      <c r="G426" t="s">
        <v>2254</v>
      </c>
      <c r="H426" t="s">
        <v>2255</v>
      </c>
      <c r="I426" t="s">
        <v>124</v>
      </c>
      <c r="J426" t="s">
        <v>2256</v>
      </c>
      <c r="K426" t="s">
        <v>96</v>
      </c>
      <c r="L426" t="s">
        <v>2083</v>
      </c>
      <c r="M426" t="s">
        <v>105</v>
      </c>
      <c r="N426">
        <v>1415</v>
      </c>
      <c r="O426" t="s">
        <v>2257</v>
      </c>
    </row>
    <row r="427" spans="1:15" x14ac:dyDescent="0.25">
      <c r="A427" t="s">
        <v>75</v>
      </c>
      <c r="B427" t="s">
        <v>90</v>
      </c>
      <c r="C427" t="s">
        <v>2258</v>
      </c>
      <c r="D427" t="s">
        <v>120</v>
      </c>
      <c r="E427">
        <v>0.65099999999999991</v>
      </c>
      <c r="F427" t="s">
        <v>2259</v>
      </c>
      <c r="G427" t="s">
        <v>2260</v>
      </c>
      <c r="H427" t="s">
        <v>2261</v>
      </c>
      <c r="I427" t="s">
        <v>131</v>
      </c>
      <c r="J427" t="s">
        <v>1464</v>
      </c>
      <c r="K427" t="s">
        <v>98</v>
      </c>
      <c r="L427" t="s">
        <v>2083</v>
      </c>
      <c r="M427" t="s">
        <v>105</v>
      </c>
      <c r="N427">
        <v>1415</v>
      </c>
      <c r="O427" t="s">
        <v>2262</v>
      </c>
    </row>
    <row r="428" spans="1:15" x14ac:dyDescent="0.25">
      <c r="A428" t="s">
        <v>75</v>
      </c>
      <c r="B428" t="s">
        <v>90</v>
      </c>
      <c r="C428" t="s">
        <v>2263</v>
      </c>
      <c r="D428" t="s">
        <v>92</v>
      </c>
      <c r="E428">
        <v>0.63400000000000001</v>
      </c>
      <c r="F428" t="s">
        <v>2264</v>
      </c>
      <c r="G428" t="s">
        <v>2260</v>
      </c>
      <c r="H428" t="s">
        <v>2261</v>
      </c>
      <c r="I428" t="s">
        <v>140</v>
      </c>
      <c r="J428" t="s">
        <v>605</v>
      </c>
      <c r="K428" t="s">
        <v>148</v>
      </c>
      <c r="L428" t="s">
        <v>2083</v>
      </c>
      <c r="M428" t="s">
        <v>105</v>
      </c>
      <c r="N428">
        <v>1415</v>
      </c>
      <c r="O428" t="s">
        <v>2265</v>
      </c>
    </row>
    <row r="429" spans="1:15" x14ac:dyDescent="0.25">
      <c r="A429" t="s">
        <v>75</v>
      </c>
      <c r="B429" t="s">
        <v>90</v>
      </c>
      <c r="C429" t="s">
        <v>2266</v>
      </c>
      <c r="D429" t="s">
        <v>135</v>
      </c>
      <c r="E429">
        <v>0.68599999999999994</v>
      </c>
      <c r="F429" t="s">
        <v>79</v>
      </c>
      <c r="G429" t="s">
        <v>2267</v>
      </c>
      <c r="H429" t="s">
        <v>2268</v>
      </c>
      <c r="I429" t="s">
        <v>79</v>
      </c>
      <c r="J429" t="s">
        <v>82</v>
      </c>
      <c r="K429" t="s">
        <v>83</v>
      </c>
      <c r="L429" t="s">
        <v>2083</v>
      </c>
      <c r="M429" t="s">
        <v>105</v>
      </c>
      <c r="N429">
        <v>1415</v>
      </c>
      <c r="O429" t="s">
        <v>2269</v>
      </c>
    </row>
    <row r="430" spans="1:15" x14ac:dyDescent="0.25">
      <c r="A430" t="s">
        <v>75</v>
      </c>
      <c r="B430" t="s">
        <v>90</v>
      </c>
      <c r="C430" t="s">
        <v>2270</v>
      </c>
      <c r="D430" t="s">
        <v>120</v>
      </c>
      <c r="E430">
        <v>0.60699999999999998</v>
      </c>
      <c r="F430" t="s">
        <v>2271</v>
      </c>
      <c r="G430" t="s">
        <v>2272</v>
      </c>
      <c r="H430" t="s">
        <v>2273</v>
      </c>
      <c r="I430" t="s">
        <v>85</v>
      </c>
      <c r="J430" t="s">
        <v>1696</v>
      </c>
      <c r="K430" t="s">
        <v>277</v>
      </c>
      <c r="L430" t="s">
        <v>2083</v>
      </c>
      <c r="M430" t="s">
        <v>105</v>
      </c>
      <c r="N430">
        <v>1415</v>
      </c>
      <c r="O430" t="s">
        <v>2274</v>
      </c>
    </row>
    <row r="431" spans="1:15" x14ac:dyDescent="0.25">
      <c r="A431" t="s">
        <v>75</v>
      </c>
      <c r="B431" t="s">
        <v>90</v>
      </c>
      <c r="C431" t="s">
        <v>2275</v>
      </c>
      <c r="D431" t="s">
        <v>92</v>
      </c>
      <c r="E431">
        <v>0.64300000000000002</v>
      </c>
      <c r="F431" t="s">
        <v>2276</v>
      </c>
      <c r="G431" t="s">
        <v>2277</v>
      </c>
      <c r="H431" t="s">
        <v>2278</v>
      </c>
      <c r="I431" t="s">
        <v>172</v>
      </c>
      <c r="J431" t="s">
        <v>2279</v>
      </c>
      <c r="K431" t="s">
        <v>400</v>
      </c>
      <c r="L431" t="s">
        <v>2083</v>
      </c>
      <c r="M431" t="s">
        <v>105</v>
      </c>
      <c r="N431">
        <v>1415</v>
      </c>
      <c r="O431" t="s">
        <v>2280</v>
      </c>
    </row>
    <row r="432" spans="1:15" x14ac:dyDescent="0.25">
      <c r="A432" t="s">
        <v>75</v>
      </c>
      <c r="B432" t="s">
        <v>90</v>
      </c>
      <c r="C432" t="s">
        <v>2281</v>
      </c>
      <c r="D432" t="s">
        <v>135</v>
      </c>
      <c r="E432">
        <v>0.60099999999999998</v>
      </c>
      <c r="F432" t="s">
        <v>2282</v>
      </c>
      <c r="G432" t="s">
        <v>2283</v>
      </c>
      <c r="H432" t="s">
        <v>2284</v>
      </c>
      <c r="I432" t="s">
        <v>204</v>
      </c>
      <c r="J432" t="s">
        <v>159</v>
      </c>
      <c r="K432" t="s">
        <v>140</v>
      </c>
      <c r="L432" t="s">
        <v>2083</v>
      </c>
      <c r="M432" t="s">
        <v>105</v>
      </c>
      <c r="N432">
        <v>1415</v>
      </c>
      <c r="O432" t="s">
        <v>2285</v>
      </c>
    </row>
    <row r="433" spans="1:15" x14ac:dyDescent="0.25">
      <c r="A433" t="s">
        <v>75</v>
      </c>
      <c r="B433" t="s">
        <v>90</v>
      </c>
      <c r="C433" t="s">
        <v>2286</v>
      </c>
      <c r="D433" t="s">
        <v>135</v>
      </c>
      <c r="E433">
        <v>1</v>
      </c>
      <c r="F433" t="s">
        <v>2287</v>
      </c>
      <c r="G433" t="s">
        <v>2288</v>
      </c>
      <c r="H433" t="s">
        <v>2289</v>
      </c>
      <c r="I433" t="s">
        <v>140</v>
      </c>
      <c r="J433" t="s">
        <v>2290</v>
      </c>
      <c r="K433" t="s">
        <v>160</v>
      </c>
      <c r="L433" t="s">
        <v>2083</v>
      </c>
      <c r="M433" t="s">
        <v>105</v>
      </c>
      <c r="N433">
        <v>1415</v>
      </c>
      <c r="O433" t="s">
        <v>2291</v>
      </c>
    </row>
    <row r="434" spans="1:15" x14ac:dyDescent="0.25">
      <c r="A434" t="s">
        <v>75</v>
      </c>
      <c r="B434" t="s">
        <v>90</v>
      </c>
      <c r="C434" t="s">
        <v>2292</v>
      </c>
      <c r="D434" t="s">
        <v>120</v>
      </c>
      <c r="E434">
        <v>0.65700000000000003</v>
      </c>
      <c r="F434" t="s">
        <v>2293</v>
      </c>
      <c r="G434" t="s">
        <v>2294</v>
      </c>
      <c r="H434" t="s">
        <v>2295</v>
      </c>
      <c r="I434" t="s">
        <v>85</v>
      </c>
      <c r="J434" t="s">
        <v>2296</v>
      </c>
      <c r="K434" t="s">
        <v>277</v>
      </c>
      <c r="L434" t="s">
        <v>2083</v>
      </c>
      <c r="M434" t="s">
        <v>105</v>
      </c>
      <c r="N434">
        <v>1415</v>
      </c>
      <c r="O434" t="s">
        <v>2297</v>
      </c>
    </row>
    <row r="435" spans="1:15" x14ac:dyDescent="0.25">
      <c r="A435" t="s">
        <v>75</v>
      </c>
      <c r="B435" t="s">
        <v>90</v>
      </c>
      <c r="C435" t="s">
        <v>2298</v>
      </c>
      <c r="D435" t="s">
        <v>115</v>
      </c>
      <c r="E435">
        <v>0.66</v>
      </c>
      <c r="F435" t="s">
        <v>79</v>
      </c>
      <c r="G435" t="s">
        <v>2299</v>
      </c>
      <c r="H435" t="s">
        <v>2300</v>
      </c>
      <c r="I435" t="s">
        <v>79</v>
      </c>
      <c r="J435" t="s">
        <v>82</v>
      </c>
      <c r="K435" t="s">
        <v>83</v>
      </c>
      <c r="L435" t="s">
        <v>2083</v>
      </c>
      <c r="M435" t="s">
        <v>105</v>
      </c>
      <c r="N435">
        <v>1415</v>
      </c>
      <c r="O435" t="s">
        <v>2301</v>
      </c>
    </row>
    <row r="436" spans="1:15" x14ac:dyDescent="0.25">
      <c r="A436" t="s">
        <v>75</v>
      </c>
      <c r="B436" t="s">
        <v>90</v>
      </c>
      <c r="C436" t="s">
        <v>2302</v>
      </c>
      <c r="D436" t="s">
        <v>92</v>
      </c>
      <c r="E436">
        <v>0.67</v>
      </c>
      <c r="F436" t="s">
        <v>2303</v>
      </c>
      <c r="G436" t="s">
        <v>2304</v>
      </c>
      <c r="H436" t="s">
        <v>2305</v>
      </c>
      <c r="I436" t="s">
        <v>96</v>
      </c>
      <c r="J436" t="s">
        <v>1305</v>
      </c>
      <c r="K436" t="s">
        <v>253</v>
      </c>
      <c r="L436" t="s">
        <v>2083</v>
      </c>
      <c r="M436" t="s">
        <v>105</v>
      </c>
      <c r="N436">
        <v>1415</v>
      </c>
      <c r="O436" t="s">
        <v>2306</v>
      </c>
    </row>
    <row r="437" spans="1:15" x14ac:dyDescent="0.25">
      <c r="A437" t="s">
        <v>75</v>
      </c>
      <c r="B437" t="s">
        <v>90</v>
      </c>
      <c r="C437" t="s">
        <v>2307</v>
      </c>
      <c r="D437" t="s">
        <v>120</v>
      </c>
      <c r="E437">
        <v>0.628</v>
      </c>
      <c r="F437" t="s">
        <v>2308</v>
      </c>
      <c r="G437" t="s">
        <v>2309</v>
      </c>
      <c r="H437" t="s">
        <v>2310</v>
      </c>
      <c r="I437" t="s">
        <v>253</v>
      </c>
      <c r="J437" t="s">
        <v>2311</v>
      </c>
      <c r="K437" t="s">
        <v>96</v>
      </c>
      <c r="L437" t="s">
        <v>2083</v>
      </c>
      <c r="M437" t="s">
        <v>105</v>
      </c>
      <c r="N437">
        <v>1415</v>
      </c>
      <c r="O437" t="s">
        <v>2312</v>
      </c>
    </row>
    <row r="438" spans="1:15" x14ac:dyDescent="0.25">
      <c r="A438" t="s">
        <v>75</v>
      </c>
      <c r="B438" t="s">
        <v>90</v>
      </c>
      <c r="C438" t="s">
        <v>2313</v>
      </c>
      <c r="D438" t="s">
        <v>92</v>
      </c>
      <c r="E438">
        <v>0.60299999999999998</v>
      </c>
      <c r="F438" t="s">
        <v>2314</v>
      </c>
      <c r="G438" t="s">
        <v>2315</v>
      </c>
      <c r="H438" t="s">
        <v>554</v>
      </c>
      <c r="I438" t="s">
        <v>174</v>
      </c>
      <c r="J438" t="s">
        <v>2316</v>
      </c>
      <c r="K438" t="s">
        <v>140</v>
      </c>
      <c r="L438" t="s">
        <v>2083</v>
      </c>
      <c r="M438" t="s">
        <v>105</v>
      </c>
      <c r="N438">
        <v>1415</v>
      </c>
      <c r="O438" t="s">
        <v>2317</v>
      </c>
    </row>
    <row r="439" spans="1:15" x14ac:dyDescent="0.25">
      <c r="A439" t="s">
        <v>75</v>
      </c>
      <c r="B439" t="s">
        <v>90</v>
      </c>
      <c r="C439" t="s">
        <v>2318</v>
      </c>
      <c r="D439" t="s">
        <v>120</v>
      </c>
      <c r="E439">
        <v>1</v>
      </c>
      <c r="F439" t="s">
        <v>2319</v>
      </c>
      <c r="G439" t="s">
        <v>2320</v>
      </c>
      <c r="H439" t="s">
        <v>2321</v>
      </c>
      <c r="I439" t="s">
        <v>98</v>
      </c>
      <c r="J439" t="s">
        <v>2322</v>
      </c>
      <c r="K439" t="s">
        <v>428</v>
      </c>
      <c r="L439" t="s">
        <v>2083</v>
      </c>
      <c r="M439" t="s">
        <v>105</v>
      </c>
      <c r="N439">
        <v>1415</v>
      </c>
      <c r="O439" t="s">
        <v>2323</v>
      </c>
    </row>
    <row r="440" spans="1:15" x14ac:dyDescent="0.25">
      <c r="A440" t="s">
        <v>75</v>
      </c>
      <c r="B440" t="s">
        <v>90</v>
      </c>
      <c r="C440" t="s">
        <v>2324</v>
      </c>
      <c r="D440" t="s">
        <v>120</v>
      </c>
      <c r="E440">
        <v>1</v>
      </c>
      <c r="F440" t="s">
        <v>2325</v>
      </c>
      <c r="G440" t="s">
        <v>2326</v>
      </c>
      <c r="H440" t="s">
        <v>2140</v>
      </c>
      <c r="I440" t="s">
        <v>124</v>
      </c>
      <c r="J440" t="s">
        <v>1859</v>
      </c>
      <c r="K440" t="s">
        <v>96</v>
      </c>
      <c r="L440" t="s">
        <v>2083</v>
      </c>
      <c r="M440" t="s">
        <v>105</v>
      </c>
      <c r="N440">
        <v>1415</v>
      </c>
      <c r="O440" t="s">
        <v>2327</v>
      </c>
    </row>
    <row r="441" spans="1:15" x14ac:dyDescent="0.25">
      <c r="A441" t="s">
        <v>75</v>
      </c>
      <c r="B441" t="s">
        <v>90</v>
      </c>
      <c r="C441" t="s">
        <v>2328</v>
      </c>
      <c r="D441" t="s">
        <v>135</v>
      </c>
      <c r="E441">
        <v>1</v>
      </c>
      <c r="F441" t="s">
        <v>2329</v>
      </c>
      <c r="G441" t="s">
        <v>2330</v>
      </c>
      <c r="H441" t="s">
        <v>2331</v>
      </c>
      <c r="I441" t="s">
        <v>253</v>
      </c>
      <c r="J441" t="s">
        <v>222</v>
      </c>
      <c r="K441" t="s">
        <v>96</v>
      </c>
      <c r="L441" t="s">
        <v>2083</v>
      </c>
      <c r="M441" t="s">
        <v>105</v>
      </c>
      <c r="N441">
        <v>1415</v>
      </c>
      <c r="O441" t="s">
        <v>2332</v>
      </c>
    </row>
    <row r="442" spans="1:15" x14ac:dyDescent="0.25">
      <c r="A442" t="s">
        <v>75</v>
      </c>
      <c r="B442" t="s">
        <v>90</v>
      </c>
      <c r="C442" t="s">
        <v>2333</v>
      </c>
      <c r="D442" t="s">
        <v>135</v>
      </c>
      <c r="E442">
        <v>1</v>
      </c>
      <c r="F442" t="s">
        <v>79</v>
      </c>
      <c r="G442" t="s">
        <v>2334</v>
      </c>
      <c r="H442" t="s">
        <v>2335</v>
      </c>
      <c r="I442" t="s">
        <v>79</v>
      </c>
      <c r="J442" t="s">
        <v>82</v>
      </c>
      <c r="K442" t="s">
        <v>83</v>
      </c>
      <c r="L442" t="s">
        <v>2083</v>
      </c>
      <c r="M442" t="s">
        <v>105</v>
      </c>
      <c r="N442">
        <v>1415</v>
      </c>
      <c r="O442" t="s">
        <v>2336</v>
      </c>
    </row>
    <row r="443" spans="1:15" x14ac:dyDescent="0.25">
      <c r="A443" t="s">
        <v>75</v>
      </c>
      <c r="B443" t="s">
        <v>90</v>
      </c>
      <c r="C443" t="s">
        <v>2337</v>
      </c>
      <c r="D443" t="s">
        <v>135</v>
      </c>
      <c r="E443">
        <v>0.64</v>
      </c>
      <c r="F443" t="s">
        <v>2338</v>
      </c>
      <c r="G443" t="s">
        <v>2339</v>
      </c>
      <c r="H443" t="s">
        <v>2340</v>
      </c>
      <c r="I443" t="s">
        <v>131</v>
      </c>
      <c r="J443" t="s">
        <v>2341</v>
      </c>
      <c r="K443" t="s">
        <v>98</v>
      </c>
      <c r="L443" t="s">
        <v>2083</v>
      </c>
      <c r="M443" t="s">
        <v>105</v>
      </c>
      <c r="N443">
        <v>1415</v>
      </c>
      <c r="O443" t="s">
        <v>2342</v>
      </c>
    </row>
    <row r="444" spans="1:15" x14ac:dyDescent="0.25">
      <c r="A444" t="s">
        <v>75</v>
      </c>
      <c r="B444" t="s">
        <v>90</v>
      </c>
      <c r="C444" t="s">
        <v>2343</v>
      </c>
      <c r="D444" t="s">
        <v>151</v>
      </c>
      <c r="E444">
        <v>1</v>
      </c>
      <c r="F444" t="s">
        <v>79</v>
      </c>
      <c r="G444" t="s">
        <v>591</v>
      </c>
      <c r="H444" t="s">
        <v>2344</v>
      </c>
      <c r="I444" t="s">
        <v>79</v>
      </c>
      <c r="J444" t="s">
        <v>82</v>
      </c>
      <c r="K444" t="s">
        <v>83</v>
      </c>
      <c r="L444" t="s">
        <v>2083</v>
      </c>
      <c r="M444" t="s">
        <v>105</v>
      </c>
      <c r="N444">
        <v>1415</v>
      </c>
      <c r="O444" t="s">
        <v>2345</v>
      </c>
    </row>
    <row r="445" spans="1:15" x14ac:dyDescent="0.25">
      <c r="A445" t="s">
        <v>75</v>
      </c>
      <c r="B445" t="s">
        <v>90</v>
      </c>
      <c r="C445" t="s">
        <v>2346</v>
      </c>
      <c r="D445" t="s">
        <v>120</v>
      </c>
      <c r="E445">
        <v>1</v>
      </c>
      <c r="F445" t="s">
        <v>2347</v>
      </c>
      <c r="G445" t="s">
        <v>597</v>
      </c>
      <c r="H445" t="s">
        <v>598</v>
      </c>
      <c r="I445" t="s">
        <v>85</v>
      </c>
      <c r="J445" t="s">
        <v>2348</v>
      </c>
      <c r="K445" t="s">
        <v>277</v>
      </c>
      <c r="L445" t="s">
        <v>2083</v>
      </c>
      <c r="M445" t="s">
        <v>105</v>
      </c>
      <c r="N445">
        <v>1415</v>
      </c>
      <c r="O445" t="s">
        <v>2349</v>
      </c>
    </row>
    <row r="446" spans="1:15" x14ac:dyDescent="0.25">
      <c r="A446" t="s">
        <v>75</v>
      </c>
      <c r="B446" t="s">
        <v>90</v>
      </c>
      <c r="C446" t="s">
        <v>2350</v>
      </c>
      <c r="D446" t="s">
        <v>135</v>
      </c>
      <c r="E446">
        <v>0.624</v>
      </c>
      <c r="F446" t="s">
        <v>79</v>
      </c>
      <c r="G446" t="s">
        <v>615</v>
      </c>
      <c r="H446" t="s">
        <v>2351</v>
      </c>
      <c r="I446" t="s">
        <v>79</v>
      </c>
      <c r="J446" t="s">
        <v>82</v>
      </c>
      <c r="K446" t="s">
        <v>83</v>
      </c>
      <c r="L446" t="s">
        <v>2083</v>
      </c>
      <c r="M446" t="s">
        <v>105</v>
      </c>
      <c r="N446">
        <v>1415</v>
      </c>
      <c r="O446" t="s">
        <v>2352</v>
      </c>
    </row>
    <row r="447" spans="1:15" x14ac:dyDescent="0.25">
      <c r="A447" t="s">
        <v>75</v>
      </c>
      <c r="B447" t="s">
        <v>90</v>
      </c>
      <c r="C447" t="s">
        <v>2353</v>
      </c>
      <c r="D447" t="s">
        <v>120</v>
      </c>
      <c r="E447">
        <v>1</v>
      </c>
      <c r="F447" t="s">
        <v>2354</v>
      </c>
      <c r="G447" t="s">
        <v>2355</v>
      </c>
      <c r="H447" t="s">
        <v>687</v>
      </c>
      <c r="I447" t="s">
        <v>85</v>
      </c>
      <c r="J447" t="s">
        <v>462</v>
      </c>
      <c r="K447" t="s">
        <v>277</v>
      </c>
      <c r="L447" t="s">
        <v>2083</v>
      </c>
      <c r="M447" t="s">
        <v>105</v>
      </c>
      <c r="N447">
        <v>1415</v>
      </c>
      <c r="O447" t="s">
        <v>2356</v>
      </c>
    </row>
    <row r="448" spans="1:15" x14ac:dyDescent="0.25">
      <c r="A448" t="s">
        <v>75</v>
      </c>
      <c r="B448" t="s">
        <v>90</v>
      </c>
      <c r="C448" t="s">
        <v>2357</v>
      </c>
      <c r="D448" t="s">
        <v>120</v>
      </c>
      <c r="E448">
        <v>0.60799999999999998</v>
      </c>
      <c r="F448" t="s">
        <v>2358</v>
      </c>
      <c r="G448" t="s">
        <v>2359</v>
      </c>
      <c r="H448" t="s">
        <v>2360</v>
      </c>
      <c r="I448" t="s">
        <v>124</v>
      </c>
      <c r="J448" t="s">
        <v>2361</v>
      </c>
      <c r="K448" t="s">
        <v>96</v>
      </c>
      <c r="L448" t="s">
        <v>2083</v>
      </c>
      <c r="M448" t="s">
        <v>105</v>
      </c>
      <c r="N448">
        <v>1415</v>
      </c>
      <c r="O448" t="s">
        <v>2362</v>
      </c>
    </row>
    <row r="449" spans="1:15" x14ac:dyDescent="0.25">
      <c r="A449" t="s">
        <v>75</v>
      </c>
      <c r="B449" t="s">
        <v>90</v>
      </c>
      <c r="C449" t="s">
        <v>2363</v>
      </c>
      <c r="D449" t="s">
        <v>120</v>
      </c>
      <c r="E449">
        <v>0.63</v>
      </c>
      <c r="F449" t="s">
        <v>79</v>
      </c>
      <c r="G449" t="s">
        <v>2364</v>
      </c>
      <c r="H449" t="s">
        <v>2365</v>
      </c>
      <c r="I449" t="s">
        <v>79</v>
      </c>
      <c r="J449" t="s">
        <v>82</v>
      </c>
      <c r="K449" t="s">
        <v>83</v>
      </c>
      <c r="L449" t="s">
        <v>2083</v>
      </c>
      <c r="M449" t="s">
        <v>105</v>
      </c>
      <c r="N449">
        <v>1415</v>
      </c>
      <c r="O449" t="s">
        <v>2366</v>
      </c>
    </row>
    <row r="450" spans="1:15" x14ac:dyDescent="0.25">
      <c r="A450" t="s">
        <v>75</v>
      </c>
      <c r="B450" t="s">
        <v>90</v>
      </c>
      <c r="C450" t="s">
        <v>2367</v>
      </c>
      <c r="D450" t="s">
        <v>101</v>
      </c>
      <c r="E450">
        <v>0.64599999999999991</v>
      </c>
      <c r="F450" t="s">
        <v>2368</v>
      </c>
      <c r="G450" t="s">
        <v>2369</v>
      </c>
      <c r="H450" t="s">
        <v>2370</v>
      </c>
      <c r="I450" t="s">
        <v>148</v>
      </c>
      <c r="J450" t="s">
        <v>1054</v>
      </c>
      <c r="K450" t="s">
        <v>146</v>
      </c>
      <c r="L450" t="s">
        <v>2083</v>
      </c>
      <c r="M450" t="s">
        <v>105</v>
      </c>
      <c r="N450">
        <v>1415</v>
      </c>
      <c r="O450" t="s">
        <v>2371</v>
      </c>
    </row>
    <row r="451" spans="1:15" x14ac:dyDescent="0.25">
      <c r="A451" t="s">
        <v>75</v>
      </c>
      <c r="B451" t="s">
        <v>90</v>
      </c>
      <c r="C451" t="s">
        <v>2372</v>
      </c>
      <c r="D451" t="s">
        <v>78</v>
      </c>
      <c r="E451">
        <v>1</v>
      </c>
      <c r="F451" t="s">
        <v>79</v>
      </c>
      <c r="G451" t="s">
        <v>2373</v>
      </c>
      <c r="H451" t="s">
        <v>2374</v>
      </c>
      <c r="I451" t="s">
        <v>79</v>
      </c>
      <c r="J451" t="s">
        <v>82</v>
      </c>
      <c r="K451" t="s">
        <v>83</v>
      </c>
      <c r="L451" t="s">
        <v>2083</v>
      </c>
      <c r="M451" t="s">
        <v>105</v>
      </c>
      <c r="N451">
        <v>1415</v>
      </c>
      <c r="O451" t="s">
        <v>2375</v>
      </c>
    </row>
    <row r="452" spans="1:15" x14ac:dyDescent="0.25">
      <c r="A452" t="s">
        <v>75</v>
      </c>
      <c r="B452" t="s">
        <v>90</v>
      </c>
      <c r="C452" t="s">
        <v>2376</v>
      </c>
      <c r="D452" t="s">
        <v>135</v>
      </c>
      <c r="E452">
        <v>0.65900000000000003</v>
      </c>
      <c r="F452" t="s">
        <v>2377</v>
      </c>
      <c r="G452" t="s">
        <v>2378</v>
      </c>
      <c r="H452" t="s">
        <v>2379</v>
      </c>
      <c r="I452" t="s">
        <v>85</v>
      </c>
      <c r="J452" t="s">
        <v>2380</v>
      </c>
      <c r="K452" t="s">
        <v>277</v>
      </c>
      <c r="L452" t="s">
        <v>2083</v>
      </c>
      <c r="M452" t="s">
        <v>105</v>
      </c>
      <c r="N452">
        <v>1415</v>
      </c>
      <c r="O452" t="s">
        <v>2381</v>
      </c>
    </row>
    <row r="453" spans="1:15" x14ac:dyDescent="0.25">
      <c r="A453" t="s">
        <v>75</v>
      </c>
      <c r="B453" t="s">
        <v>90</v>
      </c>
      <c r="C453" t="s">
        <v>2382</v>
      </c>
      <c r="D453" t="s">
        <v>120</v>
      </c>
      <c r="E453">
        <v>0.61399999999999999</v>
      </c>
      <c r="F453" t="s">
        <v>2383</v>
      </c>
      <c r="G453" t="s">
        <v>733</v>
      </c>
      <c r="H453" t="s">
        <v>734</v>
      </c>
      <c r="I453" t="s">
        <v>146</v>
      </c>
      <c r="J453" t="s">
        <v>2384</v>
      </c>
      <c r="K453" t="s">
        <v>148</v>
      </c>
      <c r="L453" t="s">
        <v>2083</v>
      </c>
      <c r="M453" t="s">
        <v>105</v>
      </c>
      <c r="N453">
        <v>1415</v>
      </c>
      <c r="O453" t="s">
        <v>2385</v>
      </c>
    </row>
    <row r="454" spans="1:15" x14ac:dyDescent="0.25">
      <c r="A454" t="s">
        <v>75</v>
      </c>
      <c r="B454" t="s">
        <v>90</v>
      </c>
      <c r="C454" t="s">
        <v>2386</v>
      </c>
      <c r="D454" t="s">
        <v>120</v>
      </c>
      <c r="E454">
        <v>0.63</v>
      </c>
      <c r="F454" t="s">
        <v>2387</v>
      </c>
      <c r="G454" t="s">
        <v>2388</v>
      </c>
      <c r="H454" t="s">
        <v>2389</v>
      </c>
      <c r="I454" t="s">
        <v>85</v>
      </c>
      <c r="J454" t="s">
        <v>2390</v>
      </c>
      <c r="K454" t="s">
        <v>277</v>
      </c>
      <c r="L454" t="s">
        <v>2083</v>
      </c>
      <c r="M454" t="s">
        <v>105</v>
      </c>
      <c r="N454">
        <v>1415</v>
      </c>
      <c r="O454" t="s">
        <v>2391</v>
      </c>
    </row>
    <row r="455" spans="1:15" x14ac:dyDescent="0.25">
      <c r="A455" t="s">
        <v>75</v>
      </c>
      <c r="B455" t="s">
        <v>90</v>
      </c>
      <c r="C455" t="s">
        <v>2392</v>
      </c>
      <c r="D455" t="s">
        <v>135</v>
      </c>
      <c r="E455">
        <v>0.65700000000000003</v>
      </c>
      <c r="F455" t="s">
        <v>2393</v>
      </c>
      <c r="G455" t="s">
        <v>2394</v>
      </c>
      <c r="H455" t="s">
        <v>2395</v>
      </c>
      <c r="I455" t="s">
        <v>105</v>
      </c>
      <c r="J455" t="s">
        <v>2290</v>
      </c>
      <c r="K455" t="s">
        <v>160</v>
      </c>
      <c r="L455" t="s">
        <v>2083</v>
      </c>
      <c r="M455" t="s">
        <v>105</v>
      </c>
      <c r="N455">
        <v>1415</v>
      </c>
      <c r="O455" t="s">
        <v>2396</v>
      </c>
    </row>
    <row r="456" spans="1:15" x14ac:dyDescent="0.25">
      <c r="A456" t="s">
        <v>75</v>
      </c>
      <c r="B456" t="s">
        <v>90</v>
      </c>
      <c r="C456" t="s">
        <v>2397</v>
      </c>
      <c r="D456" t="s">
        <v>225</v>
      </c>
      <c r="E456">
        <v>0.68599999999999994</v>
      </c>
      <c r="F456" t="s">
        <v>2398</v>
      </c>
      <c r="G456" t="s">
        <v>2399</v>
      </c>
      <c r="H456" t="s">
        <v>2400</v>
      </c>
      <c r="I456" t="s">
        <v>96</v>
      </c>
      <c r="J456" t="s">
        <v>2401</v>
      </c>
      <c r="K456" t="s">
        <v>98</v>
      </c>
      <c r="L456" t="s">
        <v>2083</v>
      </c>
      <c r="M456" t="s">
        <v>105</v>
      </c>
      <c r="N456">
        <v>1415</v>
      </c>
      <c r="O456" t="s">
        <v>2402</v>
      </c>
    </row>
    <row r="457" spans="1:15" x14ac:dyDescent="0.25">
      <c r="A457" t="s">
        <v>75</v>
      </c>
      <c r="B457" t="s">
        <v>90</v>
      </c>
      <c r="C457" t="s">
        <v>2403</v>
      </c>
      <c r="D457" t="s">
        <v>135</v>
      </c>
      <c r="E457">
        <v>0.64400000000000002</v>
      </c>
      <c r="F457" t="s">
        <v>2404</v>
      </c>
      <c r="G457" t="s">
        <v>2405</v>
      </c>
      <c r="H457" t="s">
        <v>2406</v>
      </c>
      <c r="I457" t="s">
        <v>204</v>
      </c>
      <c r="J457" t="s">
        <v>2407</v>
      </c>
      <c r="K457" t="s">
        <v>140</v>
      </c>
      <c r="L457" t="s">
        <v>2083</v>
      </c>
      <c r="M457" t="s">
        <v>105</v>
      </c>
      <c r="N457">
        <v>1415</v>
      </c>
      <c r="O457" t="s">
        <v>2408</v>
      </c>
    </row>
    <row r="458" spans="1:15" x14ac:dyDescent="0.25">
      <c r="A458" t="s">
        <v>75</v>
      </c>
      <c r="B458" t="s">
        <v>90</v>
      </c>
      <c r="C458" t="s">
        <v>2409</v>
      </c>
      <c r="D458" t="s">
        <v>120</v>
      </c>
      <c r="E458">
        <v>0.64700000000000002</v>
      </c>
      <c r="F458" t="s">
        <v>79</v>
      </c>
      <c r="G458" t="s">
        <v>2410</v>
      </c>
      <c r="H458" t="s">
        <v>2411</v>
      </c>
      <c r="I458" t="s">
        <v>79</v>
      </c>
      <c r="J458" t="s">
        <v>82</v>
      </c>
      <c r="K458" t="s">
        <v>83</v>
      </c>
      <c r="L458" t="s">
        <v>2083</v>
      </c>
      <c r="M458" t="s">
        <v>105</v>
      </c>
      <c r="N458">
        <v>1415</v>
      </c>
      <c r="O458" t="s">
        <v>2412</v>
      </c>
    </row>
    <row r="459" spans="1:15" x14ac:dyDescent="0.25">
      <c r="A459" t="s">
        <v>75</v>
      </c>
      <c r="B459" t="s">
        <v>90</v>
      </c>
      <c r="C459" t="s">
        <v>2413</v>
      </c>
      <c r="D459" t="s">
        <v>120</v>
      </c>
      <c r="E459">
        <v>1</v>
      </c>
      <c r="F459" t="s">
        <v>2414</v>
      </c>
      <c r="G459" t="s">
        <v>2415</v>
      </c>
      <c r="H459" t="s">
        <v>2416</v>
      </c>
      <c r="I459" t="s">
        <v>146</v>
      </c>
      <c r="J459" t="s">
        <v>1343</v>
      </c>
      <c r="K459" t="s">
        <v>148</v>
      </c>
      <c r="L459" t="s">
        <v>2083</v>
      </c>
      <c r="M459" t="s">
        <v>105</v>
      </c>
      <c r="N459">
        <v>1415</v>
      </c>
      <c r="O459" t="s">
        <v>2417</v>
      </c>
    </row>
    <row r="460" spans="1:15" x14ac:dyDescent="0.25">
      <c r="A460" t="s">
        <v>75</v>
      </c>
      <c r="B460" t="s">
        <v>90</v>
      </c>
      <c r="C460" t="s">
        <v>2418</v>
      </c>
      <c r="D460" t="s">
        <v>120</v>
      </c>
      <c r="E460">
        <v>0.66200000000000003</v>
      </c>
      <c r="F460" t="s">
        <v>2419</v>
      </c>
      <c r="G460" t="s">
        <v>753</v>
      </c>
      <c r="H460" t="s">
        <v>2420</v>
      </c>
      <c r="I460" t="s">
        <v>140</v>
      </c>
      <c r="J460" t="s">
        <v>2421</v>
      </c>
      <c r="K460" t="s">
        <v>160</v>
      </c>
      <c r="L460" t="s">
        <v>2083</v>
      </c>
      <c r="M460" t="s">
        <v>105</v>
      </c>
      <c r="N460">
        <v>1415</v>
      </c>
      <c r="O460" t="s">
        <v>2422</v>
      </c>
    </row>
    <row r="461" spans="1:15" x14ac:dyDescent="0.25">
      <c r="A461" t="s">
        <v>75</v>
      </c>
      <c r="B461" t="s">
        <v>90</v>
      </c>
      <c r="C461" t="s">
        <v>2423</v>
      </c>
      <c r="D461" t="s">
        <v>225</v>
      </c>
      <c r="E461">
        <v>0.63300000000000001</v>
      </c>
      <c r="F461" t="s">
        <v>2424</v>
      </c>
      <c r="G461" t="s">
        <v>2425</v>
      </c>
      <c r="H461" t="s">
        <v>2426</v>
      </c>
      <c r="I461" t="s">
        <v>511</v>
      </c>
      <c r="J461" t="s">
        <v>2212</v>
      </c>
      <c r="K461" t="s">
        <v>96</v>
      </c>
      <c r="L461" t="s">
        <v>2083</v>
      </c>
      <c r="M461" t="s">
        <v>105</v>
      </c>
      <c r="N461">
        <v>1415</v>
      </c>
      <c r="O461" t="s">
        <v>2427</v>
      </c>
    </row>
    <row r="462" spans="1:15" x14ac:dyDescent="0.25">
      <c r="A462" t="s">
        <v>75</v>
      </c>
      <c r="B462" t="s">
        <v>90</v>
      </c>
      <c r="C462" t="s">
        <v>2428</v>
      </c>
      <c r="D462" t="s">
        <v>120</v>
      </c>
      <c r="E462">
        <v>0.64</v>
      </c>
      <c r="F462" t="s">
        <v>2429</v>
      </c>
      <c r="G462" t="s">
        <v>2430</v>
      </c>
      <c r="H462" t="s">
        <v>2431</v>
      </c>
      <c r="I462" t="s">
        <v>140</v>
      </c>
      <c r="J462" t="s">
        <v>964</v>
      </c>
      <c r="K462" t="s">
        <v>160</v>
      </c>
      <c r="L462" t="s">
        <v>2083</v>
      </c>
      <c r="M462" t="s">
        <v>105</v>
      </c>
      <c r="N462">
        <v>1415</v>
      </c>
      <c r="O462" t="s">
        <v>2432</v>
      </c>
    </row>
    <row r="463" spans="1:15" x14ac:dyDescent="0.25">
      <c r="A463" t="s">
        <v>75</v>
      </c>
      <c r="B463" t="s">
        <v>90</v>
      </c>
      <c r="C463" t="s">
        <v>2433</v>
      </c>
      <c r="D463" t="s">
        <v>135</v>
      </c>
      <c r="E463">
        <v>1</v>
      </c>
      <c r="F463" t="s">
        <v>79</v>
      </c>
      <c r="G463" t="s">
        <v>2434</v>
      </c>
      <c r="H463" t="s">
        <v>2435</v>
      </c>
      <c r="I463" t="s">
        <v>79</v>
      </c>
      <c r="J463" t="s">
        <v>82</v>
      </c>
      <c r="K463" t="s">
        <v>83</v>
      </c>
      <c r="L463" t="s">
        <v>2083</v>
      </c>
      <c r="M463" t="s">
        <v>105</v>
      </c>
      <c r="N463">
        <v>1415</v>
      </c>
      <c r="O463" t="s">
        <v>2436</v>
      </c>
    </row>
    <row r="464" spans="1:15" x14ac:dyDescent="0.25">
      <c r="A464" t="s">
        <v>75</v>
      </c>
      <c r="B464" t="s">
        <v>90</v>
      </c>
      <c r="C464" t="s">
        <v>2437</v>
      </c>
      <c r="D464" t="s">
        <v>120</v>
      </c>
      <c r="E464">
        <v>0.65</v>
      </c>
      <c r="F464" t="s">
        <v>79</v>
      </c>
      <c r="G464" t="s">
        <v>2438</v>
      </c>
      <c r="H464" t="s">
        <v>2439</v>
      </c>
      <c r="I464" t="s">
        <v>79</v>
      </c>
      <c r="J464" t="s">
        <v>82</v>
      </c>
      <c r="K464" t="s">
        <v>83</v>
      </c>
      <c r="L464" t="s">
        <v>2083</v>
      </c>
      <c r="M464" t="s">
        <v>105</v>
      </c>
      <c r="N464">
        <v>1415</v>
      </c>
      <c r="O464" t="s">
        <v>2440</v>
      </c>
    </row>
    <row r="465" spans="1:15" x14ac:dyDescent="0.25">
      <c r="A465" t="s">
        <v>75</v>
      </c>
      <c r="B465" t="s">
        <v>90</v>
      </c>
      <c r="C465" t="s">
        <v>2441</v>
      </c>
      <c r="D465" t="s">
        <v>120</v>
      </c>
      <c r="E465">
        <v>1</v>
      </c>
      <c r="F465" t="s">
        <v>79</v>
      </c>
      <c r="G465" t="s">
        <v>2442</v>
      </c>
      <c r="H465" t="s">
        <v>2443</v>
      </c>
      <c r="I465" t="s">
        <v>79</v>
      </c>
      <c r="J465" t="s">
        <v>82</v>
      </c>
      <c r="K465" t="s">
        <v>83</v>
      </c>
      <c r="L465" t="s">
        <v>2083</v>
      </c>
      <c r="M465" t="s">
        <v>105</v>
      </c>
      <c r="N465">
        <v>1415</v>
      </c>
      <c r="O465" t="s">
        <v>2444</v>
      </c>
    </row>
    <row r="466" spans="1:15" x14ac:dyDescent="0.25">
      <c r="A466" t="s">
        <v>75</v>
      </c>
      <c r="B466" t="s">
        <v>90</v>
      </c>
      <c r="C466" t="s">
        <v>2445</v>
      </c>
      <c r="D466" t="s">
        <v>120</v>
      </c>
      <c r="E466">
        <v>0.63600000000000001</v>
      </c>
      <c r="F466" t="s">
        <v>2446</v>
      </c>
      <c r="G466" t="s">
        <v>791</v>
      </c>
      <c r="H466" t="s">
        <v>792</v>
      </c>
      <c r="I466" t="s">
        <v>197</v>
      </c>
      <c r="J466" t="s">
        <v>448</v>
      </c>
      <c r="K466" t="s">
        <v>172</v>
      </c>
      <c r="L466" t="s">
        <v>2083</v>
      </c>
      <c r="M466" t="s">
        <v>105</v>
      </c>
      <c r="N466">
        <v>1415</v>
      </c>
      <c r="O466" t="s">
        <v>2447</v>
      </c>
    </row>
    <row r="467" spans="1:15" x14ac:dyDescent="0.25">
      <c r="A467" t="s">
        <v>75</v>
      </c>
      <c r="B467" t="s">
        <v>90</v>
      </c>
      <c r="C467" t="s">
        <v>2448</v>
      </c>
      <c r="D467" t="s">
        <v>135</v>
      </c>
      <c r="E467">
        <v>1</v>
      </c>
      <c r="F467" t="s">
        <v>212</v>
      </c>
      <c r="G467" t="s">
        <v>802</v>
      </c>
      <c r="H467" t="s">
        <v>803</v>
      </c>
      <c r="I467" t="s">
        <v>212</v>
      </c>
      <c r="J467" t="s">
        <v>82</v>
      </c>
      <c r="K467" t="s">
        <v>83</v>
      </c>
      <c r="L467" t="s">
        <v>2083</v>
      </c>
      <c r="M467" t="s">
        <v>105</v>
      </c>
      <c r="N467">
        <v>1415</v>
      </c>
      <c r="O467" t="s">
        <v>2449</v>
      </c>
    </row>
    <row r="468" spans="1:15" x14ac:dyDescent="0.25">
      <c r="A468" t="s">
        <v>75</v>
      </c>
      <c r="B468" t="s">
        <v>90</v>
      </c>
      <c r="C468" t="s">
        <v>2450</v>
      </c>
      <c r="D468" t="s">
        <v>120</v>
      </c>
      <c r="E468">
        <v>0.61399999999999999</v>
      </c>
      <c r="F468" t="s">
        <v>403</v>
      </c>
      <c r="G468" t="s">
        <v>2451</v>
      </c>
      <c r="H468" t="s">
        <v>2452</v>
      </c>
      <c r="I468" t="s">
        <v>105</v>
      </c>
      <c r="J468" t="s">
        <v>406</v>
      </c>
      <c r="K468" t="s">
        <v>160</v>
      </c>
      <c r="L468" t="s">
        <v>2083</v>
      </c>
      <c r="M468" t="s">
        <v>105</v>
      </c>
      <c r="N468">
        <v>1415</v>
      </c>
      <c r="O468" t="s">
        <v>2453</v>
      </c>
    </row>
    <row r="469" spans="1:15" x14ac:dyDescent="0.25">
      <c r="A469" t="s">
        <v>75</v>
      </c>
      <c r="B469" t="s">
        <v>90</v>
      </c>
      <c r="C469" t="s">
        <v>2454</v>
      </c>
      <c r="D469" t="s">
        <v>120</v>
      </c>
      <c r="E469">
        <v>0.64400000000000002</v>
      </c>
      <c r="F469" t="s">
        <v>2455</v>
      </c>
      <c r="G469" t="s">
        <v>2456</v>
      </c>
      <c r="H469" t="s">
        <v>2457</v>
      </c>
      <c r="I469" t="s">
        <v>197</v>
      </c>
      <c r="J469" t="s">
        <v>2458</v>
      </c>
      <c r="K469" t="s">
        <v>172</v>
      </c>
      <c r="L469" t="s">
        <v>2083</v>
      </c>
      <c r="M469" t="s">
        <v>105</v>
      </c>
      <c r="N469">
        <v>1415</v>
      </c>
      <c r="O469" t="s">
        <v>2459</v>
      </c>
    </row>
    <row r="470" spans="1:15" x14ac:dyDescent="0.25">
      <c r="A470" t="s">
        <v>75</v>
      </c>
      <c r="B470" t="s">
        <v>90</v>
      </c>
      <c r="C470" t="s">
        <v>2460</v>
      </c>
      <c r="D470" t="s">
        <v>120</v>
      </c>
      <c r="E470">
        <v>0.67099999999999993</v>
      </c>
      <c r="F470" t="s">
        <v>79</v>
      </c>
      <c r="G470" t="s">
        <v>2461</v>
      </c>
      <c r="H470" t="s">
        <v>2462</v>
      </c>
      <c r="I470" t="s">
        <v>79</v>
      </c>
      <c r="J470" t="s">
        <v>82</v>
      </c>
      <c r="K470" t="s">
        <v>83</v>
      </c>
      <c r="L470" t="s">
        <v>2083</v>
      </c>
      <c r="M470" t="s">
        <v>105</v>
      </c>
      <c r="N470">
        <v>1415</v>
      </c>
      <c r="O470" t="s">
        <v>2463</v>
      </c>
    </row>
    <row r="471" spans="1:15" x14ac:dyDescent="0.25">
      <c r="A471" t="s">
        <v>75</v>
      </c>
      <c r="B471" t="s">
        <v>90</v>
      </c>
      <c r="C471" t="s">
        <v>2464</v>
      </c>
      <c r="D471" t="s">
        <v>135</v>
      </c>
      <c r="E471">
        <v>1</v>
      </c>
      <c r="F471" t="s">
        <v>2465</v>
      </c>
      <c r="G471" t="s">
        <v>2466</v>
      </c>
      <c r="H471" t="s">
        <v>2467</v>
      </c>
      <c r="I471" t="s">
        <v>204</v>
      </c>
      <c r="J471" t="s">
        <v>2468</v>
      </c>
      <c r="K471" t="s">
        <v>140</v>
      </c>
      <c r="L471" t="s">
        <v>2083</v>
      </c>
      <c r="M471" t="s">
        <v>105</v>
      </c>
      <c r="N471">
        <v>1415</v>
      </c>
      <c r="O471" t="s">
        <v>2469</v>
      </c>
    </row>
    <row r="472" spans="1:15" x14ac:dyDescent="0.25">
      <c r="A472" t="s">
        <v>75</v>
      </c>
      <c r="B472" t="s">
        <v>90</v>
      </c>
      <c r="C472" t="s">
        <v>2470</v>
      </c>
      <c r="D472" t="s">
        <v>92</v>
      </c>
      <c r="E472">
        <v>0.67500000000000004</v>
      </c>
      <c r="F472" t="s">
        <v>2471</v>
      </c>
      <c r="G472" t="s">
        <v>2472</v>
      </c>
      <c r="H472" t="s">
        <v>2473</v>
      </c>
      <c r="I472" t="s">
        <v>400</v>
      </c>
      <c r="J472" t="s">
        <v>2474</v>
      </c>
      <c r="K472" t="s">
        <v>277</v>
      </c>
      <c r="L472" t="s">
        <v>2083</v>
      </c>
      <c r="M472" t="s">
        <v>105</v>
      </c>
      <c r="N472">
        <v>1415</v>
      </c>
      <c r="O472" t="s">
        <v>2475</v>
      </c>
    </row>
    <row r="473" spans="1:15" x14ac:dyDescent="0.25">
      <c r="A473" t="s">
        <v>75</v>
      </c>
      <c r="B473" t="s">
        <v>90</v>
      </c>
      <c r="C473" t="s">
        <v>2476</v>
      </c>
      <c r="D473" t="s">
        <v>92</v>
      </c>
      <c r="E473">
        <v>0.66700000000000004</v>
      </c>
      <c r="F473" t="s">
        <v>2477</v>
      </c>
      <c r="G473" t="s">
        <v>2478</v>
      </c>
      <c r="H473" t="s">
        <v>2479</v>
      </c>
      <c r="I473" t="s">
        <v>105</v>
      </c>
      <c r="J473" t="s">
        <v>1416</v>
      </c>
      <c r="K473" t="s">
        <v>85</v>
      </c>
      <c r="L473" t="s">
        <v>2083</v>
      </c>
      <c r="M473" t="s">
        <v>105</v>
      </c>
      <c r="N473">
        <v>1415</v>
      </c>
      <c r="O473" t="s">
        <v>2480</v>
      </c>
    </row>
    <row r="474" spans="1:15" x14ac:dyDescent="0.25">
      <c r="A474" t="s">
        <v>75</v>
      </c>
      <c r="B474" t="s">
        <v>90</v>
      </c>
      <c r="C474" t="s">
        <v>2481</v>
      </c>
      <c r="D474" t="s">
        <v>120</v>
      </c>
      <c r="E474">
        <v>0.67299999999999993</v>
      </c>
      <c r="F474" t="s">
        <v>2482</v>
      </c>
      <c r="G474" t="s">
        <v>2483</v>
      </c>
      <c r="H474" t="s">
        <v>2484</v>
      </c>
      <c r="I474" t="s">
        <v>131</v>
      </c>
      <c r="J474" t="s">
        <v>2485</v>
      </c>
      <c r="K474" t="s">
        <v>98</v>
      </c>
      <c r="L474" t="s">
        <v>2083</v>
      </c>
      <c r="M474" t="s">
        <v>105</v>
      </c>
      <c r="N474">
        <v>1415</v>
      </c>
      <c r="O474" t="s">
        <v>2486</v>
      </c>
    </row>
    <row r="475" spans="1:15" x14ac:dyDescent="0.25">
      <c r="A475" t="s">
        <v>75</v>
      </c>
      <c r="B475" t="s">
        <v>90</v>
      </c>
      <c r="C475" t="s">
        <v>2487</v>
      </c>
      <c r="D475" t="s">
        <v>92</v>
      </c>
      <c r="E475">
        <v>0.626</v>
      </c>
      <c r="F475" t="s">
        <v>212</v>
      </c>
      <c r="G475" t="s">
        <v>2488</v>
      </c>
      <c r="H475" t="s">
        <v>2489</v>
      </c>
      <c r="I475" t="s">
        <v>212</v>
      </c>
      <c r="J475" t="s">
        <v>82</v>
      </c>
      <c r="K475" t="s">
        <v>83</v>
      </c>
      <c r="L475" t="s">
        <v>2083</v>
      </c>
      <c r="M475" t="s">
        <v>105</v>
      </c>
      <c r="N475">
        <v>1415</v>
      </c>
      <c r="O475" t="s">
        <v>2490</v>
      </c>
    </row>
    <row r="476" spans="1:15" x14ac:dyDescent="0.25">
      <c r="A476" t="s">
        <v>75</v>
      </c>
      <c r="B476" t="s">
        <v>90</v>
      </c>
      <c r="C476" t="s">
        <v>2491</v>
      </c>
      <c r="D476" t="s">
        <v>101</v>
      </c>
      <c r="E476">
        <v>1</v>
      </c>
      <c r="F476" t="s">
        <v>2492</v>
      </c>
      <c r="G476" t="s">
        <v>2493</v>
      </c>
      <c r="H476" t="s">
        <v>2494</v>
      </c>
      <c r="I476" t="s">
        <v>277</v>
      </c>
      <c r="J476" t="s">
        <v>2495</v>
      </c>
      <c r="K476" t="s">
        <v>85</v>
      </c>
      <c r="L476" t="s">
        <v>2083</v>
      </c>
      <c r="M476" t="s">
        <v>105</v>
      </c>
      <c r="N476">
        <v>1415</v>
      </c>
      <c r="O476" t="s">
        <v>2496</v>
      </c>
    </row>
    <row r="477" spans="1:15" x14ac:dyDescent="0.25">
      <c r="A477" t="s">
        <v>75</v>
      </c>
      <c r="B477" t="s">
        <v>90</v>
      </c>
      <c r="C477" t="s">
        <v>2497</v>
      </c>
      <c r="D477" t="s">
        <v>135</v>
      </c>
      <c r="E477">
        <v>1</v>
      </c>
      <c r="F477" t="s">
        <v>2498</v>
      </c>
      <c r="G477" t="s">
        <v>2499</v>
      </c>
      <c r="H477" t="s">
        <v>2500</v>
      </c>
      <c r="I477" t="s">
        <v>105</v>
      </c>
      <c r="J477" t="s">
        <v>1995</v>
      </c>
      <c r="K477" t="s">
        <v>160</v>
      </c>
      <c r="L477" t="s">
        <v>2083</v>
      </c>
      <c r="M477" t="s">
        <v>105</v>
      </c>
      <c r="N477">
        <v>1415</v>
      </c>
      <c r="O477" t="s">
        <v>2501</v>
      </c>
    </row>
    <row r="478" spans="1:15" x14ac:dyDescent="0.25">
      <c r="A478" t="s">
        <v>75</v>
      </c>
      <c r="B478" t="s">
        <v>90</v>
      </c>
      <c r="C478" t="s">
        <v>2502</v>
      </c>
      <c r="D478" t="s">
        <v>135</v>
      </c>
      <c r="E478">
        <v>0.63400000000000001</v>
      </c>
      <c r="F478" t="s">
        <v>2503</v>
      </c>
      <c r="G478" t="s">
        <v>2499</v>
      </c>
      <c r="H478" t="s">
        <v>2500</v>
      </c>
      <c r="I478" t="s">
        <v>85</v>
      </c>
      <c r="J478" t="s">
        <v>665</v>
      </c>
      <c r="K478" t="s">
        <v>277</v>
      </c>
      <c r="L478" t="s">
        <v>2083</v>
      </c>
      <c r="M478" t="s">
        <v>105</v>
      </c>
      <c r="N478">
        <v>1415</v>
      </c>
      <c r="O478" t="s">
        <v>2504</v>
      </c>
    </row>
    <row r="479" spans="1:15" x14ac:dyDescent="0.25">
      <c r="A479" t="s">
        <v>75</v>
      </c>
      <c r="B479" t="s">
        <v>90</v>
      </c>
      <c r="C479" t="s">
        <v>2505</v>
      </c>
      <c r="D479" t="s">
        <v>225</v>
      </c>
      <c r="E479">
        <v>0.65300000000000002</v>
      </c>
      <c r="F479" t="s">
        <v>2506</v>
      </c>
      <c r="G479" t="s">
        <v>878</v>
      </c>
      <c r="H479" t="s">
        <v>554</v>
      </c>
      <c r="I479" t="s">
        <v>172</v>
      </c>
      <c r="J479" t="s">
        <v>1070</v>
      </c>
      <c r="K479" t="s">
        <v>253</v>
      </c>
      <c r="L479" t="s">
        <v>2083</v>
      </c>
      <c r="M479" t="s">
        <v>105</v>
      </c>
      <c r="N479">
        <v>1415</v>
      </c>
      <c r="O479" t="s">
        <v>2507</v>
      </c>
    </row>
    <row r="480" spans="1:15" x14ac:dyDescent="0.25">
      <c r="A480" t="s">
        <v>75</v>
      </c>
      <c r="B480" t="s">
        <v>90</v>
      </c>
      <c r="C480" t="s">
        <v>2508</v>
      </c>
      <c r="D480" t="s">
        <v>120</v>
      </c>
      <c r="E480">
        <v>1</v>
      </c>
      <c r="F480" t="s">
        <v>2509</v>
      </c>
      <c r="G480" t="s">
        <v>2510</v>
      </c>
      <c r="H480" t="s">
        <v>2511</v>
      </c>
      <c r="I480" t="s">
        <v>85</v>
      </c>
      <c r="J480" t="s">
        <v>406</v>
      </c>
      <c r="K480" t="s">
        <v>277</v>
      </c>
      <c r="L480" t="s">
        <v>2083</v>
      </c>
      <c r="M480" t="s">
        <v>105</v>
      </c>
      <c r="N480">
        <v>1415</v>
      </c>
      <c r="O480" t="s">
        <v>2512</v>
      </c>
    </row>
    <row r="481" spans="1:15" x14ac:dyDescent="0.25">
      <c r="A481" t="s">
        <v>75</v>
      </c>
      <c r="B481" t="s">
        <v>90</v>
      </c>
      <c r="C481" t="s">
        <v>2513</v>
      </c>
      <c r="D481" t="s">
        <v>120</v>
      </c>
      <c r="E481">
        <v>0.65200000000000002</v>
      </c>
      <c r="F481" t="s">
        <v>2514</v>
      </c>
      <c r="G481" t="s">
        <v>2515</v>
      </c>
      <c r="H481" t="s">
        <v>2516</v>
      </c>
      <c r="I481" t="s">
        <v>140</v>
      </c>
      <c r="J481" t="s">
        <v>2517</v>
      </c>
      <c r="K481" t="s">
        <v>160</v>
      </c>
      <c r="L481" t="s">
        <v>2083</v>
      </c>
      <c r="M481" t="s">
        <v>105</v>
      </c>
      <c r="N481">
        <v>1415</v>
      </c>
      <c r="O481" t="s">
        <v>2518</v>
      </c>
    </row>
    <row r="482" spans="1:15" x14ac:dyDescent="0.25">
      <c r="A482" t="s">
        <v>75</v>
      </c>
      <c r="B482" t="s">
        <v>90</v>
      </c>
      <c r="C482" t="s">
        <v>2519</v>
      </c>
      <c r="D482" t="s">
        <v>135</v>
      </c>
      <c r="E482">
        <v>1</v>
      </c>
      <c r="F482" t="s">
        <v>79</v>
      </c>
      <c r="G482" t="s">
        <v>2520</v>
      </c>
      <c r="H482" t="s">
        <v>2521</v>
      </c>
      <c r="I482" t="s">
        <v>79</v>
      </c>
      <c r="J482" t="s">
        <v>82</v>
      </c>
      <c r="K482" t="s">
        <v>83</v>
      </c>
      <c r="L482" t="s">
        <v>2083</v>
      </c>
      <c r="M482" t="s">
        <v>105</v>
      </c>
      <c r="N482">
        <v>1415</v>
      </c>
      <c r="O482" t="s">
        <v>2522</v>
      </c>
    </row>
    <row r="483" spans="1:15" x14ac:dyDescent="0.25">
      <c r="A483" t="s">
        <v>75</v>
      </c>
      <c r="B483" t="s">
        <v>90</v>
      </c>
      <c r="C483" t="s">
        <v>2523</v>
      </c>
      <c r="D483" t="s">
        <v>135</v>
      </c>
      <c r="E483">
        <v>0.67400000000000004</v>
      </c>
      <c r="F483" t="s">
        <v>2524</v>
      </c>
      <c r="G483" t="s">
        <v>2525</v>
      </c>
      <c r="H483" t="s">
        <v>2526</v>
      </c>
      <c r="I483" t="s">
        <v>105</v>
      </c>
      <c r="J483" t="s">
        <v>2527</v>
      </c>
      <c r="K483" t="s">
        <v>160</v>
      </c>
      <c r="L483" t="s">
        <v>2083</v>
      </c>
      <c r="M483" t="s">
        <v>105</v>
      </c>
      <c r="N483">
        <v>1415</v>
      </c>
      <c r="O483" t="s">
        <v>2528</v>
      </c>
    </row>
    <row r="484" spans="1:15" x14ac:dyDescent="0.25">
      <c r="A484" t="s">
        <v>75</v>
      </c>
      <c r="B484" t="s">
        <v>90</v>
      </c>
      <c r="C484" t="s">
        <v>2529</v>
      </c>
      <c r="D484" t="s">
        <v>151</v>
      </c>
      <c r="E484">
        <v>0.60699999999999998</v>
      </c>
      <c r="F484" t="s">
        <v>79</v>
      </c>
      <c r="G484" t="s">
        <v>2530</v>
      </c>
      <c r="H484" t="s">
        <v>2531</v>
      </c>
      <c r="I484" t="s">
        <v>79</v>
      </c>
      <c r="J484" t="s">
        <v>82</v>
      </c>
      <c r="K484" t="s">
        <v>83</v>
      </c>
      <c r="L484" t="s">
        <v>2083</v>
      </c>
      <c r="M484" t="s">
        <v>105</v>
      </c>
      <c r="N484">
        <v>1415</v>
      </c>
      <c r="O484" t="s">
        <v>2532</v>
      </c>
    </row>
    <row r="485" spans="1:15" x14ac:dyDescent="0.25">
      <c r="A485" t="s">
        <v>75</v>
      </c>
      <c r="B485" t="s">
        <v>90</v>
      </c>
      <c r="C485" t="s">
        <v>2533</v>
      </c>
      <c r="D485" t="s">
        <v>120</v>
      </c>
      <c r="E485">
        <v>0.66500000000000004</v>
      </c>
      <c r="F485" t="s">
        <v>2534</v>
      </c>
      <c r="G485" t="s">
        <v>2535</v>
      </c>
      <c r="H485" t="s">
        <v>2536</v>
      </c>
      <c r="I485" t="s">
        <v>98</v>
      </c>
      <c r="J485" t="s">
        <v>2537</v>
      </c>
      <c r="K485" t="s">
        <v>428</v>
      </c>
      <c r="L485" t="s">
        <v>2083</v>
      </c>
      <c r="M485" t="s">
        <v>105</v>
      </c>
      <c r="N485">
        <v>1415</v>
      </c>
      <c r="O485" t="s">
        <v>2538</v>
      </c>
    </row>
    <row r="486" spans="1:15" x14ac:dyDescent="0.25">
      <c r="A486" t="s">
        <v>75</v>
      </c>
      <c r="B486" t="s">
        <v>90</v>
      </c>
      <c r="C486" t="s">
        <v>2539</v>
      </c>
      <c r="D486" t="s">
        <v>135</v>
      </c>
      <c r="E486">
        <v>0.61899999999999999</v>
      </c>
      <c r="F486" t="s">
        <v>2540</v>
      </c>
      <c r="G486" t="s">
        <v>2541</v>
      </c>
      <c r="H486" t="s">
        <v>2542</v>
      </c>
      <c r="I486" t="s">
        <v>197</v>
      </c>
      <c r="J486" t="s">
        <v>323</v>
      </c>
      <c r="K486" t="s">
        <v>172</v>
      </c>
      <c r="L486" t="s">
        <v>2083</v>
      </c>
      <c r="M486" t="s">
        <v>105</v>
      </c>
      <c r="N486">
        <v>1415</v>
      </c>
      <c r="O486" t="s">
        <v>2543</v>
      </c>
    </row>
    <row r="487" spans="1:15" x14ac:dyDescent="0.25">
      <c r="A487" t="s">
        <v>75</v>
      </c>
      <c r="B487" t="s">
        <v>90</v>
      </c>
      <c r="C487" t="s">
        <v>2544</v>
      </c>
      <c r="D487" t="s">
        <v>88</v>
      </c>
      <c r="E487">
        <v>1</v>
      </c>
      <c r="F487" t="s">
        <v>79</v>
      </c>
      <c r="G487" t="s">
        <v>2545</v>
      </c>
      <c r="H487" t="s">
        <v>2546</v>
      </c>
      <c r="I487" t="s">
        <v>79</v>
      </c>
      <c r="J487" t="s">
        <v>82</v>
      </c>
      <c r="K487" t="s">
        <v>83</v>
      </c>
      <c r="L487" t="s">
        <v>2083</v>
      </c>
      <c r="M487" t="s">
        <v>105</v>
      </c>
      <c r="N487">
        <v>1415</v>
      </c>
      <c r="O487" t="s">
        <v>2547</v>
      </c>
    </row>
    <row r="488" spans="1:15" x14ac:dyDescent="0.25">
      <c r="A488" t="s">
        <v>75</v>
      </c>
      <c r="B488" t="s">
        <v>90</v>
      </c>
      <c r="C488" t="s">
        <v>2548</v>
      </c>
      <c r="D488" t="s">
        <v>120</v>
      </c>
      <c r="E488">
        <v>1</v>
      </c>
      <c r="F488" t="s">
        <v>2549</v>
      </c>
      <c r="G488" t="s">
        <v>2550</v>
      </c>
      <c r="H488" t="s">
        <v>2551</v>
      </c>
      <c r="I488" t="s">
        <v>197</v>
      </c>
      <c r="J488" t="s">
        <v>1745</v>
      </c>
      <c r="K488" t="s">
        <v>172</v>
      </c>
      <c r="L488" t="s">
        <v>2083</v>
      </c>
      <c r="M488" t="s">
        <v>105</v>
      </c>
      <c r="N488">
        <v>1415</v>
      </c>
      <c r="O488" t="s">
        <v>2552</v>
      </c>
    </row>
    <row r="489" spans="1:15" x14ac:dyDescent="0.25">
      <c r="A489" t="s">
        <v>75</v>
      </c>
      <c r="B489" t="s">
        <v>90</v>
      </c>
      <c r="C489" t="s">
        <v>2553</v>
      </c>
      <c r="D489" t="s">
        <v>135</v>
      </c>
      <c r="E489">
        <v>0.60299999999999998</v>
      </c>
      <c r="F489" t="s">
        <v>2554</v>
      </c>
      <c r="G489" t="s">
        <v>2555</v>
      </c>
      <c r="H489" t="s">
        <v>2556</v>
      </c>
      <c r="I489" t="s">
        <v>140</v>
      </c>
      <c r="J489" t="s">
        <v>2557</v>
      </c>
      <c r="K489" t="s">
        <v>160</v>
      </c>
      <c r="L489" t="s">
        <v>2083</v>
      </c>
      <c r="M489" t="s">
        <v>105</v>
      </c>
      <c r="N489">
        <v>1415</v>
      </c>
      <c r="O489" t="s">
        <v>2558</v>
      </c>
    </row>
    <row r="490" spans="1:15" x14ac:dyDescent="0.25">
      <c r="A490" t="s">
        <v>75</v>
      </c>
      <c r="B490" t="s">
        <v>90</v>
      </c>
      <c r="C490" t="s">
        <v>2559</v>
      </c>
      <c r="D490" t="s">
        <v>135</v>
      </c>
      <c r="E490">
        <v>0.621</v>
      </c>
      <c r="F490" t="s">
        <v>79</v>
      </c>
      <c r="G490" t="s">
        <v>2560</v>
      </c>
      <c r="H490" t="s">
        <v>2561</v>
      </c>
      <c r="I490" t="s">
        <v>79</v>
      </c>
      <c r="J490" t="s">
        <v>82</v>
      </c>
      <c r="K490" t="s">
        <v>83</v>
      </c>
      <c r="L490" t="s">
        <v>2083</v>
      </c>
      <c r="M490" t="s">
        <v>105</v>
      </c>
      <c r="N490">
        <v>1415</v>
      </c>
      <c r="O490" t="s">
        <v>2562</v>
      </c>
    </row>
    <row r="491" spans="1:15" x14ac:dyDescent="0.25">
      <c r="A491" t="s">
        <v>75</v>
      </c>
      <c r="B491" t="s">
        <v>90</v>
      </c>
      <c r="C491" t="s">
        <v>2563</v>
      </c>
      <c r="D491" t="s">
        <v>225</v>
      </c>
      <c r="E491">
        <v>0.64700000000000002</v>
      </c>
      <c r="F491" t="s">
        <v>2564</v>
      </c>
      <c r="G491" t="s">
        <v>937</v>
      </c>
      <c r="H491" t="s">
        <v>938</v>
      </c>
      <c r="I491" t="s">
        <v>174</v>
      </c>
      <c r="J491" t="s">
        <v>2565</v>
      </c>
      <c r="K491" t="s">
        <v>140</v>
      </c>
      <c r="L491" t="s">
        <v>2083</v>
      </c>
      <c r="M491" t="s">
        <v>105</v>
      </c>
      <c r="N491">
        <v>1415</v>
      </c>
      <c r="O491" t="s">
        <v>2566</v>
      </c>
    </row>
    <row r="492" spans="1:15" x14ac:dyDescent="0.25">
      <c r="A492" t="s">
        <v>75</v>
      </c>
      <c r="B492" t="s">
        <v>90</v>
      </c>
      <c r="C492" t="s">
        <v>2567</v>
      </c>
      <c r="D492" t="s">
        <v>92</v>
      </c>
      <c r="E492">
        <v>0.628</v>
      </c>
      <c r="F492" t="s">
        <v>2568</v>
      </c>
      <c r="G492" t="s">
        <v>2569</v>
      </c>
      <c r="H492" t="s">
        <v>2570</v>
      </c>
      <c r="I492" t="s">
        <v>105</v>
      </c>
      <c r="J492" t="s">
        <v>2135</v>
      </c>
      <c r="K492" t="s">
        <v>85</v>
      </c>
      <c r="L492" t="s">
        <v>2083</v>
      </c>
      <c r="M492" t="s">
        <v>105</v>
      </c>
      <c r="N492">
        <v>1415</v>
      </c>
      <c r="O492" t="s">
        <v>2571</v>
      </c>
    </row>
    <row r="493" spans="1:15" x14ac:dyDescent="0.25">
      <c r="A493" t="s">
        <v>75</v>
      </c>
      <c r="B493" t="s">
        <v>90</v>
      </c>
      <c r="C493" t="s">
        <v>2572</v>
      </c>
      <c r="D493" t="s">
        <v>92</v>
      </c>
      <c r="E493">
        <v>0.68</v>
      </c>
      <c r="F493" t="s">
        <v>2573</v>
      </c>
      <c r="G493" t="s">
        <v>950</v>
      </c>
      <c r="H493" t="s">
        <v>951</v>
      </c>
      <c r="I493" t="s">
        <v>245</v>
      </c>
      <c r="J493" t="s">
        <v>2574</v>
      </c>
      <c r="K493" t="s">
        <v>105</v>
      </c>
      <c r="L493" t="s">
        <v>2083</v>
      </c>
      <c r="M493" t="s">
        <v>105</v>
      </c>
      <c r="N493">
        <v>1415</v>
      </c>
      <c r="O493" t="s">
        <v>2575</v>
      </c>
    </row>
    <row r="494" spans="1:15" x14ac:dyDescent="0.25">
      <c r="A494" t="s">
        <v>75</v>
      </c>
      <c r="B494" t="s">
        <v>90</v>
      </c>
      <c r="C494" t="s">
        <v>2576</v>
      </c>
      <c r="D494" t="s">
        <v>120</v>
      </c>
      <c r="E494">
        <v>0.63900000000000001</v>
      </c>
      <c r="F494" t="s">
        <v>79</v>
      </c>
      <c r="G494" t="s">
        <v>2577</v>
      </c>
      <c r="H494" t="s">
        <v>2578</v>
      </c>
      <c r="I494" t="s">
        <v>79</v>
      </c>
      <c r="J494" t="s">
        <v>82</v>
      </c>
      <c r="K494" t="s">
        <v>83</v>
      </c>
      <c r="L494" t="s">
        <v>2083</v>
      </c>
      <c r="M494" t="s">
        <v>105</v>
      </c>
      <c r="N494">
        <v>1415</v>
      </c>
      <c r="O494" t="s">
        <v>2579</v>
      </c>
    </row>
    <row r="495" spans="1:15" x14ac:dyDescent="0.25">
      <c r="A495" t="s">
        <v>75</v>
      </c>
      <c r="B495" t="s">
        <v>90</v>
      </c>
      <c r="C495" t="s">
        <v>2580</v>
      </c>
      <c r="D495" t="s">
        <v>135</v>
      </c>
      <c r="E495">
        <v>0.60499999999999998</v>
      </c>
      <c r="F495" t="s">
        <v>212</v>
      </c>
      <c r="G495" t="s">
        <v>2581</v>
      </c>
      <c r="H495" t="s">
        <v>2582</v>
      </c>
      <c r="I495" t="s">
        <v>212</v>
      </c>
      <c r="J495" t="s">
        <v>82</v>
      </c>
      <c r="K495" t="s">
        <v>83</v>
      </c>
      <c r="L495" t="s">
        <v>2083</v>
      </c>
      <c r="M495" t="s">
        <v>105</v>
      </c>
      <c r="N495">
        <v>1415</v>
      </c>
      <c r="O495" t="s">
        <v>2583</v>
      </c>
    </row>
    <row r="496" spans="1:15" x14ac:dyDescent="0.25">
      <c r="A496" t="s">
        <v>75</v>
      </c>
      <c r="B496" t="s">
        <v>90</v>
      </c>
      <c r="C496" t="s">
        <v>2584</v>
      </c>
      <c r="D496" t="s">
        <v>297</v>
      </c>
      <c r="E496">
        <v>0.63400000000000001</v>
      </c>
      <c r="F496" t="s">
        <v>2585</v>
      </c>
      <c r="G496" t="s">
        <v>2586</v>
      </c>
      <c r="H496" t="s">
        <v>687</v>
      </c>
      <c r="I496" t="s">
        <v>400</v>
      </c>
      <c r="J496" t="s">
        <v>2587</v>
      </c>
      <c r="K496" t="s">
        <v>511</v>
      </c>
      <c r="L496" t="s">
        <v>2083</v>
      </c>
      <c r="M496" t="s">
        <v>105</v>
      </c>
      <c r="N496">
        <v>1415</v>
      </c>
      <c r="O496" t="s">
        <v>2588</v>
      </c>
    </row>
    <row r="497" spans="1:15" x14ac:dyDescent="0.25">
      <c r="A497" t="s">
        <v>75</v>
      </c>
      <c r="B497" t="s">
        <v>90</v>
      </c>
      <c r="C497" t="s">
        <v>2589</v>
      </c>
      <c r="D497" t="s">
        <v>135</v>
      </c>
      <c r="E497">
        <v>0.64599999999999991</v>
      </c>
      <c r="F497" t="s">
        <v>2590</v>
      </c>
      <c r="G497" t="s">
        <v>2591</v>
      </c>
      <c r="H497" t="s">
        <v>2592</v>
      </c>
      <c r="I497" t="s">
        <v>140</v>
      </c>
      <c r="J497" t="s">
        <v>2593</v>
      </c>
      <c r="K497" t="s">
        <v>160</v>
      </c>
      <c r="L497" t="s">
        <v>2083</v>
      </c>
      <c r="M497" t="s">
        <v>105</v>
      </c>
      <c r="N497">
        <v>1415</v>
      </c>
      <c r="O497" t="s">
        <v>2594</v>
      </c>
    </row>
    <row r="498" spans="1:15" x14ac:dyDescent="0.25">
      <c r="A498" t="s">
        <v>75</v>
      </c>
      <c r="B498" t="s">
        <v>90</v>
      </c>
      <c r="C498" t="s">
        <v>2595</v>
      </c>
      <c r="D498" t="s">
        <v>135</v>
      </c>
      <c r="E498">
        <v>0.65900000000000003</v>
      </c>
      <c r="F498" t="s">
        <v>2596</v>
      </c>
      <c r="G498" t="s">
        <v>2597</v>
      </c>
      <c r="H498" t="s">
        <v>2598</v>
      </c>
      <c r="I498" t="s">
        <v>124</v>
      </c>
      <c r="J498" t="s">
        <v>2135</v>
      </c>
      <c r="K498" t="s">
        <v>96</v>
      </c>
      <c r="L498" t="s">
        <v>2083</v>
      </c>
      <c r="M498" t="s">
        <v>105</v>
      </c>
      <c r="N498">
        <v>1415</v>
      </c>
      <c r="O498" t="s">
        <v>2599</v>
      </c>
    </row>
    <row r="499" spans="1:15" x14ac:dyDescent="0.25">
      <c r="A499" t="s">
        <v>75</v>
      </c>
      <c r="B499" t="s">
        <v>90</v>
      </c>
      <c r="C499" t="s">
        <v>2600</v>
      </c>
      <c r="D499" t="s">
        <v>92</v>
      </c>
      <c r="E499">
        <v>1</v>
      </c>
      <c r="F499" t="s">
        <v>2601</v>
      </c>
      <c r="G499" t="s">
        <v>2602</v>
      </c>
      <c r="H499" t="s">
        <v>123</v>
      </c>
      <c r="I499" t="s">
        <v>98</v>
      </c>
      <c r="J499" t="s">
        <v>1175</v>
      </c>
      <c r="K499" t="s">
        <v>96</v>
      </c>
      <c r="L499" t="s">
        <v>2083</v>
      </c>
      <c r="M499" t="s">
        <v>105</v>
      </c>
      <c r="N499">
        <v>1415</v>
      </c>
      <c r="O499" t="s">
        <v>2603</v>
      </c>
    </row>
    <row r="500" spans="1:15" x14ac:dyDescent="0.25">
      <c r="A500" t="s">
        <v>75</v>
      </c>
      <c r="B500" t="s">
        <v>90</v>
      </c>
      <c r="C500" t="s">
        <v>2604</v>
      </c>
      <c r="D500" t="s">
        <v>120</v>
      </c>
      <c r="E500">
        <v>0.61799999999999999</v>
      </c>
      <c r="F500" t="s">
        <v>2605</v>
      </c>
      <c r="G500" t="s">
        <v>2606</v>
      </c>
      <c r="H500" t="s">
        <v>2607</v>
      </c>
      <c r="I500" t="s">
        <v>253</v>
      </c>
      <c r="J500" t="s">
        <v>2608</v>
      </c>
      <c r="K500" t="s">
        <v>96</v>
      </c>
      <c r="L500" t="s">
        <v>2083</v>
      </c>
      <c r="M500" t="s">
        <v>105</v>
      </c>
      <c r="N500">
        <v>1415</v>
      </c>
      <c r="O500" t="s">
        <v>2609</v>
      </c>
    </row>
    <row r="501" spans="1:15" x14ac:dyDescent="0.25">
      <c r="A501" t="s">
        <v>75</v>
      </c>
      <c r="B501" t="s">
        <v>90</v>
      </c>
      <c r="C501" t="s">
        <v>2610</v>
      </c>
      <c r="D501" t="s">
        <v>135</v>
      </c>
      <c r="E501">
        <v>0.64900000000000002</v>
      </c>
      <c r="F501" t="s">
        <v>2611</v>
      </c>
      <c r="G501" t="s">
        <v>1022</v>
      </c>
      <c r="H501" t="s">
        <v>1023</v>
      </c>
      <c r="I501" t="s">
        <v>511</v>
      </c>
      <c r="J501" t="s">
        <v>313</v>
      </c>
      <c r="K501" t="s">
        <v>400</v>
      </c>
      <c r="L501" t="s">
        <v>2083</v>
      </c>
      <c r="M501" t="s">
        <v>105</v>
      </c>
      <c r="N501">
        <v>1415</v>
      </c>
      <c r="O501" t="s">
        <v>2612</v>
      </c>
    </row>
    <row r="502" spans="1:15" x14ac:dyDescent="0.25">
      <c r="A502" t="s">
        <v>75</v>
      </c>
      <c r="B502" t="s">
        <v>90</v>
      </c>
      <c r="C502" t="s">
        <v>2613</v>
      </c>
      <c r="D502" t="s">
        <v>135</v>
      </c>
      <c r="E502">
        <v>0.63200000000000001</v>
      </c>
      <c r="F502" t="s">
        <v>2614</v>
      </c>
      <c r="G502" t="s">
        <v>2615</v>
      </c>
      <c r="H502" t="s">
        <v>2616</v>
      </c>
      <c r="I502" t="s">
        <v>105</v>
      </c>
      <c r="J502" t="s">
        <v>2617</v>
      </c>
      <c r="K502" t="s">
        <v>85</v>
      </c>
      <c r="L502" t="s">
        <v>2083</v>
      </c>
      <c r="M502" t="s">
        <v>105</v>
      </c>
      <c r="N502">
        <v>1415</v>
      </c>
      <c r="O502" t="s">
        <v>2618</v>
      </c>
    </row>
    <row r="503" spans="1:15" x14ac:dyDescent="0.25">
      <c r="A503" t="s">
        <v>75</v>
      </c>
      <c r="B503" t="s">
        <v>90</v>
      </c>
      <c r="C503" t="s">
        <v>2619</v>
      </c>
      <c r="D503" t="s">
        <v>135</v>
      </c>
      <c r="E503">
        <v>0.67</v>
      </c>
      <c r="F503" t="s">
        <v>2620</v>
      </c>
      <c r="G503" t="s">
        <v>1042</v>
      </c>
      <c r="H503" t="s">
        <v>1043</v>
      </c>
      <c r="I503" t="s">
        <v>204</v>
      </c>
      <c r="J503" t="s">
        <v>750</v>
      </c>
      <c r="K503" t="s">
        <v>105</v>
      </c>
      <c r="L503" t="s">
        <v>2083</v>
      </c>
      <c r="M503" t="s">
        <v>105</v>
      </c>
      <c r="N503">
        <v>1415</v>
      </c>
      <c r="O503" t="s">
        <v>2621</v>
      </c>
    </row>
    <row r="504" spans="1:15" x14ac:dyDescent="0.25">
      <c r="A504" t="s">
        <v>75</v>
      </c>
      <c r="B504" t="s">
        <v>90</v>
      </c>
      <c r="C504" t="s">
        <v>2622</v>
      </c>
      <c r="D504" t="s">
        <v>92</v>
      </c>
      <c r="E504">
        <v>0.66200000000000003</v>
      </c>
      <c r="F504" t="s">
        <v>2623</v>
      </c>
      <c r="G504" t="s">
        <v>2624</v>
      </c>
      <c r="H504" t="s">
        <v>687</v>
      </c>
      <c r="I504" t="s">
        <v>148</v>
      </c>
      <c r="J504" t="s">
        <v>2625</v>
      </c>
      <c r="K504" t="s">
        <v>160</v>
      </c>
      <c r="L504" t="s">
        <v>2083</v>
      </c>
      <c r="M504" t="s">
        <v>105</v>
      </c>
      <c r="N504">
        <v>1415</v>
      </c>
      <c r="O504" t="s">
        <v>2626</v>
      </c>
    </row>
    <row r="505" spans="1:15" x14ac:dyDescent="0.25">
      <c r="A505" t="s">
        <v>75</v>
      </c>
      <c r="B505" t="s">
        <v>90</v>
      </c>
      <c r="C505" t="s">
        <v>2627</v>
      </c>
      <c r="D505" t="s">
        <v>135</v>
      </c>
      <c r="E505">
        <v>0.67900000000000005</v>
      </c>
      <c r="F505" t="s">
        <v>2628</v>
      </c>
      <c r="G505" t="s">
        <v>2629</v>
      </c>
      <c r="H505" t="s">
        <v>2630</v>
      </c>
      <c r="I505" t="s">
        <v>146</v>
      </c>
      <c r="J505" t="s">
        <v>2149</v>
      </c>
      <c r="K505" t="s">
        <v>148</v>
      </c>
      <c r="L505" t="s">
        <v>2083</v>
      </c>
      <c r="M505" t="s">
        <v>105</v>
      </c>
      <c r="N505">
        <v>1415</v>
      </c>
      <c r="O505" t="s">
        <v>2631</v>
      </c>
    </row>
    <row r="506" spans="1:15" x14ac:dyDescent="0.25">
      <c r="A506" t="s">
        <v>75</v>
      </c>
      <c r="B506" t="s">
        <v>90</v>
      </c>
      <c r="C506" t="s">
        <v>2632</v>
      </c>
      <c r="D506" t="s">
        <v>2633</v>
      </c>
      <c r="E506">
        <v>1</v>
      </c>
      <c r="F506" t="s">
        <v>79</v>
      </c>
      <c r="G506" t="s">
        <v>2634</v>
      </c>
      <c r="H506" t="s">
        <v>2635</v>
      </c>
      <c r="I506" t="s">
        <v>79</v>
      </c>
      <c r="J506" t="s">
        <v>82</v>
      </c>
      <c r="K506" t="s">
        <v>83</v>
      </c>
      <c r="L506" t="s">
        <v>2083</v>
      </c>
      <c r="M506" t="s">
        <v>105</v>
      </c>
      <c r="N506">
        <v>1415</v>
      </c>
      <c r="O506" t="s">
        <v>2636</v>
      </c>
    </row>
    <row r="507" spans="1:15" x14ac:dyDescent="0.25">
      <c r="A507" t="s">
        <v>75</v>
      </c>
      <c r="B507" t="s">
        <v>90</v>
      </c>
      <c r="C507" t="s">
        <v>2637</v>
      </c>
      <c r="D507" t="s">
        <v>135</v>
      </c>
      <c r="E507">
        <v>0.63900000000000001</v>
      </c>
      <c r="F507" t="s">
        <v>212</v>
      </c>
      <c r="G507" t="s">
        <v>1063</v>
      </c>
      <c r="H507" t="s">
        <v>1064</v>
      </c>
      <c r="I507" t="s">
        <v>212</v>
      </c>
      <c r="J507" t="s">
        <v>82</v>
      </c>
      <c r="K507" t="s">
        <v>83</v>
      </c>
      <c r="L507" t="s">
        <v>2083</v>
      </c>
      <c r="M507" t="s">
        <v>105</v>
      </c>
      <c r="N507">
        <v>1415</v>
      </c>
      <c r="O507" t="s">
        <v>2638</v>
      </c>
    </row>
    <row r="508" spans="1:15" x14ac:dyDescent="0.25">
      <c r="A508" t="s">
        <v>75</v>
      </c>
      <c r="B508" t="s">
        <v>90</v>
      </c>
      <c r="C508" t="s">
        <v>2639</v>
      </c>
      <c r="D508" t="s">
        <v>78</v>
      </c>
      <c r="E508">
        <v>0.69900000000000007</v>
      </c>
      <c r="F508" t="s">
        <v>2640</v>
      </c>
      <c r="G508" t="s">
        <v>2641</v>
      </c>
      <c r="H508" t="s">
        <v>2642</v>
      </c>
      <c r="I508" t="s">
        <v>148</v>
      </c>
      <c r="J508" t="s">
        <v>1824</v>
      </c>
      <c r="K508" t="s">
        <v>124</v>
      </c>
      <c r="L508" t="s">
        <v>2083</v>
      </c>
      <c r="M508" t="s">
        <v>105</v>
      </c>
      <c r="N508">
        <v>1415</v>
      </c>
      <c r="O508" t="s">
        <v>2643</v>
      </c>
    </row>
    <row r="509" spans="1:15" x14ac:dyDescent="0.25">
      <c r="A509" t="s">
        <v>75</v>
      </c>
      <c r="B509" t="s">
        <v>90</v>
      </c>
      <c r="C509" t="s">
        <v>2644</v>
      </c>
      <c r="D509" t="s">
        <v>135</v>
      </c>
      <c r="E509">
        <v>0.65799999999999992</v>
      </c>
      <c r="F509" t="s">
        <v>79</v>
      </c>
      <c r="G509" t="s">
        <v>1080</v>
      </c>
      <c r="H509" t="s">
        <v>2645</v>
      </c>
      <c r="I509" t="s">
        <v>79</v>
      </c>
      <c r="J509" t="s">
        <v>82</v>
      </c>
      <c r="K509" t="s">
        <v>83</v>
      </c>
      <c r="L509" t="s">
        <v>2083</v>
      </c>
      <c r="M509" t="s">
        <v>105</v>
      </c>
      <c r="N509">
        <v>1415</v>
      </c>
      <c r="O509" t="s">
        <v>2646</v>
      </c>
    </row>
    <row r="510" spans="1:15" x14ac:dyDescent="0.25">
      <c r="A510" t="s">
        <v>75</v>
      </c>
      <c r="B510" t="s">
        <v>90</v>
      </c>
      <c r="C510" t="s">
        <v>2647</v>
      </c>
      <c r="D510" t="s">
        <v>120</v>
      </c>
      <c r="E510">
        <v>1</v>
      </c>
      <c r="F510" t="s">
        <v>2648</v>
      </c>
      <c r="G510" t="s">
        <v>2649</v>
      </c>
      <c r="H510" t="s">
        <v>2650</v>
      </c>
      <c r="I510" t="s">
        <v>140</v>
      </c>
      <c r="J510" t="s">
        <v>2651</v>
      </c>
      <c r="K510" t="s">
        <v>160</v>
      </c>
      <c r="L510" t="s">
        <v>2083</v>
      </c>
      <c r="M510" t="s">
        <v>105</v>
      </c>
      <c r="N510">
        <v>1415</v>
      </c>
      <c r="O510" t="s">
        <v>2652</v>
      </c>
    </row>
    <row r="511" spans="1:15" x14ac:dyDescent="0.25">
      <c r="A511" t="s">
        <v>75</v>
      </c>
      <c r="B511" t="s">
        <v>90</v>
      </c>
      <c r="C511" t="s">
        <v>2653</v>
      </c>
      <c r="D511" t="s">
        <v>92</v>
      </c>
      <c r="E511">
        <v>0.68700000000000006</v>
      </c>
      <c r="F511" t="s">
        <v>2654</v>
      </c>
      <c r="G511" t="s">
        <v>1102</v>
      </c>
      <c r="H511" t="s">
        <v>1103</v>
      </c>
      <c r="I511" t="s">
        <v>400</v>
      </c>
      <c r="J511" t="s">
        <v>1369</v>
      </c>
      <c r="K511" t="s">
        <v>277</v>
      </c>
      <c r="L511" t="s">
        <v>2083</v>
      </c>
      <c r="M511" t="s">
        <v>105</v>
      </c>
      <c r="N511">
        <v>1415</v>
      </c>
      <c r="O511" t="s">
        <v>2655</v>
      </c>
    </row>
    <row r="512" spans="1:15" x14ac:dyDescent="0.25">
      <c r="A512" t="s">
        <v>75</v>
      </c>
      <c r="B512" t="s">
        <v>90</v>
      </c>
      <c r="C512" t="s">
        <v>2656</v>
      </c>
      <c r="D512" t="s">
        <v>225</v>
      </c>
      <c r="E512">
        <v>1</v>
      </c>
      <c r="F512" t="s">
        <v>2657</v>
      </c>
      <c r="G512" t="s">
        <v>1108</v>
      </c>
      <c r="H512" t="s">
        <v>1109</v>
      </c>
      <c r="I512" t="s">
        <v>565</v>
      </c>
      <c r="J512" t="s">
        <v>2658</v>
      </c>
      <c r="K512" t="s">
        <v>124</v>
      </c>
      <c r="L512" t="s">
        <v>2083</v>
      </c>
      <c r="M512" t="s">
        <v>105</v>
      </c>
      <c r="N512">
        <v>1415</v>
      </c>
      <c r="O512" t="s">
        <v>2659</v>
      </c>
    </row>
    <row r="513" spans="1:15" x14ac:dyDescent="0.25">
      <c r="A513" t="s">
        <v>75</v>
      </c>
      <c r="B513" t="s">
        <v>90</v>
      </c>
      <c r="C513" t="s">
        <v>2660</v>
      </c>
      <c r="D513" t="s">
        <v>135</v>
      </c>
      <c r="E513">
        <v>0.68</v>
      </c>
      <c r="F513" t="s">
        <v>2661</v>
      </c>
      <c r="G513" t="s">
        <v>1132</v>
      </c>
      <c r="H513" t="s">
        <v>1133</v>
      </c>
      <c r="I513" t="s">
        <v>565</v>
      </c>
      <c r="J513" t="s">
        <v>125</v>
      </c>
      <c r="K513" t="s">
        <v>96</v>
      </c>
      <c r="L513" t="s">
        <v>2083</v>
      </c>
      <c r="M513" t="s">
        <v>105</v>
      </c>
      <c r="N513">
        <v>1415</v>
      </c>
      <c r="O513" t="s">
        <v>2662</v>
      </c>
    </row>
    <row r="514" spans="1:15" x14ac:dyDescent="0.25">
      <c r="A514" t="s">
        <v>75</v>
      </c>
      <c r="B514" t="s">
        <v>90</v>
      </c>
      <c r="C514" t="s">
        <v>2663</v>
      </c>
      <c r="D514" t="s">
        <v>120</v>
      </c>
      <c r="E514">
        <v>0.65500000000000003</v>
      </c>
      <c r="F514" t="s">
        <v>2664</v>
      </c>
      <c r="G514" t="s">
        <v>2665</v>
      </c>
      <c r="H514" t="s">
        <v>2666</v>
      </c>
      <c r="I514" t="s">
        <v>85</v>
      </c>
      <c r="J514" t="s">
        <v>229</v>
      </c>
      <c r="K514" t="s">
        <v>277</v>
      </c>
      <c r="L514" t="s">
        <v>2083</v>
      </c>
      <c r="M514" t="s">
        <v>105</v>
      </c>
      <c r="N514">
        <v>1415</v>
      </c>
      <c r="O514" t="s">
        <v>2667</v>
      </c>
    </row>
    <row r="515" spans="1:15" x14ac:dyDescent="0.25">
      <c r="A515" t="s">
        <v>75</v>
      </c>
      <c r="B515" t="s">
        <v>90</v>
      </c>
      <c r="C515" t="s">
        <v>2668</v>
      </c>
      <c r="D515" t="s">
        <v>135</v>
      </c>
      <c r="E515">
        <v>1</v>
      </c>
      <c r="F515" t="s">
        <v>2455</v>
      </c>
      <c r="G515" t="s">
        <v>2669</v>
      </c>
      <c r="H515" t="s">
        <v>2331</v>
      </c>
      <c r="I515" t="s">
        <v>197</v>
      </c>
      <c r="J515" t="s">
        <v>2458</v>
      </c>
      <c r="K515" t="s">
        <v>172</v>
      </c>
      <c r="L515" t="s">
        <v>2083</v>
      </c>
      <c r="M515" t="s">
        <v>105</v>
      </c>
      <c r="N515">
        <v>1415</v>
      </c>
      <c r="O515" t="s">
        <v>2670</v>
      </c>
    </row>
    <row r="516" spans="1:15" x14ac:dyDescent="0.25">
      <c r="A516" t="s">
        <v>75</v>
      </c>
      <c r="B516" t="s">
        <v>90</v>
      </c>
      <c r="C516" t="s">
        <v>2671</v>
      </c>
      <c r="D516" t="s">
        <v>92</v>
      </c>
      <c r="E516">
        <v>0.65900000000000003</v>
      </c>
      <c r="F516" t="s">
        <v>2672</v>
      </c>
      <c r="G516" t="s">
        <v>2673</v>
      </c>
      <c r="H516" t="s">
        <v>2674</v>
      </c>
      <c r="I516" t="s">
        <v>174</v>
      </c>
      <c r="J516" t="s">
        <v>925</v>
      </c>
      <c r="K516" t="s">
        <v>140</v>
      </c>
      <c r="L516" t="s">
        <v>2083</v>
      </c>
      <c r="M516" t="s">
        <v>105</v>
      </c>
      <c r="N516">
        <v>1415</v>
      </c>
      <c r="O516" t="s">
        <v>2675</v>
      </c>
    </row>
    <row r="517" spans="1:15" x14ac:dyDescent="0.25">
      <c r="A517" t="s">
        <v>75</v>
      </c>
      <c r="B517" t="s">
        <v>90</v>
      </c>
      <c r="C517" t="s">
        <v>2676</v>
      </c>
      <c r="D517" t="s">
        <v>135</v>
      </c>
      <c r="E517">
        <v>0.68200000000000005</v>
      </c>
      <c r="F517" t="s">
        <v>2677</v>
      </c>
      <c r="G517" t="s">
        <v>2678</v>
      </c>
      <c r="H517" t="s">
        <v>2679</v>
      </c>
      <c r="I517" t="s">
        <v>160</v>
      </c>
      <c r="J517" t="s">
        <v>2680</v>
      </c>
      <c r="K517" t="s">
        <v>96</v>
      </c>
      <c r="L517" t="s">
        <v>2083</v>
      </c>
      <c r="M517" t="s">
        <v>105</v>
      </c>
      <c r="N517">
        <v>1415</v>
      </c>
      <c r="O517" t="s">
        <v>2681</v>
      </c>
    </row>
    <row r="518" spans="1:15" x14ac:dyDescent="0.25">
      <c r="A518" t="s">
        <v>75</v>
      </c>
      <c r="B518" t="s">
        <v>90</v>
      </c>
      <c r="C518" t="s">
        <v>2682</v>
      </c>
      <c r="D518" t="s">
        <v>135</v>
      </c>
      <c r="E518">
        <v>0.64800000000000002</v>
      </c>
      <c r="F518" t="s">
        <v>2683</v>
      </c>
      <c r="G518" t="s">
        <v>2684</v>
      </c>
      <c r="H518" t="s">
        <v>2685</v>
      </c>
      <c r="I518" t="s">
        <v>85</v>
      </c>
      <c r="J518" t="s">
        <v>1116</v>
      </c>
      <c r="K518" t="s">
        <v>277</v>
      </c>
      <c r="L518" t="s">
        <v>2083</v>
      </c>
      <c r="M518" t="s">
        <v>105</v>
      </c>
      <c r="N518">
        <v>1415</v>
      </c>
      <c r="O518" t="s">
        <v>2686</v>
      </c>
    </row>
    <row r="519" spans="1:15" x14ac:dyDescent="0.25">
      <c r="A519" t="s">
        <v>75</v>
      </c>
      <c r="B519" t="s">
        <v>90</v>
      </c>
      <c r="C519" t="s">
        <v>2687</v>
      </c>
      <c r="D519" t="s">
        <v>297</v>
      </c>
      <c r="E519">
        <v>0.61099999999999999</v>
      </c>
      <c r="F519" t="s">
        <v>2688</v>
      </c>
      <c r="G519" t="s">
        <v>2689</v>
      </c>
      <c r="H519" t="s">
        <v>2690</v>
      </c>
      <c r="I519" t="s">
        <v>428</v>
      </c>
      <c r="J519" t="s">
        <v>1002</v>
      </c>
      <c r="K519" t="s">
        <v>400</v>
      </c>
      <c r="L519" t="s">
        <v>2083</v>
      </c>
      <c r="M519" t="s">
        <v>105</v>
      </c>
      <c r="N519">
        <v>1415</v>
      </c>
      <c r="O519" t="s">
        <v>2691</v>
      </c>
    </row>
    <row r="520" spans="1:15" x14ac:dyDescent="0.25">
      <c r="A520" t="s">
        <v>75</v>
      </c>
      <c r="B520" t="s">
        <v>90</v>
      </c>
      <c r="C520" t="s">
        <v>2692</v>
      </c>
      <c r="D520" t="s">
        <v>120</v>
      </c>
      <c r="E520">
        <v>0.68299999999999994</v>
      </c>
      <c r="F520" t="s">
        <v>2693</v>
      </c>
      <c r="G520" t="s">
        <v>2694</v>
      </c>
      <c r="H520" t="s">
        <v>2695</v>
      </c>
      <c r="I520" t="s">
        <v>124</v>
      </c>
      <c r="J520" t="s">
        <v>2696</v>
      </c>
      <c r="K520" t="s">
        <v>140</v>
      </c>
      <c r="L520" t="s">
        <v>2083</v>
      </c>
      <c r="M520" t="s">
        <v>105</v>
      </c>
      <c r="N520">
        <v>1415</v>
      </c>
      <c r="O520" t="s">
        <v>2697</v>
      </c>
    </row>
    <row r="521" spans="1:15" x14ac:dyDescent="0.25">
      <c r="A521" t="s">
        <v>75</v>
      </c>
      <c r="B521" t="s">
        <v>90</v>
      </c>
      <c r="C521" t="s">
        <v>2698</v>
      </c>
      <c r="D521" t="s">
        <v>135</v>
      </c>
      <c r="E521">
        <v>0.6409999999999999</v>
      </c>
      <c r="F521" t="s">
        <v>2699</v>
      </c>
      <c r="G521" t="s">
        <v>2700</v>
      </c>
      <c r="H521" t="s">
        <v>2701</v>
      </c>
      <c r="I521" t="s">
        <v>85</v>
      </c>
      <c r="J521" t="s">
        <v>2702</v>
      </c>
      <c r="K521" t="s">
        <v>277</v>
      </c>
      <c r="L521" t="s">
        <v>2083</v>
      </c>
      <c r="M521" t="s">
        <v>105</v>
      </c>
      <c r="N521">
        <v>1415</v>
      </c>
      <c r="O521" t="s">
        <v>2703</v>
      </c>
    </row>
    <row r="522" spans="1:15" x14ac:dyDescent="0.25">
      <c r="A522" t="s">
        <v>75</v>
      </c>
      <c r="B522" t="s">
        <v>90</v>
      </c>
      <c r="C522" t="s">
        <v>2704</v>
      </c>
      <c r="D522" t="s">
        <v>101</v>
      </c>
      <c r="E522">
        <v>0.63700000000000001</v>
      </c>
      <c r="F522" t="s">
        <v>2705</v>
      </c>
      <c r="G522" t="s">
        <v>2706</v>
      </c>
      <c r="H522" t="s">
        <v>2707</v>
      </c>
      <c r="I522" t="s">
        <v>140</v>
      </c>
      <c r="J522" t="s">
        <v>399</v>
      </c>
      <c r="K522" t="s">
        <v>124</v>
      </c>
      <c r="L522" t="s">
        <v>2083</v>
      </c>
      <c r="M522" t="s">
        <v>105</v>
      </c>
      <c r="N522">
        <v>1415</v>
      </c>
      <c r="O522" t="s">
        <v>2708</v>
      </c>
    </row>
    <row r="523" spans="1:15" x14ac:dyDescent="0.25">
      <c r="A523" t="s">
        <v>75</v>
      </c>
      <c r="B523" t="s">
        <v>90</v>
      </c>
      <c r="C523" t="s">
        <v>2709</v>
      </c>
      <c r="D523" t="s">
        <v>120</v>
      </c>
      <c r="E523">
        <v>0.61099999999999999</v>
      </c>
      <c r="F523" t="s">
        <v>2710</v>
      </c>
      <c r="G523" t="s">
        <v>2711</v>
      </c>
      <c r="H523" t="s">
        <v>2712</v>
      </c>
      <c r="I523" t="s">
        <v>85</v>
      </c>
      <c r="J523" t="s">
        <v>2713</v>
      </c>
      <c r="K523" t="s">
        <v>277</v>
      </c>
      <c r="L523" t="s">
        <v>2083</v>
      </c>
      <c r="M523" t="s">
        <v>105</v>
      </c>
      <c r="N523">
        <v>1415</v>
      </c>
      <c r="O523" t="s">
        <v>2714</v>
      </c>
    </row>
    <row r="524" spans="1:15" x14ac:dyDescent="0.25">
      <c r="A524" t="s">
        <v>75</v>
      </c>
      <c r="B524" t="s">
        <v>90</v>
      </c>
      <c r="C524" t="s">
        <v>2715</v>
      </c>
      <c r="D524" t="s">
        <v>92</v>
      </c>
      <c r="E524">
        <v>1</v>
      </c>
      <c r="F524" t="s">
        <v>2716</v>
      </c>
      <c r="G524" t="s">
        <v>2717</v>
      </c>
      <c r="H524" t="s">
        <v>2718</v>
      </c>
      <c r="I524" t="s">
        <v>174</v>
      </c>
      <c r="J524" t="s">
        <v>2617</v>
      </c>
      <c r="K524" t="s">
        <v>140</v>
      </c>
      <c r="L524" t="s">
        <v>2083</v>
      </c>
      <c r="M524" t="s">
        <v>105</v>
      </c>
      <c r="N524">
        <v>1415</v>
      </c>
      <c r="O524" t="s">
        <v>2719</v>
      </c>
    </row>
    <row r="525" spans="1:15" x14ac:dyDescent="0.25">
      <c r="A525" t="s">
        <v>75</v>
      </c>
      <c r="B525" t="s">
        <v>90</v>
      </c>
      <c r="C525" t="s">
        <v>2720</v>
      </c>
      <c r="D525" t="s">
        <v>225</v>
      </c>
      <c r="E525">
        <v>0.66</v>
      </c>
      <c r="F525" t="s">
        <v>79</v>
      </c>
      <c r="G525" t="s">
        <v>2721</v>
      </c>
      <c r="H525" t="s">
        <v>2722</v>
      </c>
      <c r="I525" t="s">
        <v>79</v>
      </c>
      <c r="J525" t="s">
        <v>82</v>
      </c>
      <c r="K525" t="s">
        <v>83</v>
      </c>
      <c r="L525" t="s">
        <v>2083</v>
      </c>
      <c r="M525" t="s">
        <v>105</v>
      </c>
      <c r="N525">
        <v>1415</v>
      </c>
      <c r="O525" t="s">
        <v>2723</v>
      </c>
    </row>
    <row r="526" spans="1:15" x14ac:dyDescent="0.25">
      <c r="A526" t="s">
        <v>75</v>
      </c>
      <c r="B526" t="s">
        <v>90</v>
      </c>
      <c r="C526" t="s">
        <v>2724</v>
      </c>
      <c r="D526" t="s">
        <v>120</v>
      </c>
      <c r="E526">
        <v>0.66900000000000004</v>
      </c>
      <c r="F526" t="s">
        <v>212</v>
      </c>
      <c r="G526" t="s">
        <v>2725</v>
      </c>
      <c r="H526" t="s">
        <v>2726</v>
      </c>
      <c r="I526" t="s">
        <v>212</v>
      </c>
      <c r="J526" t="s">
        <v>82</v>
      </c>
      <c r="K526" t="s">
        <v>83</v>
      </c>
      <c r="L526" t="s">
        <v>2083</v>
      </c>
      <c r="M526" t="s">
        <v>105</v>
      </c>
      <c r="N526">
        <v>1415</v>
      </c>
      <c r="O526" t="s">
        <v>2727</v>
      </c>
    </row>
    <row r="527" spans="1:15" x14ac:dyDescent="0.25">
      <c r="A527" t="s">
        <v>75</v>
      </c>
      <c r="B527" t="s">
        <v>90</v>
      </c>
      <c r="C527" t="s">
        <v>2728</v>
      </c>
      <c r="D527" t="s">
        <v>115</v>
      </c>
      <c r="E527">
        <v>1</v>
      </c>
      <c r="F527" t="s">
        <v>79</v>
      </c>
      <c r="G527" t="s">
        <v>2729</v>
      </c>
      <c r="H527" t="s">
        <v>2730</v>
      </c>
      <c r="I527" t="s">
        <v>79</v>
      </c>
      <c r="J527" t="s">
        <v>82</v>
      </c>
      <c r="K527" t="s">
        <v>83</v>
      </c>
      <c r="L527" t="s">
        <v>2083</v>
      </c>
      <c r="M527" t="s">
        <v>105</v>
      </c>
      <c r="N527">
        <v>1415</v>
      </c>
      <c r="O527" t="s">
        <v>2731</v>
      </c>
    </row>
    <row r="528" spans="1:15" x14ac:dyDescent="0.25">
      <c r="A528" t="s">
        <v>75</v>
      </c>
      <c r="B528" t="s">
        <v>90</v>
      </c>
      <c r="C528" t="s">
        <v>2732</v>
      </c>
      <c r="D528" t="s">
        <v>135</v>
      </c>
      <c r="E528">
        <v>0.66599999999999993</v>
      </c>
      <c r="F528" t="s">
        <v>2733</v>
      </c>
      <c r="G528" t="s">
        <v>2734</v>
      </c>
      <c r="H528" t="s">
        <v>2735</v>
      </c>
      <c r="I528" t="s">
        <v>124</v>
      </c>
      <c r="J528" t="s">
        <v>633</v>
      </c>
      <c r="K528" t="s">
        <v>96</v>
      </c>
      <c r="L528" t="s">
        <v>2083</v>
      </c>
      <c r="M528" t="s">
        <v>105</v>
      </c>
      <c r="N528">
        <v>1415</v>
      </c>
      <c r="O528" t="s">
        <v>2736</v>
      </c>
    </row>
    <row r="529" spans="1:15" x14ac:dyDescent="0.25">
      <c r="A529" t="s">
        <v>75</v>
      </c>
      <c r="B529" t="s">
        <v>90</v>
      </c>
      <c r="C529" t="s">
        <v>2737</v>
      </c>
      <c r="D529" t="s">
        <v>92</v>
      </c>
      <c r="E529">
        <v>0.63500000000000001</v>
      </c>
      <c r="F529" t="s">
        <v>2738</v>
      </c>
      <c r="G529" t="s">
        <v>2739</v>
      </c>
      <c r="H529" t="s">
        <v>2740</v>
      </c>
      <c r="I529" t="s">
        <v>174</v>
      </c>
      <c r="J529" t="s">
        <v>2741</v>
      </c>
      <c r="K529" t="s">
        <v>140</v>
      </c>
      <c r="L529" t="s">
        <v>2083</v>
      </c>
      <c r="M529" t="s">
        <v>105</v>
      </c>
      <c r="N529">
        <v>1415</v>
      </c>
      <c r="O529" t="s">
        <v>2742</v>
      </c>
    </row>
    <row r="530" spans="1:15" x14ac:dyDescent="0.25">
      <c r="A530" t="s">
        <v>75</v>
      </c>
      <c r="B530" t="s">
        <v>90</v>
      </c>
      <c r="C530" t="s">
        <v>2743</v>
      </c>
      <c r="D530" t="s">
        <v>92</v>
      </c>
      <c r="E530">
        <v>0.68099999999999994</v>
      </c>
      <c r="F530" t="s">
        <v>2744</v>
      </c>
      <c r="G530" t="s">
        <v>2745</v>
      </c>
      <c r="H530" t="s">
        <v>2746</v>
      </c>
      <c r="I530" t="s">
        <v>96</v>
      </c>
      <c r="J530" t="s">
        <v>2747</v>
      </c>
      <c r="K530" t="s">
        <v>160</v>
      </c>
      <c r="L530" t="s">
        <v>2083</v>
      </c>
      <c r="M530" t="s">
        <v>105</v>
      </c>
      <c r="N530">
        <v>1415</v>
      </c>
      <c r="O530" t="s">
        <v>2748</v>
      </c>
    </row>
    <row r="531" spans="1:15" x14ac:dyDescent="0.25">
      <c r="A531" t="s">
        <v>75</v>
      </c>
      <c r="B531" t="s">
        <v>90</v>
      </c>
      <c r="C531" t="s">
        <v>2749</v>
      </c>
      <c r="D531" t="s">
        <v>92</v>
      </c>
      <c r="E531">
        <v>0.69099999999999995</v>
      </c>
      <c r="F531" t="s">
        <v>2750</v>
      </c>
      <c r="G531" t="s">
        <v>2751</v>
      </c>
      <c r="H531" t="s">
        <v>2752</v>
      </c>
      <c r="I531" t="s">
        <v>96</v>
      </c>
      <c r="J531" t="s">
        <v>2753</v>
      </c>
      <c r="K531" t="s">
        <v>160</v>
      </c>
      <c r="L531" t="s">
        <v>2083</v>
      </c>
      <c r="M531" t="s">
        <v>105</v>
      </c>
      <c r="N531">
        <v>1415</v>
      </c>
      <c r="O531" t="s">
        <v>2754</v>
      </c>
    </row>
    <row r="532" spans="1:15" x14ac:dyDescent="0.25">
      <c r="A532" t="s">
        <v>75</v>
      </c>
      <c r="B532" t="s">
        <v>90</v>
      </c>
      <c r="C532" t="s">
        <v>2755</v>
      </c>
      <c r="D532" t="s">
        <v>135</v>
      </c>
      <c r="E532">
        <v>0.67900000000000005</v>
      </c>
      <c r="F532" t="s">
        <v>2756</v>
      </c>
      <c r="G532" t="s">
        <v>2751</v>
      </c>
      <c r="H532" t="s">
        <v>2752</v>
      </c>
      <c r="I532" t="s">
        <v>131</v>
      </c>
      <c r="J532" t="s">
        <v>2757</v>
      </c>
      <c r="K532" t="s">
        <v>98</v>
      </c>
      <c r="L532" t="s">
        <v>2083</v>
      </c>
      <c r="M532" t="s">
        <v>105</v>
      </c>
      <c r="N532">
        <v>1415</v>
      </c>
      <c r="O532" t="s">
        <v>2758</v>
      </c>
    </row>
    <row r="533" spans="1:15" x14ac:dyDescent="0.25">
      <c r="A533" t="s">
        <v>75</v>
      </c>
      <c r="B533" t="s">
        <v>90</v>
      </c>
      <c r="C533" t="s">
        <v>2759</v>
      </c>
      <c r="D533" t="s">
        <v>225</v>
      </c>
      <c r="E533">
        <v>1</v>
      </c>
      <c r="F533" t="s">
        <v>2760</v>
      </c>
      <c r="G533" t="s">
        <v>2761</v>
      </c>
      <c r="H533" t="s">
        <v>2762</v>
      </c>
      <c r="I533" t="s">
        <v>98</v>
      </c>
      <c r="J533" t="s">
        <v>2485</v>
      </c>
      <c r="K533" t="s">
        <v>96</v>
      </c>
      <c r="L533" t="s">
        <v>2083</v>
      </c>
      <c r="M533" t="s">
        <v>105</v>
      </c>
      <c r="N533">
        <v>1415</v>
      </c>
      <c r="O533" t="s">
        <v>2763</v>
      </c>
    </row>
    <row r="534" spans="1:15" x14ac:dyDescent="0.25">
      <c r="A534" t="s">
        <v>75</v>
      </c>
      <c r="B534" t="s">
        <v>90</v>
      </c>
      <c r="C534" t="s">
        <v>2764</v>
      </c>
      <c r="D534" t="s">
        <v>101</v>
      </c>
      <c r="E534">
        <v>0.68</v>
      </c>
      <c r="F534" t="s">
        <v>79</v>
      </c>
      <c r="G534" t="s">
        <v>2765</v>
      </c>
      <c r="H534" t="s">
        <v>2766</v>
      </c>
      <c r="I534" t="s">
        <v>79</v>
      </c>
      <c r="J534" t="s">
        <v>82</v>
      </c>
      <c r="K534" t="s">
        <v>83</v>
      </c>
      <c r="L534" t="s">
        <v>2083</v>
      </c>
      <c r="M534" t="s">
        <v>105</v>
      </c>
      <c r="N534">
        <v>1415</v>
      </c>
      <c r="O534" t="s">
        <v>2767</v>
      </c>
    </row>
    <row r="535" spans="1:15" x14ac:dyDescent="0.25">
      <c r="A535" t="s">
        <v>75</v>
      </c>
      <c r="B535" t="s">
        <v>90</v>
      </c>
      <c r="C535" t="s">
        <v>2768</v>
      </c>
      <c r="D535" t="s">
        <v>135</v>
      </c>
      <c r="E535">
        <v>0.64599999999999991</v>
      </c>
      <c r="F535" t="s">
        <v>2769</v>
      </c>
      <c r="G535" t="s">
        <v>2770</v>
      </c>
      <c r="H535" t="s">
        <v>2771</v>
      </c>
      <c r="I535" t="s">
        <v>85</v>
      </c>
      <c r="J535" t="s">
        <v>2772</v>
      </c>
      <c r="K535" t="s">
        <v>277</v>
      </c>
      <c r="L535" t="s">
        <v>2083</v>
      </c>
      <c r="M535" t="s">
        <v>105</v>
      </c>
      <c r="N535">
        <v>1415</v>
      </c>
      <c r="O535" t="s">
        <v>2773</v>
      </c>
    </row>
    <row r="536" spans="1:15" x14ac:dyDescent="0.25">
      <c r="A536" t="s">
        <v>75</v>
      </c>
      <c r="B536" t="s">
        <v>90</v>
      </c>
      <c r="C536" t="s">
        <v>2774</v>
      </c>
      <c r="D536" t="s">
        <v>135</v>
      </c>
      <c r="E536">
        <v>0.63</v>
      </c>
      <c r="F536" t="s">
        <v>273</v>
      </c>
      <c r="G536" t="s">
        <v>2775</v>
      </c>
      <c r="H536" t="s">
        <v>2776</v>
      </c>
      <c r="I536" t="s">
        <v>85</v>
      </c>
      <c r="J536" t="s">
        <v>276</v>
      </c>
      <c r="K536" t="s">
        <v>277</v>
      </c>
      <c r="L536" t="s">
        <v>2083</v>
      </c>
      <c r="M536" t="s">
        <v>105</v>
      </c>
      <c r="N536">
        <v>1415</v>
      </c>
      <c r="O536" t="s">
        <v>2777</v>
      </c>
    </row>
    <row r="537" spans="1:15" x14ac:dyDescent="0.25">
      <c r="A537" t="s">
        <v>75</v>
      </c>
      <c r="B537" t="s">
        <v>90</v>
      </c>
      <c r="C537" t="s">
        <v>2778</v>
      </c>
      <c r="D537" t="s">
        <v>135</v>
      </c>
      <c r="E537">
        <v>0.64200000000000002</v>
      </c>
      <c r="F537" t="s">
        <v>2779</v>
      </c>
      <c r="G537" t="s">
        <v>2775</v>
      </c>
      <c r="H537" t="s">
        <v>2776</v>
      </c>
      <c r="I537" t="s">
        <v>105</v>
      </c>
      <c r="J537" t="s">
        <v>765</v>
      </c>
      <c r="K537" t="s">
        <v>160</v>
      </c>
      <c r="L537" t="s">
        <v>2083</v>
      </c>
      <c r="M537" t="s">
        <v>105</v>
      </c>
      <c r="N537">
        <v>1415</v>
      </c>
      <c r="O537" t="s">
        <v>2780</v>
      </c>
    </row>
    <row r="538" spans="1:15" x14ac:dyDescent="0.25">
      <c r="A538" t="s">
        <v>75</v>
      </c>
      <c r="B538" t="s">
        <v>90</v>
      </c>
      <c r="C538" t="s">
        <v>2781</v>
      </c>
      <c r="D538" t="s">
        <v>297</v>
      </c>
      <c r="E538">
        <v>0.66200000000000003</v>
      </c>
      <c r="F538" t="s">
        <v>2782</v>
      </c>
      <c r="G538" t="s">
        <v>2783</v>
      </c>
      <c r="H538" t="s">
        <v>687</v>
      </c>
      <c r="I538" t="s">
        <v>140</v>
      </c>
      <c r="J538" t="s">
        <v>2784</v>
      </c>
      <c r="K538" t="s">
        <v>124</v>
      </c>
      <c r="L538" t="s">
        <v>2083</v>
      </c>
      <c r="M538" t="s">
        <v>105</v>
      </c>
      <c r="N538">
        <v>1415</v>
      </c>
      <c r="O538" t="s">
        <v>2785</v>
      </c>
    </row>
    <row r="539" spans="1:15" x14ac:dyDescent="0.25">
      <c r="A539" t="s">
        <v>75</v>
      </c>
      <c r="B539" t="s">
        <v>90</v>
      </c>
      <c r="C539" t="s">
        <v>2786</v>
      </c>
      <c r="D539" t="s">
        <v>135</v>
      </c>
      <c r="E539">
        <v>0.65300000000000002</v>
      </c>
      <c r="F539" t="s">
        <v>79</v>
      </c>
      <c r="G539" t="s">
        <v>2787</v>
      </c>
      <c r="H539" t="s">
        <v>2788</v>
      </c>
      <c r="I539" t="s">
        <v>79</v>
      </c>
      <c r="J539" t="s">
        <v>82</v>
      </c>
      <c r="K539" t="s">
        <v>83</v>
      </c>
      <c r="L539" t="s">
        <v>2083</v>
      </c>
      <c r="M539" t="s">
        <v>105</v>
      </c>
      <c r="N539">
        <v>1415</v>
      </c>
      <c r="O539" t="s">
        <v>2789</v>
      </c>
    </row>
    <row r="540" spans="1:15" x14ac:dyDescent="0.25">
      <c r="A540" t="s">
        <v>75</v>
      </c>
      <c r="B540" t="s">
        <v>90</v>
      </c>
      <c r="C540" t="s">
        <v>2790</v>
      </c>
      <c r="D540" t="s">
        <v>92</v>
      </c>
      <c r="E540">
        <v>1</v>
      </c>
      <c r="F540" t="s">
        <v>2791</v>
      </c>
      <c r="G540" t="s">
        <v>2792</v>
      </c>
      <c r="H540" t="s">
        <v>2793</v>
      </c>
      <c r="I540" t="s">
        <v>428</v>
      </c>
      <c r="J540" t="s">
        <v>2794</v>
      </c>
      <c r="K540" t="s">
        <v>160</v>
      </c>
      <c r="L540" t="s">
        <v>2083</v>
      </c>
      <c r="M540" t="s">
        <v>105</v>
      </c>
      <c r="N540">
        <v>1415</v>
      </c>
      <c r="O540" t="s">
        <v>2795</v>
      </c>
    </row>
    <row r="541" spans="1:15" x14ac:dyDescent="0.25">
      <c r="A541" t="s">
        <v>75</v>
      </c>
      <c r="B541" t="s">
        <v>90</v>
      </c>
      <c r="C541" t="s">
        <v>2796</v>
      </c>
      <c r="D541" t="s">
        <v>135</v>
      </c>
      <c r="E541">
        <v>0.67400000000000004</v>
      </c>
      <c r="F541" t="s">
        <v>2797</v>
      </c>
      <c r="G541" t="s">
        <v>2798</v>
      </c>
      <c r="H541" t="s">
        <v>2799</v>
      </c>
      <c r="I541" t="s">
        <v>146</v>
      </c>
      <c r="J541" t="s">
        <v>307</v>
      </c>
      <c r="K541" t="s">
        <v>148</v>
      </c>
      <c r="L541" t="s">
        <v>2083</v>
      </c>
      <c r="M541" t="s">
        <v>105</v>
      </c>
      <c r="N541">
        <v>1415</v>
      </c>
      <c r="O541" t="s">
        <v>2800</v>
      </c>
    </row>
    <row r="542" spans="1:15" x14ac:dyDescent="0.25">
      <c r="A542" t="s">
        <v>75</v>
      </c>
      <c r="B542" t="s">
        <v>90</v>
      </c>
      <c r="C542" t="s">
        <v>2801</v>
      </c>
      <c r="D542" t="s">
        <v>135</v>
      </c>
      <c r="E542">
        <v>0.63100000000000001</v>
      </c>
      <c r="F542" t="s">
        <v>2802</v>
      </c>
      <c r="G542" t="s">
        <v>2803</v>
      </c>
      <c r="H542" t="s">
        <v>2804</v>
      </c>
      <c r="I542" t="s">
        <v>85</v>
      </c>
      <c r="J542" t="s">
        <v>2126</v>
      </c>
      <c r="K542" t="s">
        <v>277</v>
      </c>
      <c r="L542" t="s">
        <v>2083</v>
      </c>
      <c r="M542" t="s">
        <v>105</v>
      </c>
      <c r="N542">
        <v>1415</v>
      </c>
      <c r="O542" t="s">
        <v>2805</v>
      </c>
    </row>
    <row r="543" spans="1:15" x14ac:dyDescent="0.25">
      <c r="A543" t="s">
        <v>75</v>
      </c>
      <c r="B543" t="s">
        <v>90</v>
      </c>
      <c r="C543" t="s">
        <v>2806</v>
      </c>
      <c r="D543" t="s">
        <v>88</v>
      </c>
      <c r="E543">
        <v>1</v>
      </c>
      <c r="F543" t="s">
        <v>79</v>
      </c>
      <c r="G543" t="s">
        <v>2807</v>
      </c>
      <c r="H543" t="s">
        <v>2808</v>
      </c>
      <c r="I543" t="s">
        <v>79</v>
      </c>
      <c r="J543" t="s">
        <v>82</v>
      </c>
      <c r="K543" t="s">
        <v>83</v>
      </c>
      <c r="L543" t="s">
        <v>2083</v>
      </c>
      <c r="M543" t="s">
        <v>105</v>
      </c>
      <c r="N543">
        <v>1415</v>
      </c>
      <c r="O543" t="s">
        <v>2809</v>
      </c>
    </row>
    <row r="544" spans="1:15" x14ac:dyDescent="0.25">
      <c r="A544" t="s">
        <v>75</v>
      </c>
      <c r="B544" t="s">
        <v>90</v>
      </c>
      <c r="C544" t="s">
        <v>2810</v>
      </c>
      <c r="D544" t="s">
        <v>135</v>
      </c>
      <c r="E544">
        <v>0.61299999999999999</v>
      </c>
      <c r="F544" t="s">
        <v>2811</v>
      </c>
      <c r="G544" t="s">
        <v>1352</v>
      </c>
      <c r="H544" t="s">
        <v>2812</v>
      </c>
      <c r="I544" t="s">
        <v>105</v>
      </c>
      <c r="J544" t="s">
        <v>1678</v>
      </c>
      <c r="K544" t="s">
        <v>160</v>
      </c>
      <c r="L544" t="s">
        <v>2083</v>
      </c>
      <c r="M544" t="s">
        <v>105</v>
      </c>
      <c r="N544">
        <v>1415</v>
      </c>
      <c r="O544" t="s">
        <v>2813</v>
      </c>
    </row>
    <row r="545" spans="1:15" x14ac:dyDescent="0.25">
      <c r="A545" t="s">
        <v>75</v>
      </c>
      <c r="B545" t="s">
        <v>90</v>
      </c>
      <c r="C545" t="s">
        <v>2814</v>
      </c>
      <c r="D545" t="s">
        <v>151</v>
      </c>
      <c r="E545">
        <v>1</v>
      </c>
      <c r="F545" t="s">
        <v>2815</v>
      </c>
      <c r="G545" t="s">
        <v>2816</v>
      </c>
      <c r="H545" t="s">
        <v>2817</v>
      </c>
      <c r="I545" t="s">
        <v>98</v>
      </c>
      <c r="J545" t="s">
        <v>2818</v>
      </c>
      <c r="K545" t="s">
        <v>160</v>
      </c>
      <c r="L545" t="s">
        <v>2083</v>
      </c>
      <c r="M545" t="s">
        <v>105</v>
      </c>
      <c r="N545">
        <v>1415</v>
      </c>
      <c r="O545" t="s">
        <v>2819</v>
      </c>
    </row>
    <row r="546" spans="1:15" x14ac:dyDescent="0.25">
      <c r="A546" t="s">
        <v>75</v>
      </c>
      <c r="B546" t="s">
        <v>90</v>
      </c>
      <c r="C546" t="s">
        <v>2820</v>
      </c>
      <c r="D546" t="s">
        <v>92</v>
      </c>
      <c r="E546">
        <v>1</v>
      </c>
      <c r="F546" t="s">
        <v>2821</v>
      </c>
      <c r="G546" t="s">
        <v>2822</v>
      </c>
      <c r="H546" t="s">
        <v>2823</v>
      </c>
      <c r="I546" t="s">
        <v>511</v>
      </c>
      <c r="J546" t="s">
        <v>1795</v>
      </c>
      <c r="K546" t="s">
        <v>96</v>
      </c>
      <c r="L546" t="s">
        <v>2083</v>
      </c>
      <c r="M546" t="s">
        <v>105</v>
      </c>
      <c r="N546">
        <v>1415</v>
      </c>
      <c r="O546" t="s">
        <v>2824</v>
      </c>
    </row>
    <row r="547" spans="1:15" x14ac:dyDescent="0.25">
      <c r="A547" t="s">
        <v>75</v>
      </c>
      <c r="B547" t="s">
        <v>90</v>
      </c>
      <c r="C547" t="s">
        <v>2825</v>
      </c>
      <c r="D547" t="s">
        <v>92</v>
      </c>
      <c r="E547">
        <v>1</v>
      </c>
      <c r="F547" t="s">
        <v>79</v>
      </c>
      <c r="G547" t="s">
        <v>2826</v>
      </c>
      <c r="H547" t="s">
        <v>2827</v>
      </c>
      <c r="I547" t="s">
        <v>79</v>
      </c>
      <c r="J547" t="s">
        <v>82</v>
      </c>
      <c r="K547" t="s">
        <v>83</v>
      </c>
      <c r="L547" t="s">
        <v>2083</v>
      </c>
      <c r="M547" t="s">
        <v>105</v>
      </c>
      <c r="N547">
        <v>1415</v>
      </c>
      <c r="O547" t="s">
        <v>2828</v>
      </c>
    </row>
    <row r="548" spans="1:15" x14ac:dyDescent="0.25">
      <c r="A548" t="s">
        <v>75</v>
      </c>
      <c r="B548" t="s">
        <v>90</v>
      </c>
      <c r="C548" t="s">
        <v>2829</v>
      </c>
      <c r="D548" t="s">
        <v>135</v>
      </c>
      <c r="E548">
        <v>1</v>
      </c>
      <c r="F548" t="s">
        <v>2830</v>
      </c>
      <c r="G548" t="s">
        <v>2831</v>
      </c>
      <c r="H548" t="s">
        <v>2832</v>
      </c>
      <c r="I548" t="s">
        <v>253</v>
      </c>
      <c r="J548" t="s">
        <v>2833</v>
      </c>
      <c r="K548" t="s">
        <v>96</v>
      </c>
      <c r="L548" t="s">
        <v>2083</v>
      </c>
      <c r="M548" t="s">
        <v>105</v>
      </c>
      <c r="N548">
        <v>1415</v>
      </c>
      <c r="O548" t="s">
        <v>2834</v>
      </c>
    </row>
    <row r="549" spans="1:15" x14ac:dyDescent="0.25">
      <c r="A549" t="s">
        <v>75</v>
      </c>
      <c r="B549" t="s">
        <v>90</v>
      </c>
      <c r="C549" t="s">
        <v>2835</v>
      </c>
      <c r="D549" t="s">
        <v>1885</v>
      </c>
      <c r="E549">
        <v>0.66900000000000004</v>
      </c>
      <c r="F549" t="s">
        <v>2836</v>
      </c>
      <c r="G549" t="s">
        <v>2837</v>
      </c>
      <c r="H549" t="s">
        <v>2838</v>
      </c>
      <c r="I549" t="s">
        <v>146</v>
      </c>
      <c r="J549" t="s">
        <v>2839</v>
      </c>
      <c r="K549" t="s">
        <v>204</v>
      </c>
      <c r="L549" t="s">
        <v>2083</v>
      </c>
      <c r="M549" t="s">
        <v>105</v>
      </c>
      <c r="N549">
        <v>1415</v>
      </c>
      <c r="O549" t="s">
        <v>2840</v>
      </c>
    </row>
    <row r="550" spans="1:15" x14ac:dyDescent="0.25">
      <c r="A550" t="s">
        <v>75</v>
      </c>
      <c r="B550" t="s">
        <v>90</v>
      </c>
      <c r="C550" t="s">
        <v>2841</v>
      </c>
      <c r="D550" t="s">
        <v>135</v>
      </c>
      <c r="E550">
        <v>0.65500000000000003</v>
      </c>
      <c r="F550" t="s">
        <v>2509</v>
      </c>
      <c r="G550" t="s">
        <v>2842</v>
      </c>
      <c r="H550" t="s">
        <v>2843</v>
      </c>
      <c r="I550" t="s">
        <v>85</v>
      </c>
      <c r="J550" t="s">
        <v>406</v>
      </c>
      <c r="K550" t="s">
        <v>277</v>
      </c>
      <c r="L550" t="s">
        <v>2083</v>
      </c>
      <c r="M550" t="s">
        <v>105</v>
      </c>
      <c r="N550">
        <v>1415</v>
      </c>
      <c r="O550" t="s">
        <v>2844</v>
      </c>
    </row>
    <row r="551" spans="1:15" x14ac:dyDescent="0.25">
      <c r="A551" t="s">
        <v>75</v>
      </c>
      <c r="B551" t="s">
        <v>90</v>
      </c>
      <c r="C551" t="s">
        <v>2845</v>
      </c>
      <c r="D551" t="s">
        <v>135</v>
      </c>
      <c r="E551">
        <v>1</v>
      </c>
      <c r="F551" t="s">
        <v>2846</v>
      </c>
      <c r="G551" t="s">
        <v>2847</v>
      </c>
      <c r="H551" t="s">
        <v>2848</v>
      </c>
      <c r="I551" t="s">
        <v>124</v>
      </c>
      <c r="J551" t="s">
        <v>1621</v>
      </c>
      <c r="K551" t="s">
        <v>96</v>
      </c>
      <c r="L551" t="s">
        <v>2083</v>
      </c>
      <c r="M551" t="s">
        <v>105</v>
      </c>
      <c r="N551">
        <v>1415</v>
      </c>
      <c r="O551" t="s">
        <v>2849</v>
      </c>
    </row>
    <row r="552" spans="1:15" x14ac:dyDescent="0.25">
      <c r="A552" t="s">
        <v>75</v>
      </c>
      <c r="B552" t="s">
        <v>90</v>
      </c>
      <c r="C552" t="s">
        <v>2850</v>
      </c>
      <c r="D552" t="s">
        <v>88</v>
      </c>
      <c r="E552">
        <v>1</v>
      </c>
      <c r="F552" t="s">
        <v>79</v>
      </c>
      <c r="G552" t="s">
        <v>2851</v>
      </c>
      <c r="H552" t="s">
        <v>2852</v>
      </c>
      <c r="I552" t="s">
        <v>79</v>
      </c>
      <c r="J552" t="s">
        <v>82</v>
      </c>
      <c r="K552" t="s">
        <v>83</v>
      </c>
      <c r="L552" t="s">
        <v>2083</v>
      </c>
      <c r="M552" t="s">
        <v>105</v>
      </c>
      <c r="N552">
        <v>1415</v>
      </c>
      <c r="O552" t="s">
        <v>2853</v>
      </c>
    </row>
    <row r="553" spans="1:15" x14ac:dyDescent="0.25">
      <c r="A553" t="s">
        <v>75</v>
      </c>
      <c r="B553" t="s">
        <v>90</v>
      </c>
      <c r="C553" t="s">
        <v>2854</v>
      </c>
      <c r="D553" t="s">
        <v>135</v>
      </c>
      <c r="E553">
        <v>1</v>
      </c>
      <c r="F553" t="s">
        <v>656</v>
      </c>
      <c r="G553" t="s">
        <v>2855</v>
      </c>
      <c r="H553" t="s">
        <v>2856</v>
      </c>
      <c r="I553" t="s">
        <v>85</v>
      </c>
      <c r="J553" t="s">
        <v>659</v>
      </c>
      <c r="K553" t="s">
        <v>277</v>
      </c>
      <c r="L553" t="s">
        <v>2083</v>
      </c>
      <c r="M553" t="s">
        <v>105</v>
      </c>
      <c r="N553">
        <v>1415</v>
      </c>
      <c r="O553" t="s">
        <v>2857</v>
      </c>
    </row>
    <row r="554" spans="1:15" x14ac:dyDescent="0.25">
      <c r="A554" t="s">
        <v>75</v>
      </c>
      <c r="B554" t="s">
        <v>90</v>
      </c>
      <c r="C554" t="s">
        <v>2858</v>
      </c>
      <c r="D554" t="s">
        <v>135</v>
      </c>
      <c r="E554">
        <v>1</v>
      </c>
      <c r="F554" t="s">
        <v>2859</v>
      </c>
      <c r="G554" t="s">
        <v>2860</v>
      </c>
      <c r="H554" t="s">
        <v>2861</v>
      </c>
      <c r="I554" t="s">
        <v>245</v>
      </c>
      <c r="J554" t="s">
        <v>2625</v>
      </c>
      <c r="K554" t="s">
        <v>253</v>
      </c>
      <c r="L554" t="s">
        <v>2083</v>
      </c>
      <c r="M554" t="s">
        <v>105</v>
      </c>
      <c r="N554">
        <v>1415</v>
      </c>
      <c r="O554" t="s">
        <v>2862</v>
      </c>
    </row>
    <row r="555" spans="1:15" x14ac:dyDescent="0.25">
      <c r="A555" t="s">
        <v>75</v>
      </c>
      <c r="B555" t="s">
        <v>90</v>
      </c>
      <c r="C555" t="s">
        <v>2863</v>
      </c>
      <c r="D555" t="s">
        <v>135</v>
      </c>
      <c r="E555">
        <v>0.67200000000000004</v>
      </c>
      <c r="F555" t="s">
        <v>2864</v>
      </c>
      <c r="G555" t="s">
        <v>2865</v>
      </c>
      <c r="H555" t="s">
        <v>2866</v>
      </c>
      <c r="I555" t="s">
        <v>85</v>
      </c>
      <c r="J555" t="s">
        <v>1517</v>
      </c>
      <c r="K555" t="s">
        <v>277</v>
      </c>
      <c r="L555" t="s">
        <v>2083</v>
      </c>
      <c r="M555" t="s">
        <v>105</v>
      </c>
      <c r="N555">
        <v>1415</v>
      </c>
      <c r="O555" t="s">
        <v>2867</v>
      </c>
    </row>
    <row r="556" spans="1:15" x14ac:dyDescent="0.25">
      <c r="A556" t="s">
        <v>75</v>
      </c>
      <c r="B556" t="s">
        <v>90</v>
      </c>
      <c r="C556" t="s">
        <v>2868</v>
      </c>
      <c r="D556" t="s">
        <v>120</v>
      </c>
      <c r="E556">
        <v>0.60099999999999998</v>
      </c>
      <c r="F556" t="s">
        <v>2869</v>
      </c>
      <c r="G556" t="s">
        <v>2870</v>
      </c>
      <c r="H556" t="s">
        <v>2871</v>
      </c>
      <c r="I556" t="s">
        <v>85</v>
      </c>
      <c r="J556" t="s">
        <v>1755</v>
      </c>
      <c r="K556" t="s">
        <v>277</v>
      </c>
      <c r="L556" t="s">
        <v>2083</v>
      </c>
      <c r="M556" t="s">
        <v>105</v>
      </c>
      <c r="N556">
        <v>1415</v>
      </c>
      <c r="O556" t="s">
        <v>2872</v>
      </c>
    </row>
    <row r="557" spans="1:15" x14ac:dyDescent="0.25">
      <c r="A557" t="s">
        <v>75</v>
      </c>
      <c r="B557" t="s">
        <v>90</v>
      </c>
      <c r="C557" t="s">
        <v>2873</v>
      </c>
      <c r="D557" t="s">
        <v>135</v>
      </c>
      <c r="E557">
        <v>0.63</v>
      </c>
      <c r="F557" t="s">
        <v>2874</v>
      </c>
      <c r="G557" t="s">
        <v>1492</v>
      </c>
      <c r="H557" t="s">
        <v>1493</v>
      </c>
      <c r="I557" t="s">
        <v>96</v>
      </c>
      <c r="J557" t="s">
        <v>2818</v>
      </c>
      <c r="K557" t="s">
        <v>172</v>
      </c>
      <c r="L557" t="s">
        <v>2083</v>
      </c>
      <c r="M557" t="s">
        <v>105</v>
      </c>
      <c r="N557">
        <v>1415</v>
      </c>
      <c r="O557" t="s">
        <v>2875</v>
      </c>
    </row>
    <row r="558" spans="1:15" x14ac:dyDescent="0.25">
      <c r="A558" t="s">
        <v>75</v>
      </c>
      <c r="B558" t="s">
        <v>90</v>
      </c>
      <c r="C558" t="s">
        <v>2876</v>
      </c>
      <c r="D558" t="s">
        <v>92</v>
      </c>
      <c r="E558">
        <v>0.73599999999999999</v>
      </c>
      <c r="F558" t="s">
        <v>2877</v>
      </c>
      <c r="G558" t="s">
        <v>1509</v>
      </c>
      <c r="H558" t="s">
        <v>1510</v>
      </c>
      <c r="I558" t="s">
        <v>174</v>
      </c>
      <c r="J558" t="s">
        <v>427</v>
      </c>
      <c r="K558" t="s">
        <v>140</v>
      </c>
      <c r="L558" t="s">
        <v>2083</v>
      </c>
      <c r="M558" t="s">
        <v>105</v>
      </c>
      <c r="N558">
        <v>1415</v>
      </c>
      <c r="O558" t="s">
        <v>2878</v>
      </c>
    </row>
    <row r="559" spans="1:15" x14ac:dyDescent="0.25">
      <c r="A559" t="s">
        <v>75</v>
      </c>
      <c r="B559" t="s">
        <v>90</v>
      </c>
      <c r="C559" t="s">
        <v>2879</v>
      </c>
      <c r="D559" t="s">
        <v>101</v>
      </c>
      <c r="E559">
        <v>0.70299999999999996</v>
      </c>
      <c r="F559" t="s">
        <v>2880</v>
      </c>
      <c r="G559" t="s">
        <v>2881</v>
      </c>
      <c r="H559" t="s">
        <v>2882</v>
      </c>
      <c r="I559" t="s">
        <v>277</v>
      </c>
      <c r="J559" t="s">
        <v>2290</v>
      </c>
      <c r="K559" t="s">
        <v>85</v>
      </c>
      <c r="L559" t="s">
        <v>2083</v>
      </c>
      <c r="M559" t="s">
        <v>105</v>
      </c>
      <c r="N559">
        <v>1415</v>
      </c>
      <c r="O559" t="s">
        <v>2883</v>
      </c>
    </row>
    <row r="560" spans="1:15" x14ac:dyDescent="0.25">
      <c r="A560" t="s">
        <v>75</v>
      </c>
      <c r="B560" t="s">
        <v>90</v>
      </c>
      <c r="C560" t="s">
        <v>2884</v>
      </c>
      <c r="D560" t="s">
        <v>88</v>
      </c>
      <c r="E560">
        <v>0.61299999999999999</v>
      </c>
      <c r="F560" t="s">
        <v>79</v>
      </c>
      <c r="G560" t="s">
        <v>2885</v>
      </c>
      <c r="H560" t="s">
        <v>2886</v>
      </c>
      <c r="I560" t="s">
        <v>79</v>
      </c>
      <c r="J560" t="s">
        <v>82</v>
      </c>
      <c r="K560" t="s">
        <v>83</v>
      </c>
      <c r="L560" t="s">
        <v>2083</v>
      </c>
      <c r="M560" t="s">
        <v>105</v>
      </c>
      <c r="N560">
        <v>1415</v>
      </c>
      <c r="O560" t="s">
        <v>2887</v>
      </c>
    </row>
    <row r="561" spans="1:15" x14ac:dyDescent="0.25">
      <c r="A561" t="s">
        <v>75</v>
      </c>
      <c r="B561" t="s">
        <v>90</v>
      </c>
      <c r="C561" t="s">
        <v>2888</v>
      </c>
      <c r="D561" t="s">
        <v>135</v>
      </c>
      <c r="E561">
        <v>0.68799999999999994</v>
      </c>
      <c r="F561" t="s">
        <v>212</v>
      </c>
      <c r="G561" t="s">
        <v>2889</v>
      </c>
      <c r="H561" t="s">
        <v>2890</v>
      </c>
      <c r="I561" t="s">
        <v>212</v>
      </c>
      <c r="J561" t="s">
        <v>82</v>
      </c>
      <c r="K561" t="s">
        <v>83</v>
      </c>
      <c r="L561" t="s">
        <v>2083</v>
      </c>
      <c r="M561" t="s">
        <v>105</v>
      </c>
      <c r="N561">
        <v>1415</v>
      </c>
      <c r="O561" t="s">
        <v>2891</v>
      </c>
    </row>
    <row r="562" spans="1:15" x14ac:dyDescent="0.25">
      <c r="A562" t="s">
        <v>75</v>
      </c>
      <c r="B562" t="s">
        <v>90</v>
      </c>
      <c r="C562" t="s">
        <v>2892</v>
      </c>
      <c r="D562" t="s">
        <v>135</v>
      </c>
      <c r="E562">
        <v>0.64700000000000002</v>
      </c>
      <c r="F562" t="s">
        <v>2893</v>
      </c>
      <c r="G562" t="s">
        <v>2894</v>
      </c>
      <c r="H562" t="s">
        <v>2895</v>
      </c>
      <c r="I562" t="s">
        <v>85</v>
      </c>
      <c r="J562" t="s">
        <v>2080</v>
      </c>
      <c r="K562" t="s">
        <v>277</v>
      </c>
      <c r="L562" t="s">
        <v>2083</v>
      </c>
      <c r="M562" t="s">
        <v>105</v>
      </c>
      <c r="N562">
        <v>1415</v>
      </c>
      <c r="O562" t="s">
        <v>2896</v>
      </c>
    </row>
    <row r="563" spans="1:15" x14ac:dyDescent="0.25">
      <c r="A563" t="s">
        <v>75</v>
      </c>
      <c r="B563" t="s">
        <v>90</v>
      </c>
      <c r="C563" t="s">
        <v>2897</v>
      </c>
      <c r="D563" t="s">
        <v>120</v>
      </c>
      <c r="E563">
        <v>1</v>
      </c>
      <c r="F563" t="s">
        <v>2898</v>
      </c>
      <c r="G563" t="s">
        <v>2899</v>
      </c>
      <c r="H563" t="s">
        <v>2900</v>
      </c>
      <c r="I563" t="s">
        <v>511</v>
      </c>
      <c r="J563" t="s">
        <v>2901</v>
      </c>
      <c r="K563" t="s">
        <v>400</v>
      </c>
      <c r="L563" t="s">
        <v>2083</v>
      </c>
      <c r="M563" t="s">
        <v>105</v>
      </c>
      <c r="N563">
        <v>1415</v>
      </c>
      <c r="O563" t="s">
        <v>2902</v>
      </c>
    </row>
    <row r="564" spans="1:15" x14ac:dyDescent="0.25">
      <c r="A564" t="s">
        <v>75</v>
      </c>
      <c r="B564" t="s">
        <v>90</v>
      </c>
      <c r="C564" t="s">
        <v>2903</v>
      </c>
      <c r="D564" t="s">
        <v>135</v>
      </c>
      <c r="E564">
        <v>0.66700000000000004</v>
      </c>
      <c r="F564" t="s">
        <v>2904</v>
      </c>
      <c r="G564" t="s">
        <v>1542</v>
      </c>
      <c r="H564" t="s">
        <v>1543</v>
      </c>
      <c r="I564" t="s">
        <v>105</v>
      </c>
      <c r="J564" t="s">
        <v>2905</v>
      </c>
      <c r="K564" t="s">
        <v>160</v>
      </c>
      <c r="L564" t="s">
        <v>2083</v>
      </c>
      <c r="M564" t="s">
        <v>105</v>
      </c>
      <c r="N564">
        <v>1415</v>
      </c>
      <c r="O564" t="s">
        <v>2906</v>
      </c>
    </row>
    <row r="565" spans="1:15" x14ac:dyDescent="0.25">
      <c r="A565" t="s">
        <v>75</v>
      </c>
      <c r="B565" t="s">
        <v>90</v>
      </c>
      <c r="C565" t="s">
        <v>2907</v>
      </c>
      <c r="D565" t="s">
        <v>115</v>
      </c>
      <c r="E565">
        <v>1</v>
      </c>
      <c r="F565" t="s">
        <v>2908</v>
      </c>
      <c r="G565" t="s">
        <v>2909</v>
      </c>
      <c r="H565" t="s">
        <v>2910</v>
      </c>
      <c r="I565" t="s">
        <v>428</v>
      </c>
      <c r="J565" t="s">
        <v>2911</v>
      </c>
      <c r="K565" t="s">
        <v>105</v>
      </c>
      <c r="L565" t="s">
        <v>2083</v>
      </c>
      <c r="M565" t="s">
        <v>105</v>
      </c>
      <c r="N565">
        <v>1415</v>
      </c>
      <c r="O565" t="s">
        <v>2912</v>
      </c>
    </row>
    <row r="566" spans="1:15" x14ac:dyDescent="0.25">
      <c r="A566" t="s">
        <v>75</v>
      </c>
      <c r="B566" t="s">
        <v>90</v>
      </c>
      <c r="C566" t="s">
        <v>2913</v>
      </c>
      <c r="D566" t="s">
        <v>135</v>
      </c>
      <c r="E566">
        <v>0.61299999999999999</v>
      </c>
      <c r="F566" t="s">
        <v>212</v>
      </c>
      <c r="G566" t="s">
        <v>2914</v>
      </c>
      <c r="H566" t="s">
        <v>2915</v>
      </c>
      <c r="I566" t="s">
        <v>212</v>
      </c>
      <c r="J566" t="s">
        <v>82</v>
      </c>
      <c r="K566" t="s">
        <v>83</v>
      </c>
      <c r="L566" t="s">
        <v>2083</v>
      </c>
      <c r="M566" t="s">
        <v>105</v>
      </c>
      <c r="N566">
        <v>1415</v>
      </c>
      <c r="O566" t="s">
        <v>2916</v>
      </c>
    </row>
    <row r="567" spans="1:15" x14ac:dyDescent="0.25">
      <c r="A567" t="s">
        <v>75</v>
      </c>
      <c r="B567" t="s">
        <v>90</v>
      </c>
      <c r="C567" t="s">
        <v>2917</v>
      </c>
      <c r="D567" t="s">
        <v>92</v>
      </c>
      <c r="E567">
        <v>0.622</v>
      </c>
      <c r="F567" t="s">
        <v>2918</v>
      </c>
      <c r="G567" t="s">
        <v>2919</v>
      </c>
      <c r="H567" t="s">
        <v>2920</v>
      </c>
      <c r="I567" t="s">
        <v>96</v>
      </c>
      <c r="J567" t="s">
        <v>2921</v>
      </c>
      <c r="K567" t="s">
        <v>160</v>
      </c>
      <c r="L567" t="s">
        <v>2083</v>
      </c>
      <c r="M567" t="s">
        <v>105</v>
      </c>
      <c r="N567">
        <v>1415</v>
      </c>
      <c r="O567" t="s">
        <v>2922</v>
      </c>
    </row>
    <row r="568" spans="1:15" x14ac:dyDescent="0.25">
      <c r="A568" t="s">
        <v>75</v>
      </c>
      <c r="B568" t="s">
        <v>90</v>
      </c>
      <c r="C568" t="s">
        <v>2923</v>
      </c>
      <c r="D568" t="s">
        <v>120</v>
      </c>
      <c r="E568">
        <v>0.67299999999999993</v>
      </c>
      <c r="F568" t="s">
        <v>2924</v>
      </c>
      <c r="G568" t="s">
        <v>2925</v>
      </c>
      <c r="H568" t="s">
        <v>687</v>
      </c>
      <c r="I568" t="s">
        <v>146</v>
      </c>
      <c r="J568" t="s">
        <v>787</v>
      </c>
      <c r="K568" t="s">
        <v>148</v>
      </c>
      <c r="L568" t="s">
        <v>2083</v>
      </c>
      <c r="M568" t="s">
        <v>105</v>
      </c>
      <c r="N568">
        <v>1415</v>
      </c>
      <c r="O568" t="s">
        <v>2926</v>
      </c>
    </row>
    <row r="569" spans="1:15" x14ac:dyDescent="0.25">
      <c r="A569" t="s">
        <v>75</v>
      </c>
      <c r="B569" t="s">
        <v>90</v>
      </c>
      <c r="C569" t="s">
        <v>2927</v>
      </c>
      <c r="D569" t="s">
        <v>135</v>
      </c>
      <c r="E569">
        <v>0.66299999999999992</v>
      </c>
      <c r="F569" t="s">
        <v>79</v>
      </c>
      <c r="G569" t="s">
        <v>2928</v>
      </c>
      <c r="H569" t="s">
        <v>2929</v>
      </c>
      <c r="I569" t="s">
        <v>79</v>
      </c>
      <c r="J569" t="s">
        <v>82</v>
      </c>
      <c r="K569" t="s">
        <v>83</v>
      </c>
      <c r="L569" t="s">
        <v>2083</v>
      </c>
      <c r="M569" t="s">
        <v>105</v>
      </c>
      <c r="N569">
        <v>1415</v>
      </c>
      <c r="O569" t="s">
        <v>2930</v>
      </c>
    </row>
    <row r="570" spans="1:15" x14ac:dyDescent="0.25">
      <c r="A570" t="s">
        <v>75</v>
      </c>
      <c r="B570" t="s">
        <v>90</v>
      </c>
      <c r="C570" t="s">
        <v>2931</v>
      </c>
      <c r="D570" t="s">
        <v>135</v>
      </c>
      <c r="E570">
        <v>0.63800000000000001</v>
      </c>
      <c r="F570" t="s">
        <v>79</v>
      </c>
      <c r="G570" t="s">
        <v>2932</v>
      </c>
      <c r="H570" t="s">
        <v>2933</v>
      </c>
      <c r="I570" t="s">
        <v>79</v>
      </c>
      <c r="J570" t="s">
        <v>82</v>
      </c>
      <c r="K570" t="s">
        <v>83</v>
      </c>
      <c r="L570" t="s">
        <v>2083</v>
      </c>
      <c r="M570" t="s">
        <v>105</v>
      </c>
      <c r="N570">
        <v>1415</v>
      </c>
      <c r="O570" t="s">
        <v>2934</v>
      </c>
    </row>
    <row r="571" spans="1:15" x14ac:dyDescent="0.25">
      <c r="A571" t="s">
        <v>75</v>
      </c>
      <c r="B571" t="s">
        <v>90</v>
      </c>
      <c r="C571" t="s">
        <v>2935</v>
      </c>
      <c r="D571" t="s">
        <v>2936</v>
      </c>
      <c r="E571">
        <v>1</v>
      </c>
      <c r="F571" t="s">
        <v>79</v>
      </c>
      <c r="G571" t="s">
        <v>2937</v>
      </c>
      <c r="H571" t="s">
        <v>2938</v>
      </c>
      <c r="I571" t="s">
        <v>79</v>
      </c>
      <c r="J571" t="s">
        <v>82</v>
      </c>
      <c r="K571" t="s">
        <v>83</v>
      </c>
      <c r="L571" t="s">
        <v>2083</v>
      </c>
      <c r="M571" t="s">
        <v>105</v>
      </c>
      <c r="N571">
        <v>1415</v>
      </c>
      <c r="O571" t="s">
        <v>2939</v>
      </c>
    </row>
    <row r="572" spans="1:15" x14ac:dyDescent="0.25">
      <c r="A572" t="s">
        <v>75</v>
      </c>
      <c r="B572" t="s">
        <v>90</v>
      </c>
      <c r="C572" t="s">
        <v>2940</v>
      </c>
      <c r="D572" t="s">
        <v>120</v>
      </c>
      <c r="E572">
        <v>1</v>
      </c>
      <c r="F572" t="s">
        <v>2941</v>
      </c>
      <c r="G572" t="s">
        <v>2942</v>
      </c>
      <c r="H572" t="s">
        <v>2943</v>
      </c>
      <c r="I572" t="s">
        <v>565</v>
      </c>
      <c r="J572" t="s">
        <v>1369</v>
      </c>
      <c r="K572" t="s">
        <v>96</v>
      </c>
      <c r="L572" t="s">
        <v>2083</v>
      </c>
      <c r="M572" t="s">
        <v>105</v>
      </c>
      <c r="N572">
        <v>1415</v>
      </c>
      <c r="O572" t="s">
        <v>2944</v>
      </c>
    </row>
    <row r="573" spans="1:15" x14ac:dyDescent="0.25">
      <c r="A573" t="s">
        <v>75</v>
      </c>
      <c r="B573" t="s">
        <v>90</v>
      </c>
      <c r="C573" t="s">
        <v>2945</v>
      </c>
      <c r="D573" t="s">
        <v>135</v>
      </c>
      <c r="E573">
        <v>0.622</v>
      </c>
      <c r="F573" t="s">
        <v>212</v>
      </c>
      <c r="G573" t="s">
        <v>2946</v>
      </c>
      <c r="H573" t="s">
        <v>2947</v>
      </c>
      <c r="I573" t="s">
        <v>212</v>
      </c>
      <c r="J573" t="s">
        <v>82</v>
      </c>
      <c r="K573" t="s">
        <v>83</v>
      </c>
      <c r="L573" t="s">
        <v>2083</v>
      </c>
      <c r="M573" t="s">
        <v>105</v>
      </c>
      <c r="N573">
        <v>1415</v>
      </c>
      <c r="O573" t="s">
        <v>2948</v>
      </c>
    </row>
    <row r="574" spans="1:15" x14ac:dyDescent="0.25">
      <c r="A574" t="s">
        <v>75</v>
      </c>
      <c r="B574" t="s">
        <v>90</v>
      </c>
      <c r="C574" t="s">
        <v>2949</v>
      </c>
      <c r="D574" t="s">
        <v>88</v>
      </c>
      <c r="E574">
        <v>0.61199999999999999</v>
      </c>
      <c r="F574" t="s">
        <v>79</v>
      </c>
      <c r="G574" t="s">
        <v>2950</v>
      </c>
      <c r="H574" t="s">
        <v>2951</v>
      </c>
      <c r="I574" t="s">
        <v>79</v>
      </c>
      <c r="J574" t="s">
        <v>82</v>
      </c>
      <c r="K574" t="s">
        <v>83</v>
      </c>
      <c r="L574" t="s">
        <v>2083</v>
      </c>
      <c r="M574" t="s">
        <v>105</v>
      </c>
      <c r="N574">
        <v>1415</v>
      </c>
      <c r="O574" t="s">
        <v>2952</v>
      </c>
    </row>
    <row r="575" spans="1:15" x14ac:dyDescent="0.25">
      <c r="A575" t="s">
        <v>75</v>
      </c>
      <c r="B575" t="s">
        <v>90</v>
      </c>
      <c r="C575" t="s">
        <v>2953</v>
      </c>
      <c r="D575" t="s">
        <v>120</v>
      </c>
      <c r="E575">
        <v>0.60699999999999998</v>
      </c>
      <c r="F575" t="s">
        <v>79</v>
      </c>
      <c r="G575" t="s">
        <v>2950</v>
      </c>
      <c r="H575" t="s">
        <v>2951</v>
      </c>
      <c r="I575" t="s">
        <v>79</v>
      </c>
      <c r="J575" t="s">
        <v>82</v>
      </c>
      <c r="K575" t="s">
        <v>83</v>
      </c>
      <c r="L575" t="s">
        <v>2083</v>
      </c>
      <c r="M575" t="s">
        <v>105</v>
      </c>
      <c r="N575">
        <v>1415</v>
      </c>
      <c r="O575" t="s">
        <v>2954</v>
      </c>
    </row>
    <row r="576" spans="1:15" x14ac:dyDescent="0.25">
      <c r="A576" t="s">
        <v>75</v>
      </c>
      <c r="B576" t="s">
        <v>90</v>
      </c>
      <c r="C576" t="s">
        <v>2955</v>
      </c>
      <c r="D576" t="s">
        <v>135</v>
      </c>
      <c r="E576">
        <v>0.623</v>
      </c>
      <c r="F576" t="s">
        <v>2956</v>
      </c>
      <c r="G576" t="s">
        <v>2957</v>
      </c>
      <c r="H576" t="s">
        <v>2958</v>
      </c>
      <c r="I576" t="s">
        <v>245</v>
      </c>
      <c r="J576" t="s">
        <v>2316</v>
      </c>
      <c r="K576" t="s">
        <v>253</v>
      </c>
      <c r="L576" t="s">
        <v>2083</v>
      </c>
      <c r="M576" t="s">
        <v>105</v>
      </c>
      <c r="N576">
        <v>1415</v>
      </c>
      <c r="O576" t="s">
        <v>2959</v>
      </c>
    </row>
    <row r="577" spans="1:15" x14ac:dyDescent="0.25">
      <c r="A577" t="s">
        <v>75</v>
      </c>
      <c r="B577" t="s">
        <v>90</v>
      </c>
      <c r="C577" t="s">
        <v>2960</v>
      </c>
      <c r="D577" t="s">
        <v>120</v>
      </c>
      <c r="E577">
        <v>1</v>
      </c>
      <c r="F577" t="s">
        <v>212</v>
      </c>
      <c r="G577" t="s">
        <v>2961</v>
      </c>
      <c r="H577" t="s">
        <v>2962</v>
      </c>
      <c r="I577" t="s">
        <v>212</v>
      </c>
      <c r="J577" t="s">
        <v>82</v>
      </c>
      <c r="K577" t="s">
        <v>83</v>
      </c>
      <c r="L577" t="s">
        <v>2083</v>
      </c>
      <c r="M577" t="s">
        <v>105</v>
      </c>
      <c r="N577">
        <v>1415</v>
      </c>
      <c r="O577" t="s">
        <v>2963</v>
      </c>
    </row>
    <row r="578" spans="1:15" x14ac:dyDescent="0.25">
      <c r="A578" t="s">
        <v>75</v>
      </c>
      <c r="B578" t="s">
        <v>90</v>
      </c>
      <c r="C578" t="s">
        <v>2964</v>
      </c>
      <c r="D578" t="s">
        <v>135</v>
      </c>
      <c r="E578">
        <v>0.66500000000000004</v>
      </c>
      <c r="F578" t="s">
        <v>2965</v>
      </c>
      <c r="G578" t="s">
        <v>2966</v>
      </c>
      <c r="H578" t="s">
        <v>2967</v>
      </c>
      <c r="I578" t="s">
        <v>105</v>
      </c>
      <c r="J578" t="s">
        <v>2968</v>
      </c>
      <c r="K578" t="s">
        <v>85</v>
      </c>
      <c r="L578" t="s">
        <v>2083</v>
      </c>
      <c r="M578" t="s">
        <v>105</v>
      </c>
      <c r="N578">
        <v>1415</v>
      </c>
      <c r="O578" t="s">
        <v>2969</v>
      </c>
    </row>
    <row r="579" spans="1:15" x14ac:dyDescent="0.25">
      <c r="A579" t="s">
        <v>75</v>
      </c>
      <c r="B579" t="s">
        <v>90</v>
      </c>
      <c r="C579" t="s">
        <v>2970</v>
      </c>
      <c r="D579" t="s">
        <v>297</v>
      </c>
      <c r="E579">
        <v>1</v>
      </c>
      <c r="F579" t="s">
        <v>79</v>
      </c>
      <c r="G579" t="s">
        <v>2971</v>
      </c>
      <c r="H579" t="s">
        <v>2972</v>
      </c>
      <c r="I579" t="s">
        <v>79</v>
      </c>
      <c r="J579" t="s">
        <v>82</v>
      </c>
      <c r="K579" t="s">
        <v>83</v>
      </c>
      <c r="L579" t="s">
        <v>2083</v>
      </c>
      <c r="M579" t="s">
        <v>105</v>
      </c>
      <c r="N579">
        <v>1415</v>
      </c>
      <c r="O579" t="s">
        <v>2973</v>
      </c>
    </row>
    <row r="580" spans="1:15" x14ac:dyDescent="0.25">
      <c r="A580" t="s">
        <v>75</v>
      </c>
      <c r="B580" t="s">
        <v>90</v>
      </c>
      <c r="C580" t="s">
        <v>2974</v>
      </c>
      <c r="D580" t="s">
        <v>120</v>
      </c>
      <c r="E580">
        <v>1</v>
      </c>
      <c r="F580" t="s">
        <v>2975</v>
      </c>
      <c r="G580" t="s">
        <v>2976</v>
      </c>
      <c r="H580" t="s">
        <v>2642</v>
      </c>
      <c r="I580" t="s">
        <v>204</v>
      </c>
      <c r="J580" t="s">
        <v>2557</v>
      </c>
      <c r="K580" t="s">
        <v>140</v>
      </c>
      <c r="L580" t="s">
        <v>2083</v>
      </c>
      <c r="M580" t="s">
        <v>105</v>
      </c>
      <c r="N580">
        <v>1415</v>
      </c>
      <c r="O580" t="s">
        <v>2977</v>
      </c>
    </row>
    <row r="581" spans="1:15" x14ac:dyDescent="0.25">
      <c r="A581" t="s">
        <v>75</v>
      </c>
      <c r="B581" t="s">
        <v>90</v>
      </c>
      <c r="C581" t="s">
        <v>2978</v>
      </c>
      <c r="D581" t="s">
        <v>135</v>
      </c>
      <c r="E581">
        <v>0.71799999999999997</v>
      </c>
      <c r="F581" t="s">
        <v>2979</v>
      </c>
      <c r="G581" t="s">
        <v>2980</v>
      </c>
      <c r="H581" t="s">
        <v>2981</v>
      </c>
      <c r="I581" t="s">
        <v>85</v>
      </c>
      <c r="J581" t="s">
        <v>1642</v>
      </c>
      <c r="K581" t="s">
        <v>277</v>
      </c>
      <c r="L581" t="s">
        <v>2083</v>
      </c>
      <c r="M581" t="s">
        <v>105</v>
      </c>
      <c r="N581">
        <v>1415</v>
      </c>
      <c r="O581" t="s">
        <v>2982</v>
      </c>
    </row>
    <row r="582" spans="1:15" x14ac:dyDescent="0.25">
      <c r="A582" t="s">
        <v>75</v>
      </c>
      <c r="B582" t="s">
        <v>90</v>
      </c>
      <c r="C582" t="s">
        <v>2983</v>
      </c>
      <c r="D582" t="s">
        <v>135</v>
      </c>
      <c r="E582">
        <v>0.65099999999999991</v>
      </c>
      <c r="F582" t="s">
        <v>2984</v>
      </c>
      <c r="G582" t="s">
        <v>1646</v>
      </c>
      <c r="H582" t="s">
        <v>1647</v>
      </c>
      <c r="I582" t="s">
        <v>85</v>
      </c>
      <c r="J582" t="s">
        <v>2985</v>
      </c>
      <c r="K582" t="s">
        <v>277</v>
      </c>
      <c r="L582" t="s">
        <v>2083</v>
      </c>
      <c r="M582" t="s">
        <v>105</v>
      </c>
      <c r="N582">
        <v>1415</v>
      </c>
      <c r="O582" t="s">
        <v>2986</v>
      </c>
    </row>
    <row r="583" spans="1:15" x14ac:dyDescent="0.25">
      <c r="A583" t="s">
        <v>75</v>
      </c>
      <c r="B583" t="s">
        <v>90</v>
      </c>
      <c r="C583" t="s">
        <v>2987</v>
      </c>
      <c r="D583" t="s">
        <v>2633</v>
      </c>
      <c r="E583">
        <v>1</v>
      </c>
      <c r="F583" t="s">
        <v>79</v>
      </c>
      <c r="G583" t="s">
        <v>2988</v>
      </c>
      <c r="H583" t="s">
        <v>2989</v>
      </c>
      <c r="I583" t="s">
        <v>79</v>
      </c>
      <c r="J583" t="s">
        <v>82</v>
      </c>
      <c r="K583" t="s">
        <v>83</v>
      </c>
      <c r="L583" t="s">
        <v>2083</v>
      </c>
      <c r="M583" t="s">
        <v>105</v>
      </c>
      <c r="N583">
        <v>1415</v>
      </c>
      <c r="O583" t="s">
        <v>2990</v>
      </c>
    </row>
    <row r="584" spans="1:15" x14ac:dyDescent="0.25">
      <c r="A584" t="s">
        <v>75</v>
      </c>
      <c r="B584" t="s">
        <v>90</v>
      </c>
      <c r="C584" t="s">
        <v>2991</v>
      </c>
      <c r="D584" t="s">
        <v>225</v>
      </c>
      <c r="E584">
        <v>0.60199999999999998</v>
      </c>
      <c r="F584" t="s">
        <v>79</v>
      </c>
      <c r="G584" t="s">
        <v>2992</v>
      </c>
      <c r="H584" t="s">
        <v>2993</v>
      </c>
      <c r="I584" t="s">
        <v>79</v>
      </c>
      <c r="J584" t="s">
        <v>82</v>
      </c>
      <c r="K584" t="s">
        <v>83</v>
      </c>
      <c r="L584" t="s">
        <v>2083</v>
      </c>
      <c r="M584" t="s">
        <v>105</v>
      </c>
      <c r="N584">
        <v>1415</v>
      </c>
      <c r="O584" t="s">
        <v>2994</v>
      </c>
    </row>
    <row r="585" spans="1:15" x14ac:dyDescent="0.25">
      <c r="A585" t="s">
        <v>75</v>
      </c>
      <c r="B585" t="s">
        <v>90</v>
      </c>
      <c r="C585" t="s">
        <v>2995</v>
      </c>
      <c r="D585" t="s">
        <v>225</v>
      </c>
      <c r="E585">
        <v>0.64900000000000002</v>
      </c>
      <c r="F585" t="s">
        <v>2996</v>
      </c>
      <c r="G585" t="s">
        <v>2997</v>
      </c>
      <c r="H585" t="s">
        <v>123</v>
      </c>
      <c r="I585" t="s">
        <v>277</v>
      </c>
      <c r="J585" t="s">
        <v>744</v>
      </c>
      <c r="K585" t="s">
        <v>400</v>
      </c>
      <c r="L585" t="s">
        <v>2083</v>
      </c>
      <c r="M585" t="s">
        <v>105</v>
      </c>
      <c r="N585">
        <v>1415</v>
      </c>
      <c r="O585" t="s">
        <v>2998</v>
      </c>
    </row>
    <row r="586" spans="1:15" x14ac:dyDescent="0.25">
      <c r="A586" t="s">
        <v>75</v>
      </c>
      <c r="B586" t="s">
        <v>90</v>
      </c>
      <c r="C586" t="s">
        <v>2999</v>
      </c>
      <c r="D586" t="s">
        <v>88</v>
      </c>
      <c r="E586">
        <v>0.68299999999999994</v>
      </c>
      <c r="F586" t="s">
        <v>79</v>
      </c>
      <c r="G586" t="s">
        <v>3000</v>
      </c>
      <c r="H586" t="s">
        <v>3001</v>
      </c>
      <c r="I586" t="s">
        <v>79</v>
      </c>
      <c r="J586" t="s">
        <v>82</v>
      </c>
      <c r="K586" t="s">
        <v>83</v>
      </c>
      <c r="L586" t="s">
        <v>2083</v>
      </c>
      <c r="M586" t="s">
        <v>105</v>
      </c>
      <c r="N586">
        <v>1415</v>
      </c>
      <c r="O586" t="s">
        <v>3002</v>
      </c>
    </row>
    <row r="587" spans="1:15" x14ac:dyDescent="0.25">
      <c r="A587" t="s">
        <v>75</v>
      </c>
      <c r="B587" t="s">
        <v>90</v>
      </c>
      <c r="C587" t="s">
        <v>3003</v>
      </c>
      <c r="D587" t="s">
        <v>135</v>
      </c>
      <c r="E587">
        <v>0.61099999999999999</v>
      </c>
      <c r="F587" t="s">
        <v>79</v>
      </c>
      <c r="G587" t="s">
        <v>3004</v>
      </c>
      <c r="H587" t="s">
        <v>3005</v>
      </c>
      <c r="I587" t="s">
        <v>79</v>
      </c>
      <c r="J587" t="s">
        <v>82</v>
      </c>
      <c r="K587" t="s">
        <v>83</v>
      </c>
      <c r="L587" t="s">
        <v>2083</v>
      </c>
      <c r="M587" t="s">
        <v>105</v>
      </c>
      <c r="N587">
        <v>1415</v>
      </c>
      <c r="O587" t="s">
        <v>3006</v>
      </c>
    </row>
    <row r="588" spans="1:15" x14ac:dyDescent="0.25">
      <c r="A588" t="s">
        <v>75</v>
      </c>
      <c r="B588" t="s">
        <v>90</v>
      </c>
      <c r="C588" t="s">
        <v>3007</v>
      </c>
      <c r="D588" t="s">
        <v>297</v>
      </c>
      <c r="E588">
        <v>0.64400000000000002</v>
      </c>
      <c r="F588" t="s">
        <v>3008</v>
      </c>
      <c r="G588" t="s">
        <v>3009</v>
      </c>
      <c r="H588" t="s">
        <v>3010</v>
      </c>
      <c r="I588" t="s">
        <v>277</v>
      </c>
      <c r="J588" t="s">
        <v>793</v>
      </c>
      <c r="K588" t="s">
        <v>85</v>
      </c>
      <c r="L588" t="s">
        <v>2083</v>
      </c>
      <c r="M588" t="s">
        <v>105</v>
      </c>
      <c r="N588">
        <v>1415</v>
      </c>
      <c r="O588" t="s">
        <v>3011</v>
      </c>
    </row>
    <row r="589" spans="1:15" x14ac:dyDescent="0.25">
      <c r="A589" t="s">
        <v>75</v>
      </c>
      <c r="B589" t="s">
        <v>90</v>
      </c>
      <c r="C589" t="s">
        <v>3012</v>
      </c>
      <c r="D589" t="s">
        <v>92</v>
      </c>
      <c r="E589">
        <v>0.65099999999999991</v>
      </c>
      <c r="F589" t="s">
        <v>3013</v>
      </c>
      <c r="G589" t="s">
        <v>3014</v>
      </c>
      <c r="H589" t="s">
        <v>554</v>
      </c>
      <c r="I589" t="s">
        <v>140</v>
      </c>
      <c r="J589" t="s">
        <v>1311</v>
      </c>
      <c r="K589" t="s">
        <v>174</v>
      </c>
      <c r="L589" t="s">
        <v>2083</v>
      </c>
      <c r="M589" t="s">
        <v>105</v>
      </c>
      <c r="N589">
        <v>1415</v>
      </c>
      <c r="O589" t="s">
        <v>3015</v>
      </c>
    </row>
    <row r="590" spans="1:15" x14ac:dyDescent="0.25">
      <c r="A590" t="s">
        <v>75</v>
      </c>
      <c r="B590" t="s">
        <v>90</v>
      </c>
      <c r="C590" t="s">
        <v>3016</v>
      </c>
      <c r="D590" t="s">
        <v>135</v>
      </c>
      <c r="E590">
        <v>0.68299999999999994</v>
      </c>
      <c r="F590" t="s">
        <v>3017</v>
      </c>
      <c r="G590" t="s">
        <v>1719</v>
      </c>
      <c r="H590" t="s">
        <v>1720</v>
      </c>
      <c r="I590" t="s">
        <v>140</v>
      </c>
      <c r="J590" t="s">
        <v>1989</v>
      </c>
      <c r="K590" t="s">
        <v>160</v>
      </c>
      <c r="L590" t="s">
        <v>2083</v>
      </c>
      <c r="M590" t="s">
        <v>105</v>
      </c>
      <c r="N590">
        <v>1415</v>
      </c>
      <c r="O590" t="s">
        <v>3018</v>
      </c>
    </row>
    <row r="591" spans="1:15" x14ac:dyDescent="0.25">
      <c r="A591" t="s">
        <v>75</v>
      </c>
      <c r="B591" t="s">
        <v>90</v>
      </c>
      <c r="C591" t="s">
        <v>3019</v>
      </c>
      <c r="D591" t="s">
        <v>297</v>
      </c>
      <c r="E591">
        <v>1</v>
      </c>
      <c r="F591" t="s">
        <v>3020</v>
      </c>
      <c r="G591" t="s">
        <v>3021</v>
      </c>
      <c r="H591" t="s">
        <v>3022</v>
      </c>
      <c r="I591" t="s">
        <v>140</v>
      </c>
      <c r="J591" t="s">
        <v>1269</v>
      </c>
      <c r="K591" t="s">
        <v>124</v>
      </c>
      <c r="L591" t="s">
        <v>2083</v>
      </c>
      <c r="M591" t="s">
        <v>105</v>
      </c>
      <c r="N591">
        <v>1415</v>
      </c>
      <c r="O591" t="s">
        <v>3023</v>
      </c>
    </row>
    <row r="592" spans="1:15" x14ac:dyDescent="0.25">
      <c r="A592" t="s">
        <v>75</v>
      </c>
      <c r="B592" t="s">
        <v>90</v>
      </c>
      <c r="C592" t="s">
        <v>3024</v>
      </c>
      <c r="D592" t="s">
        <v>151</v>
      </c>
      <c r="E592">
        <v>0.63200000000000001</v>
      </c>
      <c r="F592" t="s">
        <v>3025</v>
      </c>
      <c r="G592" t="s">
        <v>3026</v>
      </c>
      <c r="H592" t="s">
        <v>3027</v>
      </c>
      <c r="I592" t="s">
        <v>204</v>
      </c>
      <c r="J592" t="s">
        <v>3028</v>
      </c>
      <c r="K592" t="s">
        <v>245</v>
      </c>
      <c r="L592" t="s">
        <v>2083</v>
      </c>
      <c r="M592" t="s">
        <v>105</v>
      </c>
      <c r="N592">
        <v>1415</v>
      </c>
      <c r="O592" t="s">
        <v>3029</v>
      </c>
    </row>
    <row r="593" spans="1:15" x14ac:dyDescent="0.25">
      <c r="A593" t="s">
        <v>75</v>
      </c>
      <c r="B593" t="s">
        <v>90</v>
      </c>
      <c r="C593" t="s">
        <v>3030</v>
      </c>
      <c r="D593" t="s">
        <v>135</v>
      </c>
      <c r="E593">
        <v>0.64500000000000002</v>
      </c>
      <c r="F593" t="s">
        <v>3031</v>
      </c>
      <c r="G593" t="s">
        <v>1811</v>
      </c>
      <c r="H593" t="s">
        <v>1812</v>
      </c>
      <c r="I593" t="s">
        <v>85</v>
      </c>
      <c r="J593" t="s">
        <v>1745</v>
      </c>
      <c r="K593" t="s">
        <v>277</v>
      </c>
      <c r="L593" t="s">
        <v>2083</v>
      </c>
      <c r="M593" t="s">
        <v>105</v>
      </c>
      <c r="N593">
        <v>1415</v>
      </c>
      <c r="O593" t="s">
        <v>3032</v>
      </c>
    </row>
    <row r="594" spans="1:15" x14ac:dyDescent="0.25">
      <c r="A594" t="s">
        <v>75</v>
      </c>
      <c r="B594" t="s">
        <v>90</v>
      </c>
      <c r="C594" t="s">
        <v>3033</v>
      </c>
      <c r="D594" t="s">
        <v>135</v>
      </c>
      <c r="E594">
        <v>0.66900000000000004</v>
      </c>
      <c r="F594" t="s">
        <v>3034</v>
      </c>
      <c r="G594" t="s">
        <v>3035</v>
      </c>
      <c r="H594" t="s">
        <v>3036</v>
      </c>
      <c r="I594" t="s">
        <v>105</v>
      </c>
      <c r="J594" t="s">
        <v>2625</v>
      </c>
      <c r="K594" t="s">
        <v>160</v>
      </c>
      <c r="L594" t="s">
        <v>2083</v>
      </c>
      <c r="M594" t="s">
        <v>105</v>
      </c>
      <c r="N594">
        <v>1415</v>
      </c>
      <c r="O594" t="s">
        <v>3037</v>
      </c>
    </row>
    <row r="595" spans="1:15" x14ac:dyDescent="0.25">
      <c r="A595" t="s">
        <v>75</v>
      </c>
      <c r="B595" t="s">
        <v>90</v>
      </c>
      <c r="C595" t="s">
        <v>3038</v>
      </c>
      <c r="D595" t="s">
        <v>120</v>
      </c>
      <c r="E595">
        <v>0.66900000000000004</v>
      </c>
      <c r="F595" t="s">
        <v>3039</v>
      </c>
      <c r="G595" t="s">
        <v>3040</v>
      </c>
      <c r="H595" t="s">
        <v>3041</v>
      </c>
      <c r="I595" t="s">
        <v>197</v>
      </c>
      <c r="J595" t="s">
        <v>2322</v>
      </c>
      <c r="K595" t="s">
        <v>172</v>
      </c>
      <c r="L595" t="s">
        <v>2083</v>
      </c>
      <c r="M595" t="s">
        <v>105</v>
      </c>
      <c r="N595">
        <v>1415</v>
      </c>
      <c r="O595" t="s">
        <v>3042</v>
      </c>
    </row>
    <row r="596" spans="1:15" x14ac:dyDescent="0.25">
      <c r="A596" t="s">
        <v>75</v>
      </c>
      <c r="B596" t="s">
        <v>90</v>
      </c>
      <c r="C596" t="s">
        <v>3043</v>
      </c>
      <c r="D596" t="s">
        <v>135</v>
      </c>
      <c r="E596">
        <v>0.62</v>
      </c>
      <c r="F596" t="s">
        <v>3044</v>
      </c>
      <c r="G596" t="s">
        <v>3045</v>
      </c>
      <c r="H596" t="s">
        <v>3046</v>
      </c>
      <c r="I596" t="s">
        <v>124</v>
      </c>
      <c r="J596" t="s">
        <v>2587</v>
      </c>
      <c r="K596" t="s">
        <v>96</v>
      </c>
      <c r="L596" t="s">
        <v>2083</v>
      </c>
      <c r="M596" t="s">
        <v>105</v>
      </c>
      <c r="N596">
        <v>1415</v>
      </c>
      <c r="O596" t="s">
        <v>3047</v>
      </c>
    </row>
    <row r="597" spans="1:15" x14ac:dyDescent="0.25">
      <c r="A597" t="s">
        <v>75</v>
      </c>
      <c r="B597" t="s">
        <v>90</v>
      </c>
      <c r="C597" t="s">
        <v>3048</v>
      </c>
      <c r="D597" t="s">
        <v>92</v>
      </c>
      <c r="E597">
        <v>0.66400000000000003</v>
      </c>
      <c r="F597" t="s">
        <v>3049</v>
      </c>
      <c r="G597" t="s">
        <v>3050</v>
      </c>
      <c r="H597" t="s">
        <v>3051</v>
      </c>
      <c r="I597" t="s">
        <v>245</v>
      </c>
      <c r="J597" t="s">
        <v>3052</v>
      </c>
      <c r="K597" t="s">
        <v>105</v>
      </c>
      <c r="L597" t="s">
        <v>2083</v>
      </c>
      <c r="M597" t="s">
        <v>105</v>
      </c>
      <c r="N597">
        <v>1415</v>
      </c>
      <c r="O597" t="s">
        <v>3053</v>
      </c>
    </row>
    <row r="598" spans="1:15" x14ac:dyDescent="0.25">
      <c r="A598" t="s">
        <v>75</v>
      </c>
      <c r="B598" t="s">
        <v>90</v>
      </c>
      <c r="C598" t="s">
        <v>3054</v>
      </c>
      <c r="D598" t="s">
        <v>120</v>
      </c>
      <c r="E598">
        <v>1</v>
      </c>
      <c r="F598" t="s">
        <v>3055</v>
      </c>
      <c r="G598" t="s">
        <v>3056</v>
      </c>
      <c r="H598" t="s">
        <v>3057</v>
      </c>
      <c r="I598" t="s">
        <v>98</v>
      </c>
      <c r="J598" t="s">
        <v>3058</v>
      </c>
      <c r="K598" t="s">
        <v>428</v>
      </c>
      <c r="L598" t="s">
        <v>2083</v>
      </c>
      <c r="M598" t="s">
        <v>105</v>
      </c>
      <c r="N598">
        <v>1415</v>
      </c>
      <c r="O598" t="s">
        <v>3059</v>
      </c>
    </row>
    <row r="599" spans="1:15" x14ac:dyDescent="0.25">
      <c r="A599" t="s">
        <v>75</v>
      </c>
      <c r="B599" t="s">
        <v>90</v>
      </c>
      <c r="C599" t="s">
        <v>3060</v>
      </c>
      <c r="D599" t="s">
        <v>120</v>
      </c>
      <c r="E599">
        <v>0.60599999999999998</v>
      </c>
      <c r="F599" t="s">
        <v>3061</v>
      </c>
      <c r="G599" t="s">
        <v>3056</v>
      </c>
      <c r="H599" t="s">
        <v>3057</v>
      </c>
      <c r="I599" t="s">
        <v>124</v>
      </c>
      <c r="J599" t="s">
        <v>1054</v>
      </c>
      <c r="K599" t="s">
        <v>140</v>
      </c>
      <c r="L599" t="s">
        <v>2083</v>
      </c>
      <c r="M599" t="s">
        <v>105</v>
      </c>
      <c r="N599">
        <v>1415</v>
      </c>
      <c r="O599" t="s">
        <v>3062</v>
      </c>
    </row>
    <row r="600" spans="1:15" x14ac:dyDescent="0.25">
      <c r="A600" t="s">
        <v>75</v>
      </c>
      <c r="B600" t="s">
        <v>90</v>
      </c>
      <c r="C600" t="s">
        <v>3063</v>
      </c>
      <c r="D600" t="s">
        <v>120</v>
      </c>
      <c r="E600">
        <v>1</v>
      </c>
      <c r="F600" t="s">
        <v>3064</v>
      </c>
      <c r="G600" t="s">
        <v>1852</v>
      </c>
      <c r="H600" t="s">
        <v>1853</v>
      </c>
      <c r="I600" t="s">
        <v>98</v>
      </c>
      <c r="J600" t="s">
        <v>879</v>
      </c>
      <c r="K600" t="s">
        <v>428</v>
      </c>
      <c r="L600" t="s">
        <v>2083</v>
      </c>
      <c r="M600" t="s">
        <v>105</v>
      </c>
      <c r="N600">
        <v>1415</v>
      </c>
      <c r="O600" t="s">
        <v>3065</v>
      </c>
    </row>
    <row r="601" spans="1:15" x14ac:dyDescent="0.25">
      <c r="A601" t="s">
        <v>75</v>
      </c>
      <c r="B601" t="s">
        <v>90</v>
      </c>
      <c r="C601" t="s">
        <v>3066</v>
      </c>
      <c r="D601" t="s">
        <v>88</v>
      </c>
      <c r="E601">
        <v>0.71900000000000008</v>
      </c>
      <c r="F601" t="s">
        <v>3067</v>
      </c>
      <c r="G601" t="s">
        <v>3068</v>
      </c>
      <c r="H601" t="s">
        <v>3069</v>
      </c>
      <c r="I601" t="s">
        <v>174</v>
      </c>
      <c r="J601" t="s">
        <v>847</v>
      </c>
      <c r="K601" t="s">
        <v>172</v>
      </c>
      <c r="L601" t="s">
        <v>2083</v>
      </c>
      <c r="M601" t="s">
        <v>105</v>
      </c>
      <c r="N601">
        <v>1415</v>
      </c>
      <c r="O601" t="s">
        <v>3070</v>
      </c>
    </row>
    <row r="602" spans="1:15" x14ac:dyDescent="0.25">
      <c r="A602" t="s">
        <v>75</v>
      </c>
      <c r="B602" t="s">
        <v>90</v>
      </c>
      <c r="C602" t="s">
        <v>3071</v>
      </c>
      <c r="D602" t="s">
        <v>120</v>
      </c>
      <c r="E602">
        <v>0.63200000000000001</v>
      </c>
      <c r="F602" t="s">
        <v>3072</v>
      </c>
      <c r="G602" t="s">
        <v>1879</v>
      </c>
      <c r="H602" t="s">
        <v>3073</v>
      </c>
      <c r="I602" t="s">
        <v>124</v>
      </c>
      <c r="J602" t="s">
        <v>3074</v>
      </c>
      <c r="K602" t="s">
        <v>96</v>
      </c>
      <c r="L602" t="s">
        <v>2083</v>
      </c>
      <c r="M602" t="s">
        <v>105</v>
      </c>
      <c r="N602">
        <v>1415</v>
      </c>
      <c r="O602" t="s">
        <v>3075</v>
      </c>
    </row>
    <row r="603" spans="1:15" x14ac:dyDescent="0.25">
      <c r="A603" t="s">
        <v>75</v>
      </c>
      <c r="B603" t="s">
        <v>90</v>
      </c>
      <c r="C603" t="s">
        <v>3076</v>
      </c>
      <c r="D603" t="s">
        <v>120</v>
      </c>
      <c r="E603">
        <v>1</v>
      </c>
      <c r="F603" t="s">
        <v>3077</v>
      </c>
      <c r="G603" t="s">
        <v>3078</v>
      </c>
      <c r="H603" t="s">
        <v>3079</v>
      </c>
      <c r="I603" t="s">
        <v>105</v>
      </c>
      <c r="J603" t="s">
        <v>1755</v>
      </c>
      <c r="K603" t="s">
        <v>160</v>
      </c>
      <c r="L603" t="s">
        <v>2083</v>
      </c>
      <c r="M603" t="s">
        <v>105</v>
      </c>
      <c r="N603">
        <v>1415</v>
      </c>
      <c r="O603" t="s">
        <v>3080</v>
      </c>
    </row>
    <row r="604" spans="1:15" x14ac:dyDescent="0.25">
      <c r="A604" t="s">
        <v>75</v>
      </c>
      <c r="B604" t="s">
        <v>90</v>
      </c>
      <c r="C604" t="s">
        <v>3081</v>
      </c>
      <c r="D604" t="s">
        <v>120</v>
      </c>
      <c r="E604">
        <v>1</v>
      </c>
      <c r="F604" t="s">
        <v>3082</v>
      </c>
      <c r="G604" t="s">
        <v>3083</v>
      </c>
      <c r="H604" t="s">
        <v>3084</v>
      </c>
      <c r="I604" t="s">
        <v>85</v>
      </c>
      <c r="J604" t="s">
        <v>970</v>
      </c>
      <c r="K604" t="s">
        <v>277</v>
      </c>
      <c r="L604" t="s">
        <v>2083</v>
      </c>
      <c r="M604" t="s">
        <v>105</v>
      </c>
      <c r="N604">
        <v>1415</v>
      </c>
      <c r="O604" t="s">
        <v>3085</v>
      </c>
    </row>
    <row r="605" spans="1:15" x14ac:dyDescent="0.25">
      <c r="A605" t="s">
        <v>75</v>
      </c>
      <c r="B605" t="s">
        <v>90</v>
      </c>
      <c r="C605" t="s">
        <v>3086</v>
      </c>
      <c r="D605" t="s">
        <v>135</v>
      </c>
      <c r="E605">
        <v>1</v>
      </c>
      <c r="F605" t="s">
        <v>3087</v>
      </c>
      <c r="G605" t="s">
        <v>1905</v>
      </c>
      <c r="H605" t="s">
        <v>3088</v>
      </c>
      <c r="I605" t="s">
        <v>124</v>
      </c>
      <c r="J605" t="s">
        <v>289</v>
      </c>
      <c r="K605" t="s">
        <v>140</v>
      </c>
      <c r="L605" t="s">
        <v>2083</v>
      </c>
      <c r="M605" t="s">
        <v>105</v>
      </c>
      <c r="N605">
        <v>1415</v>
      </c>
      <c r="O605" t="s">
        <v>3089</v>
      </c>
    </row>
    <row r="606" spans="1:15" x14ac:dyDescent="0.25">
      <c r="A606" t="s">
        <v>75</v>
      </c>
      <c r="B606" t="s">
        <v>90</v>
      </c>
      <c r="C606" t="s">
        <v>3090</v>
      </c>
      <c r="D606" t="s">
        <v>120</v>
      </c>
      <c r="E606">
        <v>0.67500000000000004</v>
      </c>
      <c r="F606" t="s">
        <v>3091</v>
      </c>
      <c r="G606" t="s">
        <v>3092</v>
      </c>
      <c r="H606" t="s">
        <v>3093</v>
      </c>
      <c r="I606" t="s">
        <v>245</v>
      </c>
      <c r="J606" t="s">
        <v>3094</v>
      </c>
      <c r="K606" t="s">
        <v>253</v>
      </c>
      <c r="L606" t="s">
        <v>2083</v>
      </c>
      <c r="M606" t="s">
        <v>105</v>
      </c>
      <c r="N606">
        <v>1415</v>
      </c>
      <c r="O606" t="s">
        <v>3095</v>
      </c>
    </row>
    <row r="607" spans="1:15" x14ac:dyDescent="0.25">
      <c r="A607" t="s">
        <v>75</v>
      </c>
      <c r="B607" t="s">
        <v>90</v>
      </c>
      <c r="C607" t="s">
        <v>3096</v>
      </c>
      <c r="D607" t="s">
        <v>120</v>
      </c>
      <c r="E607">
        <v>0.60899999999999999</v>
      </c>
      <c r="F607" t="s">
        <v>3097</v>
      </c>
      <c r="G607" t="s">
        <v>3098</v>
      </c>
      <c r="H607" t="s">
        <v>1001</v>
      </c>
      <c r="I607" t="s">
        <v>140</v>
      </c>
      <c r="J607" t="s">
        <v>3099</v>
      </c>
      <c r="K607" t="s">
        <v>160</v>
      </c>
      <c r="L607" t="s">
        <v>2083</v>
      </c>
      <c r="M607" t="s">
        <v>105</v>
      </c>
      <c r="N607">
        <v>1415</v>
      </c>
      <c r="O607" t="s">
        <v>3100</v>
      </c>
    </row>
    <row r="608" spans="1:15" x14ac:dyDescent="0.25">
      <c r="A608" t="s">
        <v>75</v>
      </c>
      <c r="B608" t="s">
        <v>90</v>
      </c>
      <c r="C608" t="s">
        <v>3101</v>
      </c>
      <c r="D608" t="s">
        <v>120</v>
      </c>
      <c r="E608">
        <v>1</v>
      </c>
      <c r="F608" t="s">
        <v>3102</v>
      </c>
      <c r="G608" t="s">
        <v>3103</v>
      </c>
      <c r="H608" t="s">
        <v>3104</v>
      </c>
      <c r="I608" t="s">
        <v>124</v>
      </c>
      <c r="J608" t="s">
        <v>3105</v>
      </c>
      <c r="K608" t="s">
        <v>140</v>
      </c>
      <c r="L608" t="s">
        <v>2083</v>
      </c>
      <c r="M608" t="s">
        <v>105</v>
      </c>
      <c r="N608">
        <v>1415</v>
      </c>
      <c r="O608" t="s">
        <v>3106</v>
      </c>
    </row>
    <row r="609" spans="1:15" x14ac:dyDescent="0.25">
      <c r="A609" t="s">
        <v>75</v>
      </c>
      <c r="B609" t="s">
        <v>90</v>
      </c>
      <c r="C609" t="s">
        <v>3107</v>
      </c>
      <c r="D609" t="s">
        <v>297</v>
      </c>
      <c r="E609">
        <v>1</v>
      </c>
      <c r="F609" t="s">
        <v>3108</v>
      </c>
      <c r="G609" t="s">
        <v>3109</v>
      </c>
      <c r="H609" t="s">
        <v>3110</v>
      </c>
      <c r="I609" t="s">
        <v>245</v>
      </c>
      <c r="J609" t="s">
        <v>605</v>
      </c>
      <c r="K609" t="s">
        <v>146</v>
      </c>
      <c r="L609" t="s">
        <v>2083</v>
      </c>
      <c r="M609" t="s">
        <v>105</v>
      </c>
      <c r="N609">
        <v>1415</v>
      </c>
      <c r="O609" t="s">
        <v>3111</v>
      </c>
    </row>
    <row r="610" spans="1:15" x14ac:dyDescent="0.25">
      <c r="A610" t="s">
        <v>75</v>
      </c>
      <c r="B610" t="s">
        <v>90</v>
      </c>
      <c r="C610" t="s">
        <v>3112</v>
      </c>
      <c r="D610" t="s">
        <v>297</v>
      </c>
      <c r="E610">
        <v>1</v>
      </c>
      <c r="F610" t="s">
        <v>3113</v>
      </c>
      <c r="G610" t="s">
        <v>3114</v>
      </c>
      <c r="H610" t="s">
        <v>3115</v>
      </c>
      <c r="I610" t="s">
        <v>428</v>
      </c>
      <c r="J610" t="s">
        <v>1517</v>
      </c>
      <c r="K610" t="s">
        <v>174</v>
      </c>
      <c r="L610" t="s">
        <v>2083</v>
      </c>
      <c r="M610" t="s">
        <v>105</v>
      </c>
      <c r="N610">
        <v>1415</v>
      </c>
      <c r="O610" t="s">
        <v>3116</v>
      </c>
    </row>
    <row r="611" spans="1:15" x14ac:dyDescent="0.25">
      <c r="A611" t="s">
        <v>75</v>
      </c>
      <c r="B611" t="s">
        <v>90</v>
      </c>
      <c r="C611" t="s">
        <v>3117</v>
      </c>
      <c r="D611" t="s">
        <v>225</v>
      </c>
      <c r="E611">
        <v>1</v>
      </c>
      <c r="F611" t="s">
        <v>3118</v>
      </c>
      <c r="G611" t="s">
        <v>3119</v>
      </c>
      <c r="H611" t="s">
        <v>3120</v>
      </c>
      <c r="I611" t="s">
        <v>98</v>
      </c>
      <c r="J611" t="s">
        <v>1394</v>
      </c>
      <c r="K611" t="s">
        <v>96</v>
      </c>
      <c r="L611" t="s">
        <v>2083</v>
      </c>
      <c r="M611" t="s">
        <v>105</v>
      </c>
      <c r="N611">
        <v>1415</v>
      </c>
      <c r="O611" t="s">
        <v>3121</v>
      </c>
    </row>
    <row r="612" spans="1:15" x14ac:dyDescent="0.25">
      <c r="A612" t="s">
        <v>75</v>
      </c>
      <c r="B612" t="s">
        <v>90</v>
      </c>
      <c r="C612" t="s">
        <v>3122</v>
      </c>
      <c r="D612" t="s">
        <v>120</v>
      </c>
      <c r="E612">
        <v>0.65</v>
      </c>
      <c r="F612" t="s">
        <v>3123</v>
      </c>
      <c r="G612" t="s">
        <v>3124</v>
      </c>
      <c r="H612" t="s">
        <v>3125</v>
      </c>
      <c r="I612" t="s">
        <v>85</v>
      </c>
      <c r="J612" t="s">
        <v>3126</v>
      </c>
      <c r="K612" t="s">
        <v>277</v>
      </c>
      <c r="L612" t="s">
        <v>2083</v>
      </c>
      <c r="M612" t="s">
        <v>105</v>
      </c>
      <c r="N612">
        <v>1415</v>
      </c>
      <c r="O612" t="s">
        <v>3127</v>
      </c>
    </row>
    <row r="613" spans="1:15" x14ac:dyDescent="0.25">
      <c r="A613" t="s">
        <v>75</v>
      </c>
      <c r="B613" t="s">
        <v>90</v>
      </c>
      <c r="C613" t="s">
        <v>3128</v>
      </c>
      <c r="D613" t="s">
        <v>120</v>
      </c>
      <c r="E613">
        <v>0.67200000000000004</v>
      </c>
      <c r="F613" t="s">
        <v>3129</v>
      </c>
      <c r="G613" t="s">
        <v>3130</v>
      </c>
      <c r="H613" t="s">
        <v>3131</v>
      </c>
      <c r="I613" t="s">
        <v>85</v>
      </c>
      <c r="J613" t="s">
        <v>3132</v>
      </c>
      <c r="K613" t="s">
        <v>277</v>
      </c>
      <c r="L613" t="s">
        <v>2083</v>
      </c>
      <c r="M613" t="s">
        <v>105</v>
      </c>
      <c r="N613">
        <v>1415</v>
      </c>
      <c r="O613" t="s">
        <v>3133</v>
      </c>
    </row>
    <row r="614" spans="1:15" x14ac:dyDescent="0.25">
      <c r="A614" t="s">
        <v>75</v>
      </c>
      <c r="B614" t="s">
        <v>90</v>
      </c>
      <c r="C614" t="s">
        <v>3134</v>
      </c>
      <c r="D614" t="s">
        <v>120</v>
      </c>
      <c r="E614">
        <v>0.627</v>
      </c>
      <c r="F614" t="s">
        <v>3135</v>
      </c>
      <c r="G614" t="s">
        <v>3136</v>
      </c>
      <c r="H614" t="s">
        <v>3137</v>
      </c>
      <c r="I614" t="s">
        <v>85</v>
      </c>
      <c r="J614" t="s">
        <v>3138</v>
      </c>
      <c r="K614" t="s">
        <v>277</v>
      </c>
      <c r="L614" t="s">
        <v>2083</v>
      </c>
      <c r="M614" t="s">
        <v>105</v>
      </c>
      <c r="N614">
        <v>1415</v>
      </c>
      <c r="O614" t="s">
        <v>3139</v>
      </c>
    </row>
    <row r="615" spans="1:15" x14ac:dyDescent="0.25">
      <c r="A615" t="s">
        <v>75</v>
      </c>
      <c r="B615" t="s">
        <v>90</v>
      </c>
      <c r="C615" t="s">
        <v>1952</v>
      </c>
      <c r="D615" t="s">
        <v>151</v>
      </c>
      <c r="E615">
        <v>1</v>
      </c>
      <c r="F615" t="s">
        <v>3140</v>
      </c>
      <c r="G615" t="s">
        <v>1954</v>
      </c>
      <c r="H615" t="s">
        <v>1955</v>
      </c>
      <c r="I615" t="s">
        <v>204</v>
      </c>
      <c r="J615" t="s">
        <v>1956</v>
      </c>
      <c r="K615" t="s">
        <v>174</v>
      </c>
      <c r="L615" t="s">
        <v>2083</v>
      </c>
      <c r="M615" t="s">
        <v>105</v>
      </c>
      <c r="N615">
        <v>1415</v>
      </c>
      <c r="O615" t="s">
        <v>3141</v>
      </c>
    </row>
    <row r="616" spans="1:15" x14ac:dyDescent="0.25">
      <c r="A616" t="s">
        <v>75</v>
      </c>
      <c r="B616" t="s">
        <v>90</v>
      </c>
      <c r="C616" t="s">
        <v>3142</v>
      </c>
      <c r="D616" t="s">
        <v>120</v>
      </c>
      <c r="E616">
        <v>1</v>
      </c>
      <c r="F616" t="s">
        <v>3143</v>
      </c>
      <c r="G616" t="s">
        <v>1968</v>
      </c>
      <c r="H616" t="s">
        <v>687</v>
      </c>
      <c r="I616" t="s">
        <v>140</v>
      </c>
      <c r="J616" t="s">
        <v>222</v>
      </c>
      <c r="K616" t="s">
        <v>277</v>
      </c>
      <c r="L616" t="s">
        <v>2083</v>
      </c>
      <c r="M616" t="s">
        <v>105</v>
      </c>
      <c r="N616">
        <v>1415</v>
      </c>
      <c r="O616" t="s">
        <v>3144</v>
      </c>
    </row>
    <row r="617" spans="1:15" x14ac:dyDescent="0.25">
      <c r="A617" t="s">
        <v>75</v>
      </c>
      <c r="B617" t="s">
        <v>90</v>
      </c>
      <c r="C617" t="s">
        <v>3145</v>
      </c>
      <c r="D617" t="s">
        <v>135</v>
      </c>
      <c r="E617">
        <v>1</v>
      </c>
      <c r="F617" t="s">
        <v>3146</v>
      </c>
      <c r="G617" t="s">
        <v>3147</v>
      </c>
      <c r="H617" t="s">
        <v>3148</v>
      </c>
      <c r="I617" t="s">
        <v>124</v>
      </c>
      <c r="J617" t="s">
        <v>3149</v>
      </c>
      <c r="K617" t="s">
        <v>96</v>
      </c>
      <c r="L617" t="s">
        <v>2083</v>
      </c>
      <c r="M617" t="s">
        <v>105</v>
      </c>
      <c r="N617">
        <v>1415</v>
      </c>
      <c r="O617" t="s">
        <v>3150</v>
      </c>
    </row>
    <row r="618" spans="1:15" x14ac:dyDescent="0.25">
      <c r="A618" t="s">
        <v>75</v>
      </c>
      <c r="B618" t="s">
        <v>90</v>
      </c>
      <c r="C618" t="s">
        <v>3151</v>
      </c>
      <c r="D618" t="s">
        <v>2633</v>
      </c>
      <c r="E618">
        <v>1</v>
      </c>
      <c r="F618" t="s">
        <v>79</v>
      </c>
      <c r="G618" t="s">
        <v>3152</v>
      </c>
      <c r="H618" t="s">
        <v>3153</v>
      </c>
      <c r="I618" t="s">
        <v>79</v>
      </c>
      <c r="J618" t="s">
        <v>82</v>
      </c>
      <c r="K618" t="s">
        <v>83</v>
      </c>
      <c r="L618" t="s">
        <v>2083</v>
      </c>
      <c r="M618" t="s">
        <v>105</v>
      </c>
      <c r="N618">
        <v>1415</v>
      </c>
      <c r="O618" t="s">
        <v>3154</v>
      </c>
    </row>
    <row r="619" spans="1:15" x14ac:dyDescent="0.25">
      <c r="A619" t="s">
        <v>75</v>
      </c>
      <c r="B619" t="s">
        <v>90</v>
      </c>
      <c r="C619" t="s">
        <v>3155</v>
      </c>
      <c r="D619" t="s">
        <v>120</v>
      </c>
      <c r="E619">
        <v>0.7</v>
      </c>
      <c r="F619" t="s">
        <v>3156</v>
      </c>
      <c r="G619" t="s">
        <v>3157</v>
      </c>
      <c r="H619" t="s">
        <v>3158</v>
      </c>
      <c r="I619" t="s">
        <v>131</v>
      </c>
      <c r="J619" t="s">
        <v>2112</v>
      </c>
      <c r="K619" t="s">
        <v>98</v>
      </c>
      <c r="L619" t="s">
        <v>2083</v>
      </c>
      <c r="M619" t="s">
        <v>105</v>
      </c>
      <c r="N619">
        <v>1415</v>
      </c>
      <c r="O619" t="s">
        <v>3159</v>
      </c>
    </row>
    <row r="620" spans="1:15" x14ac:dyDescent="0.25">
      <c r="A620" t="s">
        <v>75</v>
      </c>
      <c r="B620" t="s">
        <v>90</v>
      </c>
      <c r="C620" t="s">
        <v>3160</v>
      </c>
      <c r="D620" t="s">
        <v>120</v>
      </c>
      <c r="E620">
        <v>0.63500000000000001</v>
      </c>
      <c r="F620" t="s">
        <v>3161</v>
      </c>
      <c r="G620" t="s">
        <v>3162</v>
      </c>
      <c r="H620" t="s">
        <v>3163</v>
      </c>
      <c r="I620" t="s">
        <v>124</v>
      </c>
      <c r="J620" t="s">
        <v>3164</v>
      </c>
      <c r="K620" t="s">
        <v>140</v>
      </c>
      <c r="L620" t="s">
        <v>2083</v>
      </c>
      <c r="M620" t="s">
        <v>105</v>
      </c>
      <c r="N620">
        <v>1415</v>
      </c>
      <c r="O620" t="s">
        <v>3165</v>
      </c>
    </row>
    <row r="621" spans="1:15" x14ac:dyDescent="0.25">
      <c r="A621" t="s">
        <v>75</v>
      </c>
      <c r="B621" t="s">
        <v>90</v>
      </c>
      <c r="C621" t="s">
        <v>3166</v>
      </c>
      <c r="D621" t="s">
        <v>120</v>
      </c>
      <c r="E621">
        <v>0.64400000000000002</v>
      </c>
      <c r="F621" t="s">
        <v>3167</v>
      </c>
      <c r="G621" t="s">
        <v>3168</v>
      </c>
      <c r="H621" t="s">
        <v>1556</v>
      </c>
      <c r="I621" t="s">
        <v>105</v>
      </c>
      <c r="J621" t="s">
        <v>970</v>
      </c>
      <c r="K621" t="s">
        <v>160</v>
      </c>
      <c r="L621" t="s">
        <v>2083</v>
      </c>
      <c r="M621" t="s">
        <v>105</v>
      </c>
      <c r="N621">
        <v>1415</v>
      </c>
      <c r="O621" t="s">
        <v>3169</v>
      </c>
    </row>
    <row r="622" spans="1:15" x14ac:dyDescent="0.25">
      <c r="A622" t="s">
        <v>75</v>
      </c>
      <c r="B622" t="s">
        <v>90</v>
      </c>
      <c r="C622" t="s">
        <v>3170</v>
      </c>
      <c r="D622" t="s">
        <v>225</v>
      </c>
      <c r="E622">
        <v>1</v>
      </c>
      <c r="F622" t="s">
        <v>79</v>
      </c>
      <c r="G622" t="s">
        <v>3171</v>
      </c>
      <c r="H622" t="s">
        <v>3172</v>
      </c>
      <c r="I622" t="s">
        <v>79</v>
      </c>
      <c r="J622" t="s">
        <v>82</v>
      </c>
      <c r="K622" t="s">
        <v>83</v>
      </c>
      <c r="L622" t="s">
        <v>2083</v>
      </c>
      <c r="M622" t="s">
        <v>105</v>
      </c>
      <c r="N622">
        <v>1415</v>
      </c>
      <c r="O622" t="s">
        <v>3173</v>
      </c>
    </row>
    <row r="623" spans="1:15" x14ac:dyDescent="0.25">
      <c r="A623" t="s">
        <v>75</v>
      </c>
      <c r="B623" t="s">
        <v>90</v>
      </c>
      <c r="C623" t="s">
        <v>3174</v>
      </c>
      <c r="D623" t="s">
        <v>135</v>
      </c>
      <c r="E623">
        <v>0.64700000000000002</v>
      </c>
      <c r="F623" t="s">
        <v>79</v>
      </c>
      <c r="G623" t="s">
        <v>2016</v>
      </c>
      <c r="H623" t="s">
        <v>2017</v>
      </c>
      <c r="I623" t="s">
        <v>79</v>
      </c>
      <c r="J623" t="s">
        <v>82</v>
      </c>
      <c r="K623" t="s">
        <v>83</v>
      </c>
      <c r="L623" t="s">
        <v>2083</v>
      </c>
      <c r="M623" t="s">
        <v>105</v>
      </c>
      <c r="N623">
        <v>1415</v>
      </c>
      <c r="O623" t="s">
        <v>3175</v>
      </c>
    </row>
    <row r="624" spans="1:15" x14ac:dyDescent="0.25">
      <c r="A624" t="s">
        <v>75</v>
      </c>
      <c r="B624" t="s">
        <v>90</v>
      </c>
      <c r="C624" t="s">
        <v>3176</v>
      </c>
      <c r="D624" t="s">
        <v>297</v>
      </c>
      <c r="E624">
        <v>0.65599999999999992</v>
      </c>
      <c r="F624" t="s">
        <v>3177</v>
      </c>
      <c r="G624" t="s">
        <v>3178</v>
      </c>
      <c r="H624" t="s">
        <v>3179</v>
      </c>
      <c r="I624" t="s">
        <v>140</v>
      </c>
      <c r="J624" t="s">
        <v>2390</v>
      </c>
      <c r="K624" t="s">
        <v>124</v>
      </c>
      <c r="L624" t="s">
        <v>2083</v>
      </c>
      <c r="M624" t="s">
        <v>105</v>
      </c>
      <c r="N624">
        <v>1415</v>
      </c>
      <c r="O624" t="s">
        <v>3180</v>
      </c>
    </row>
    <row r="625" spans="1:15" x14ac:dyDescent="0.25">
      <c r="A625" t="s">
        <v>75</v>
      </c>
      <c r="B625" t="s">
        <v>90</v>
      </c>
      <c r="C625" t="s">
        <v>3181</v>
      </c>
      <c r="D625" t="s">
        <v>297</v>
      </c>
      <c r="E625">
        <v>0.63700000000000001</v>
      </c>
      <c r="F625" t="s">
        <v>3182</v>
      </c>
      <c r="G625" t="s">
        <v>3183</v>
      </c>
      <c r="H625" t="s">
        <v>3184</v>
      </c>
      <c r="I625" t="s">
        <v>85</v>
      </c>
      <c r="J625" t="s">
        <v>899</v>
      </c>
      <c r="K625" t="s">
        <v>105</v>
      </c>
      <c r="L625" t="s">
        <v>2083</v>
      </c>
      <c r="M625" t="s">
        <v>105</v>
      </c>
      <c r="N625">
        <v>1415</v>
      </c>
      <c r="O625" t="s">
        <v>3185</v>
      </c>
    </row>
    <row r="626" spans="1:15" x14ac:dyDescent="0.25">
      <c r="A626" t="s">
        <v>75</v>
      </c>
      <c r="B626" t="s">
        <v>90</v>
      </c>
      <c r="C626" t="s">
        <v>3186</v>
      </c>
      <c r="D626" t="s">
        <v>120</v>
      </c>
      <c r="E626">
        <v>1</v>
      </c>
      <c r="F626" t="s">
        <v>3187</v>
      </c>
      <c r="G626" t="s">
        <v>3188</v>
      </c>
      <c r="H626" t="s">
        <v>3189</v>
      </c>
      <c r="I626" t="s">
        <v>131</v>
      </c>
      <c r="J626" t="s">
        <v>1532</v>
      </c>
      <c r="K626" t="s">
        <v>98</v>
      </c>
      <c r="L626" t="s">
        <v>2083</v>
      </c>
      <c r="M626" t="s">
        <v>105</v>
      </c>
      <c r="N626">
        <v>1415</v>
      </c>
      <c r="O626" t="s">
        <v>3190</v>
      </c>
    </row>
    <row r="627" spans="1:15" x14ac:dyDescent="0.25">
      <c r="A627" t="s">
        <v>75</v>
      </c>
      <c r="B627" t="s">
        <v>90</v>
      </c>
      <c r="C627" t="s">
        <v>3191</v>
      </c>
      <c r="D627" t="s">
        <v>135</v>
      </c>
      <c r="E627">
        <v>0.60199999999999998</v>
      </c>
      <c r="F627" t="s">
        <v>212</v>
      </c>
      <c r="G627" t="s">
        <v>3192</v>
      </c>
      <c r="H627" t="s">
        <v>3193</v>
      </c>
      <c r="I627" t="s">
        <v>212</v>
      </c>
      <c r="J627" t="s">
        <v>82</v>
      </c>
      <c r="K627" t="s">
        <v>83</v>
      </c>
      <c r="L627" t="s">
        <v>2083</v>
      </c>
      <c r="M627" t="s">
        <v>105</v>
      </c>
      <c r="N627">
        <v>1415</v>
      </c>
      <c r="O627" t="s">
        <v>3194</v>
      </c>
    </row>
    <row r="628" spans="1:15" x14ac:dyDescent="0.25">
      <c r="A628" t="s">
        <v>75</v>
      </c>
      <c r="B628" t="s">
        <v>90</v>
      </c>
      <c r="C628" t="s">
        <v>3195</v>
      </c>
      <c r="D628" t="s">
        <v>115</v>
      </c>
      <c r="E628">
        <v>0.65</v>
      </c>
      <c r="F628" t="s">
        <v>79</v>
      </c>
      <c r="G628" t="s">
        <v>2043</v>
      </c>
      <c r="H628" t="s">
        <v>2044</v>
      </c>
      <c r="I628" t="s">
        <v>79</v>
      </c>
      <c r="J628" t="s">
        <v>82</v>
      </c>
      <c r="K628" t="s">
        <v>83</v>
      </c>
      <c r="L628" t="s">
        <v>2083</v>
      </c>
      <c r="M628" t="s">
        <v>105</v>
      </c>
      <c r="N628">
        <v>1415</v>
      </c>
      <c r="O628" t="s">
        <v>3196</v>
      </c>
    </row>
    <row r="629" spans="1:15" x14ac:dyDescent="0.25">
      <c r="A629" t="s">
        <v>75</v>
      </c>
      <c r="B629" t="s">
        <v>90</v>
      </c>
      <c r="C629" t="s">
        <v>3197</v>
      </c>
      <c r="D629" t="s">
        <v>120</v>
      </c>
      <c r="E629">
        <v>0.65200000000000002</v>
      </c>
      <c r="F629" t="s">
        <v>212</v>
      </c>
      <c r="G629" t="s">
        <v>3198</v>
      </c>
      <c r="H629" t="s">
        <v>3199</v>
      </c>
      <c r="I629" t="s">
        <v>212</v>
      </c>
      <c r="J629" t="s">
        <v>82</v>
      </c>
      <c r="K629" t="s">
        <v>83</v>
      </c>
      <c r="L629" t="s">
        <v>2083</v>
      </c>
      <c r="M629" t="s">
        <v>105</v>
      </c>
      <c r="N629">
        <v>1415</v>
      </c>
      <c r="O629" t="s">
        <v>3200</v>
      </c>
    </row>
    <row r="630" spans="1:15" x14ac:dyDescent="0.25">
      <c r="A630" t="s">
        <v>75</v>
      </c>
      <c r="B630" t="s">
        <v>90</v>
      </c>
      <c r="C630" t="s">
        <v>3201</v>
      </c>
      <c r="D630" t="s">
        <v>225</v>
      </c>
      <c r="E630">
        <v>0.63700000000000001</v>
      </c>
      <c r="F630" t="s">
        <v>3202</v>
      </c>
      <c r="G630" t="s">
        <v>3203</v>
      </c>
      <c r="H630" t="s">
        <v>3204</v>
      </c>
      <c r="I630" t="s">
        <v>277</v>
      </c>
      <c r="J630" t="s">
        <v>222</v>
      </c>
      <c r="K630" t="s">
        <v>400</v>
      </c>
      <c r="L630" t="s">
        <v>2083</v>
      </c>
      <c r="M630" t="s">
        <v>105</v>
      </c>
      <c r="N630">
        <v>1415</v>
      </c>
      <c r="O630" t="s">
        <v>3205</v>
      </c>
    </row>
    <row r="631" spans="1:15" x14ac:dyDescent="0.25">
      <c r="A631" t="s">
        <v>75</v>
      </c>
      <c r="B631" t="s">
        <v>90</v>
      </c>
      <c r="C631" t="s">
        <v>3206</v>
      </c>
      <c r="D631" t="s">
        <v>120</v>
      </c>
      <c r="E631">
        <v>0.67200000000000004</v>
      </c>
      <c r="F631" t="s">
        <v>79</v>
      </c>
      <c r="G631" t="s">
        <v>2055</v>
      </c>
      <c r="H631" t="s">
        <v>3207</v>
      </c>
      <c r="I631" t="s">
        <v>79</v>
      </c>
      <c r="J631" t="s">
        <v>82</v>
      </c>
      <c r="K631" t="s">
        <v>83</v>
      </c>
      <c r="L631" t="s">
        <v>2083</v>
      </c>
      <c r="M631" t="s">
        <v>105</v>
      </c>
      <c r="N631">
        <v>1415</v>
      </c>
      <c r="O631" t="s">
        <v>3208</v>
      </c>
    </row>
    <row r="632" spans="1:15" x14ac:dyDescent="0.25">
      <c r="A632" t="s">
        <v>75</v>
      </c>
      <c r="B632" t="s">
        <v>90</v>
      </c>
      <c r="C632" t="s">
        <v>3209</v>
      </c>
      <c r="D632" t="s">
        <v>135</v>
      </c>
      <c r="E632">
        <v>0.6</v>
      </c>
      <c r="F632" t="s">
        <v>79</v>
      </c>
      <c r="G632" t="s">
        <v>3210</v>
      </c>
      <c r="H632" t="s">
        <v>3211</v>
      </c>
      <c r="I632" t="s">
        <v>79</v>
      </c>
      <c r="J632" t="s">
        <v>82</v>
      </c>
      <c r="K632" t="s">
        <v>83</v>
      </c>
      <c r="L632" t="s">
        <v>2083</v>
      </c>
      <c r="M632" t="s">
        <v>105</v>
      </c>
      <c r="N632">
        <v>1415</v>
      </c>
      <c r="O632" t="s">
        <v>3212</v>
      </c>
    </row>
    <row r="633" spans="1:15" x14ac:dyDescent="0.25">
      <c r="A633" t="s">
        <v>75</v>
      </c>
      <c r="B633" t="s">
        <v>90</v>
      </c>
      <c r="C633" t="s">
        <v>3213</v>
      </c>
      <c r="D633" t="s">
        <v>225</v>
      </c>
      <c r="E633">
        <v>0.66200000000000003</v>
      </c>
      <c r="F633" t="s">
        <v>3214</v>
      </c>
      <c r="G633" t="s">
        <v>3215</v>
      </c>
      <c r="H633" t="s">
        <v>3216</v>
      </c>
      <c r="I633" t="s">
        <v>428</v>
      </c>
      <c r="J633" t="s">
        <v>3217</v>
      </c>
      <c r="K633" t="s">
        <v>160</v>
      </c>
      <c r="L633" t="s">
        <v>2083</v>
      </c>
      <c r="M633" t="s">
        <v>105</v>
      </c>
      <c r="N633">
        <v>1415</v>
      </c>
      <c r="O633" t="s">
        <v>3218</v>
      </c>
    </row>
    <row r="634" spans="1:15" x14ac:dyDescent="0.25">
      <c r="A634" t="s">
        <v>75</v>
      </c>
      <c r="B634" t="s">
        <v>2069</v>
      </c>
      <c r="C634" t="s">
        <v>2073</v>
      </c>
      <c r="D634" t="s">
        <v>151</v>
      </c>
      <c r="E634">
        <v>1</v>
      </c>
      <c r="F634" t="s">
        <v>79</v>
      </c>
      <c r="G634" t="s">
        <v>2071</v>
      </c>
      <c r="H634" t="s">
        <v>81</v>
      </c>
      <c r="I634" t="s">
        <v>79</v>
      </c>
      <c r="J634" t="s">
        <v>82</v>
      </c>
      <c r="K634" t="s">
        <v>83</v>
      </c>
      <c r="L634" t="s">
        <v>2083</v>
      </c>
      <c r="M634" t="s">
        <v>105</v>
      </c>
      <c r="N634">
        <v>1415</v>
      </c>
      <c r="O634" t="s">
        <v>2074</v>
      </c>
    </row>
    <row r="635" spans="1:15" x14ac:dyDescent="0.25">
      <c r="A635" t="s">
        <v>75</v>
      </c>
      <c r="B635" t="s">
        <v>2069</v>
      </c>
      <c r="C635" t="s">
        <v>2077</v>
      </c>
      <c r="D635" t="s">
        <v>92</v>
      </c>
      <c r="E635">
        <v>0.82900000000000007</v>
      </c>
      <c r="F635" t="s">
        <v>2078</v>
      </c>
      <c r="G635" t="s">
        <v>2079</v>
      </c>
      <c r="H635" t="s">
        <v>83</v>
      </c>
      <c r="I635" t="s">
        <v>253</v>
      </c>
      <c r="J635" t="s">
        <v>2080</v>
      </c>
      <c r="K635" t="s">
        <v>172</v>
      </c>
      <c r="L635" t="s">
        <v>2083</v>
      </c>
      <c r="M635" t="s">
        <v>105</v>
      </c>
      <c r="N635">
        <v>1415</v>
      </c>
      <c r="O635" t="s">
        <v>2081</v>
      </c>
    </row>
    <row r="636" spans="1:15" x14ac:dyDescent="0.25">
      <c r="A636" t="s">
        <v>75</v>
      </c>
      <c r="B636" t="s">
        <v>76</v>
      </c>
      <c r="C636" t="s">
        <v>2082</v>
      </c>
      <c r="D636" t="s">
        <v>151</v>
      </c>
      <c r="E636">
        <v>1</v>
      </c>
      <c r="F636" t="s">
        <v>79</v>
      </c>
      <c r="G636" t="s">
        <v>80</v>
      </c>
      <c r="H636" t="s">
        <v>81</v>
      </c>
      <c r="I636" t="s">
        <v>79</v>
      </c>
      <c r="J636" t="s">
        <v>82</v>
      </c>
      <c r="K636" t="s">
        <v>83</v>
      </c>
      <c r="L636" t="s">
        <v>3219</v>
      </c>
      <c r="M636" t="s">
        <v>253</v>
      </c>
      <c r="N636">
        <v>1402</v>
      </c>
      <c r="O636" t="s">
        <v>2084</v>
      </c>
    </row>
    <row r="637" spans="1:15" x14ac:dyDescent="0.25">
      <c r="A637" t="s">
        <v>75</v>
      </c>
      <c r="B637" t="s">
        <v>76</v>
      </c>
      <c r="C637" t="s">
        <v>87</v>
      </c>
      <c r="D637" t="s">
        <v>88</v>
      </c>
      <c r="E637">
        <v>1</v>
      </c>
      <c r="F637" t="s">
        <v>79</v>
      </c>
      <c r="G637" t="s">
        <v>80</v>
      </c>
      <c r="H637" t="s">
        <v>81</v>
      </c>
      <c r="I637" t="s">
        <v>79</v>
      </c>
      <c r="J637" t="s">
        <v>82</v>
      </c>
      <c r="K637" t="s">
        <v>83</v>
      </c>
      <c r="L637" t="s">
        <v>3219</v>
      </c>
      <c r="M637" t="s">
        <v>253</v>
      </c>
      <c r="N637">
        <v>1402</v>
      </c>
      <c r="O637" t="s">
        <v>89</v>
      </c>
    </row>
    <row r="638" spans="1:15" x14ac:dyDescent="0.25">
      <c r="A638" t="s">
        <v>75</v>
      </c>
      <c r="B638" t="s">
        <v>90</v>
      </c>
      <c r="C638" t="s">
        <v>3220</v>
      </c>
      <c r="D638" t="s">
        <v>225</v>
      </c>
      <c r="E638">
        <v>1</v>
      </c>
      <c r="F638" t="s">
        <v>3221</v>
      </c>
      <c r="G638" t="s">
        <v>3222</v>
      </c>
      <c r="H638" t="s">
        <v>3223</v>
      </c>
      <c r="I638" t="s">
        <v>98</v>
      </c>
      <c r="J638" t="s">
        <v>3224</v>
      </c>
      <c r="K638" t="s">
        <v>96</v>
      </c>
      <c r="L638" t="s">
        <v>3219</v>
      </c>
      <c r="M638" t="s">
        <v>253</v>
      </c>
      <c r="N638">
        <v>1402</v>
      </c>
      <c r="O638" t="s">
        <v>3225</v>
      </c>
    </row>
    <row r="639" spans="1:15" x14ac:dyDescent="0.25">
      <c r="A639" t="s">
        <v>75</v>
      </c>
      <c r="B639" t="s">
        <v>90</v>
      </c>
      <c r="C639" t="s">
        <v>3226</v>
      </c>
      <c r="D639" t="s">
        <v>120</v>
      </c>
      <c r="E639">
        <v>1</v>
      </c>
      <c r="F639" t="s">
        <v>3227</v>
      </c>
      <c r="G639" t="s">
        <v>3228</v>
      </c>
      <c r="H639" t="s">
        <v>3229</v>
      </c>
      <c r="I639" t="s">
        <v>105</v>
      </c>
      <c r="J639" t="s">
        <v>1180</v>
      </c>
      <c r="K639" t="s">
        <v>160</v>
      </c>
      <c r="L639" t="s">
        <v>3219</v>
      </c>
      <c r="M639" t="s">
        <v>253</v>
      </c>
      <c r="N639">
        <v>1402</v>
      </c>
      <c r="O639" t="s">
        <v>3230</v>
      </c>
    </row>
    <row r="640" spans="1:15" x14ac:dyDescent="0.25">
      <c r="A640" t="s">
        <v>75</v>
      </c>
      <c r="B640" t="s">
        <v>90</v>
      </c>
      <c r="C640" t="s">
        <v>2095</v>
      </c>
      <c r="D640" t="s">
        <v>120</v>
      </c>
      <c r="E640">
        <v>1</v>
      </c>
      <c r="F640" t="s">
        <v>2096</v>
      </c>
      <c r="G640" t="s">
        <v>2097</v>
      </c>
      <c r="H640" t="s">
        <v>2098</v>
      </c>
      <c r="I640" t="s">
        <v>124</v>
      </c>
      <c r="J640" t="s">
        <v>847</v>
      </c>
      <c r="K640" t="s">
        <v>140</v>
      </c>
      <c r="L640" t="s">
        <v>3219</v>
      </c>
      <c r="M640" t="s">
        <v>253</v>
      </c>
      <c r="N640">
        <v>1402</v>
      </c>
      <c r="O640" t="s">
        <v>2099</v>
      </c>
    </row>
    <row r="641" spans="1:15" x14ac:dyDescent="0.25">
      <c r="A641" t="s">
        <v>75</v>
      </c>
      <c r="B641" t="s">
        <v>90</v>
      </c>
      <c r="C641" t="s">
        <v>3231</v>
      </c>
      <c r="D641" t="s">
        <v>120</v>
      </c>
      <c r="E641">
        <v>1</v>
      </c>
      <c r="F641" t="s">
        <v>3232</v>
      </c>
      <c r="G641" t="s">
        <v>137</v>
      </c>
      <c r="H641" t="s">
        <v>138</v>
      </c>
      <c r="I641" t="s">
        <v>105</v>
      </c>
      <c r="J641" t="s">
        <v>198</v>
      </c>
      <c r="K641" t="s">
        <v>160</v>
      </c>
      <c r="L641" t="s">
        <v>3219</v>
      </c>
      <c r="M641" t="s">
        <v>253</v>
      </c>
      <c r="N641">
        <v>1402</v>
      </c>
      <c r="O641" t="s">
        <v>3233</v>
      </c>
    </row>
    <row r="642" spans="1:15" x14ac:dyDescent="0.25">
      <c r="A642" t="s">
        <v>75</v>
      </c>
      <c r="B642" t="s">
        <v>90</v>
      </c>
      <c r="C642" t="s">
        <v>3234</v>
      </c>
      <c r="D642" t="s">
        <v>120</v>
      </c>
      <c r="E642">
        <v>1</v>
      </c>
      <c r="F642" t="s">
        <v>79</v>
      </c>
      <c r="G642" t="s">
        <v>3235</v>
      </c>
      <c r="H642" t="s">
        <v>3236</v>
      </c>
      <c r="I642" t="s">
        <v>79</v>
      </c>
      <c r="J642" t="s">
        <v>82</v>
      </c>
      <c r="K642" t="s">
        <v>83</v>
      </c>
      <c r="L642" t="s">
        <v>3219</v>
      </c>
      <c r="M642" t="s">
        <v>253</v>
      </c>
      <c r="N642">
        <v>1402</v>
      </c>
      <c r="O642" t="s">
        <v>3237</v>
      </c>
    </row>
    <row r="643" spans="1:15" x14ac:dyDescent="0.25">
      <c r="A643" t="s">
        <v>75</v>
      </c>
      <c r="B643" t="s">
        <v>90</v>
      </c>
      <c r="C643" t="s">
        <v>3238</v>
      </c>
      <c r="D643" t="s">
        <v>225</v>
      </c>
      <c r="E643">
        <v>1</v>
      </c>
      <c r="F643" t="s">
        <v>79</v>
      </c>
      <c r="G643" t="s">
        <v>152</v>
      </c>
      <c r="H643" t="s">
        <v>153</v>
      </c>
      <c r="I643" t="s">
        <v>79</v>
      </c>
      <c r="J643" t="s">
        <v>82</v>
      </c>
      <c r="K643" t="s">
        <v>83</v>
      </c>
      <c r="L643" t="s">
        <v>3219</v>
      </c>
      <c r="M643" t="s">
        <v>253</v>
      </c>
      <c r="N643">
        <v>1402</v>
      </c>
      <c r="O643" t="s">
        <v>3239</v>
      </c>
    </row>
    <row r="644" spans="1:15" x14ac:dyDescent="0.25">
      <c r="A644" t="s">
        <v>75</v>
      </c>
      <c r="B644" t="s">
        <v>90</v>
      </c>
      <c r="C644" t="s">
        <v>3240</v>
      </c>
      <c r="D644" t="s">
        <v>135</v>
      </c>
      <c r="E644">
        <v>1</v>
      </c>
      <c r="F644" t="s">
        <v>3241</v>
      </c>
      <c r="G644" t="s">
        <v>3242</v>
      </c>
      <c r="H644" t="s">
        <v>3243</v>
      </c>
      <c r="I644" t="s">
        <v>174</v>
      </c>
      <c r="J644" t="s">
        <v>3244</v>
      </c>
      <c r="K644" t="s">
        <v>428</v>
      </c>
      <c r="L644" t="s">
        <v>3219</v>
      </c>
      <c r="M644" t="s">
        <v>253</v>
      </c>
      <c r="N644">
        <v>1402</v>
      </c>
      <c r="O644" t="s">
        <v>3245</v>
      </c>
    </row>
    <row r="645" spans="1:15" x14ac:dyDescent="0.25">
      <c r="A645" t="s">
        <v>75</v>
      </c>
      <c r="B645" t="s">
        <v>90</v>
      </c>
      <c r="C645" t="s">
        <v>3246</v>
      </c>
      <c r="D645" t="s">
        <v>120</v>
      </c>
      <c r="E645">
        <v>0.92600000000000005</v>
      </c>
      <c r="F645" t="s">
        <v>189</v>
      </c>
      <c r="G645" t="s">
        <v>190</v>
      </c>
      <c r="H645" t="s">
        <v>191</v>
      </c>
      <c r="I645" t="s">
        <v>189</v>
      </c>
      <c r="J645" t="s">
        <v>82</v>
      </c>
      <c r="K645" t="s">
        <v>83</v>
      </c>
      <c r="L645" t="s">
        <v>3219</v>
      </c>
      <c r="M645" t="s">
        <v>253</v>
      </c>
      <c r="N645">
        <v>1402</v>
      </c>
      <c r="O645" t="s">
        <v>3247</v>
      </c>
    </row>
    <row r="646" spans="1:15" x14ac:dyDescent="0.25">
      <c r="A646" t="s">
        <v>75</v>
      </c>
      <c r="B646" t="s">
        <v>90</v>
      </c>
      <c r="C646" t="s">
        <v>3248</v>
      </c>
      <c r="D646" t="s">
        <v>120</v>
      </c>
      <c r="E646">
        <v>1</v>
      </c>
      <c r="F646" t="s">
        <v>79</v>
      </c>
      <c r="G646" t="s">
        <v>3249</v>
      </c>
      <c r="H646" t="s">
        <v>3250</v>
      </c>
      <c r="I646" t="s">
        <v>79</v>
      </c>
      <c r="J646" t="s">
        <v>82</v>
      </c>
      <c r="K646" t="s">
        <v>83</v>
      </c>
      <c r="L646" t="s">
        <v>3219</v>
      </c>
      <c r="M646" t="s">
        <v>253</v>
      </c>
      <c r="N646">
        <v>1402</v>
      </c>
      <c r="O646" t="s">
        <v>3251</v>
      </c>
    </row>
    <row r="647" spans="1:15" x14ac:dyDescent="0.25">
      <c r="A647" t="s">
        <v>75</v>
      </c>
      <c r="B647" t="s">
        <v>90</v>
      </c>
      <c r="C647" t="s">
        <v>3252</v>
      </c>
      <c r="D647" t="s">
        <v>120</v>
      </c>
      <c r="E647">
        <v>0.94599999999999995</v>
      </c>
      <c r="F647" t="s">
        <v>3253</v>
      </c>
      <c r="G647" t="s">
        <v>3254</v>
      </c>
      <c r="H647" t="s">
        <v>3255</v>
      </c>
      <c r="I647" t="s">
        <v>124</v>
      </c>
      <c r="J647" t="s">
        <v>383</v>
      </c>
      <c r="K647" t="s">
        <v>96</v>
      </c>
      <c r="L647" t="s">
        <v>3219</v>
      </c>
      <c r="M647" t="s">
        <v>253</v>
      </c>
      <c r="N647">
        <v>1402</v>
      </c>
      <c r="O647" t="s">
        <v>3256</v>
      </c>
    </row>
    <row r="648" spans="1:15" x14ac:dyDescent="0.25">
      <c r="A648" t="s">
        <v>75</v>
      </c>
      <c r="B648" t="s">
        <v>90</v>
      </c>
      <c r="C648" t="s">
        <v>3257</v>
      </c>
      <c r="D648" t="s">
        <v>135</v>
      </c>
      <c r="E648">
        <v>0.93799999999999994</v>
      </c>
      <c r="F648" t="s">
        <v>3258</v>
      </c>
      <c r="G648" t="s">
        <v>202</v>
      </c>
      <c r="H648" t="s">
        <v>203</v>
      </c>
      <c r="I648" t="s">
        <v>105</v>
      </c>
      <c r="J648" t="s">
        <v>1818</v>
      </c>
      <c r="K648" t="s">
        <v>160</v>
      </c>
      <c r="L648" t="s">
        <v>3219</v>
      </c>
      <c r="M648" t="s">
        <v>253</v>
      </c>
      <c r="N648">
        <v>1402</v>
      </c>
      <c r="O648" t="s">
        <v>3259</v>
      </c>
    </row>
    <row r="649" spans="1:15" x14ac:dyDescent="0.25">
      <c r="A649" t="s">
        <v>75</v>
      </c>
      <c r="B649" t="s">
        <v>90</v>
      </c>
      <c r="C649" t="s">
        <v>3260</v>
      </c>
      <c r="D649" t="s">
        <v>120</v>
      </c>
      <c r="E649">
        <v>1</v>
      </c>
      <c r="F649" t="s">
        <v>3261</v>
      </c>
      <c r="G649" t="s">
        <v>3262</v>
      </c>
      <c r="H649" t="s">
        <v>3263</v>
      </c>
      <c r="I649" t="s">
        <v>105</v>
      </c>
      <c r="J649" t="s">
        <v>3264</v>
      </c>
      <c r="K649" t="s">
        <v>85</v>
      </c>
      <c r="L649" t="s">
        <v>3219</v>
      </c>
      <c r="M649" t="s">
        <v>253</v>
      </c>
      <c r="N649">
        <v>1402</v>
      </c>
      <c r="O649" t="s">
        <v>3265</v>
      </c>
    </row>
    <row r="650" spans="1:15" x14ac:dyDescent="0.25">
      <c r="A650" t="s">
        <v>75</v>
      </c>
      <c r="B650" t="s">
        <v>90</v>
      </c>
      <c r="C650" t="s">
        <v>3266</v>
      </c>
      <c r="D650" t="s">
        <v>88</v>
      </c>
      <c r="E650">
        <v>1</v>
      </c>
      <c r="F650" t="s">
        <v>79</v>
      </c>
      <c r="G650" t="s">
        <v>3262</v>
      </c>
      <c r="H650" t="s">
        <v>3267</v>
      </c>
      <c r="I650" t="s">
        <v>79</v>
      </c>
      <c r="J650" t="s">
        <v>82</v>
      </c>
      <c r="K650" t="s">
        <v>83</v>
      </c>
      <c r="L650" t="s">
        <v>3219</v>
      </c>
      <c r="M650" t="s">
        <v>253</v>
      </c>
      <c r="N650">
        <v>1402</v>
      </c>
      <c r="O650" t="s">
        <v>3268</v>
      </c>
    </row>
    <row r="651" spans="1:15" x14ac:dyDescent="0.25">
      <c r="A651" t="s">
        <v>75</v>
      </c>
      <c r="B651" t="s">
        <v>90</v>
      </c>
      <c r="C651" t="s">
        <v>3269</v>
      </c>
      <c r="D651" t="s">
        <v>135</v>
      </c>
      <c r="E651">
        <v>1</v>
      </c>
      <c r="F651" t="s">
        <v>3270</v>
      </c>
      <c r="G651" t="s">
        <v>3271</v>
      </c>
      <c r="H651" t="s">
        <v>3272</v>
      </c>
      <c r="I651" t="s">
        <v>85</v>
      </c>
      <c r="J651" t="s">
        <v>3273</v>
      </c>
      <c r="K651" t="s">
        <v>277</v>
      </c>
      <c r="L651" t="s">
        <v>3219</v>
      </c>
      <c r="M651" t="s">
        <v>253</v>
      </c>
      <c r="N651">
        <v>1402</v>
      </c>
      <c r="O651" t="s">
        <v>3274</v>
      </c>
    </row>
    <row r="652" spans="1:15" x14ac:dyDescent="0.25">
      <c r="A652" t="s">
        <v>75</v>
      </c>
      <c r="B652" t="s">
        <v>90</v>
      </c>
      <c r="C652" t="s">
        <v>3275</v>
      </c>
      <c r="D652" t="s">
        <v>120</v>
      </c>
      <c r="E652">
        <v>1</v>
      </c>
      <c r="F652" t="s">
        <v>79</v>
      </c>
      <c r="G652" t="s">
        <v>3276</v>
      </c>
      <c r="H652" t="s">
        <v>3277</v>
      </c>
      <c r="I652" t="s">
        <v>79</v>
      </c>
      <c r="J652" t="s">
        <v>82</v>
      </c>
      <c r="K652" t="s">
        <v>83</v>
      </c>
      <c r="L652" t="s">
        <v>3219</v>
      </c>
      <c r="M652" t="s">
        <v>253</v>
      </c>
      <c r="N652">
        <v>1402</v>
      </c>
      <c r="O652" t="s">
        <v>3278</v>
      </c>
    </row>
    <row r="653" spans="1:15" x14ac:dyDescent="0.25">
      <c r="A653" t="s">
        <v>75</v>
      </c>
      <c r="B653" t="s">
        <v>90</v>
      </c>
      <c r="C653" t="s">
        <v>3279</v>
      </c>
      <c r="D653" t="s">
        <v>151</v>
      </c>
      <c r="E653">
        <v>1</v>
      </c>
      <c r="F653" t="s">
        <v>79</v>
      </c>
      <c r="G653" t="s">
        <v>237</v>
      </c>
      <c r="H653" t="s">
        <v>3280</v>
      </c>
      <c r="I653" t="s">
        <v>79</v>
      </c>
      <c r="J653" t="s">
        <v>82</v>
      </c>
      <c r="K653" t="s">
        <v>83</v>
      </c>
      <c r="L653" t="s">
        <v>3219</v>
      </c>
      <c r="M653" t="s">
        <v>253</v>
      </c>
      <c r="N653">
        <v>1402</v>
      </c>
      <c r="O653" t="s">
        <v>3281</v>
      </c>
    </row>
    <row r="654" spans="1:15" x14ac:dyDescent="0.25">
      <c r="A654" t="s">
        <v>75</v>
      </c>
      <c r="B654" t="s">
        <v>90</v>
      </c>
      <c r="C654" t="s">
        <v>3282</v>
      </c>
      <c r="D654" t="s">
        <v>135</v>
      </c>
      <c r="E654">
        <v>1</v>
      </c>
      <c r="F654" t="s">
        <v>3283</v>
      </c>
      <c r="G654" t="s">
        <v>3284</v>
      </c>
      <c r="H654" t="s">
        <v>3285</v>
      </c>
      <c r="I654" t="s">
        <v>105</v>
      </c>
      <c r="J654" t="s">
        <v>3286</v>
      </c>
      <c r="K654" t="s">
        <v>160</v>
      </c>
      <c r="L654" t="s">
        <v>3219</v>
      </c>
      <c r="M654" t="s">
        <v>253</v>
      </c>
      <c r="N654">
        <v>1402</v>
      </c>
      <c r="O654" t="s">
        <v>3287</v>
      </c>
    </row>
    <row r="655" spans="1:15" x14ac:dyDescent="0.25">
      <c r="A655" t="s">
        <v>75</v>
      </c>
      <c r="B655" t="s">
        <v>90</v>
      </c>
      <c r="C655" t="s">
        <v>3288</v>
      </c>
      <c r="D655" t="s">
        <v>225</v>
      </c>
      <c r="E655">
        <v>1</v>
      </c>
      <c r="F655" t="s">
        <v>3289</v>
      </c>
      <c r="G655" t="s">
        <v>3290</v>
      </c>
      <c r="H655" t="s">
        <v>3291</v>
      </c>
      <c r="I655" t="s">
        <v>253</v>
      </c>
      <c r="J655" t="s">
        <v>3292</v>
      </c>
      <c r="K655" t="s">
        <v>277</v>
      </c>
      <c r="L655" t="s">
        <v>3219</v>
      </c>
      <c r="M655" t="s">
        <v>253</v>
      </c>
      <c r="N655">
        <v>1402</v>
      </c>
      <c r="O655" t="s">
        <v>3293</v>
      </c>
    </row>
    <row r="656" spans="1:15" x14ac:dyDescent="0.25">
      <c r="A656" t="s">
        <v>75</v>
      </c>
      <c r="B656" t="s">
        <v>90</v>
      </c>
      <c r="C656" t="s">
        <v>3294</v>
      </c>
      <c r="D656" t="s">
        <v>225</v>
      </c>
      <c r="E656">
        <v>1</v>
      </c>
      <c r="F656" t="s">
        <v>3295</v>
      </c>
      <c r="G656" t="s">
        <v>2167</v>
      </c>
      <c r="H656" t="s">
        <v>2168</v>
      </c>
      <c r="I656" t="s">
        <v>148</v>
      </c>
      <c r="J656" t="s">
        <v>3296</v>
      </c>
      <c r="K656" t="s">
        <v>140</v>
      </c>
      <c r="L656" t="s">
        <v>3219</v>
      </c>
      <c r="M656" t="s">
        <v>253</v>
      </c>
      <c r="N656">
        <v>1402</v>
      </c>
      <c r="O656" t="s">
        <v>3297</v>
      </c>
    </row>
    <row r="657" spans="1:15" x14ac:dyDescent="0.25">
      <c r="A657" t="s">
        <v>75</v>
      </c>
      <c r="B657" t="s">
        <v>90</v>
      </c>
      <c r="C657" t="s">
        <v>3298</v>
      </c>
      <c r="D657" t="s">
        <v>225</v>
      </c>
      <c r="E657">
        <v>1</v>
      </c>
      <c r="F657" t="s">
        <v>3299</v>
      </c>
      <c r="G657" t="s">
        <v>3300</v>
      </c>
      <c r="H657" t="s">
        <v>3301</v>
      </c>
      <c r="I657" t="s">
        <v>172</v>
      </c>
      <c r="J657" t="s">
        <v>3302</v>
      </c>
      <c r="K657" t="s">
        <v>253</v>
      </c>
      <c r="L657" t="s">
        <v>3219</v>
      </c>
      <c r="M657" t="s">
        <v>253</v>
      </c>
      <c r="N657">
        <v>1402</v>
      </c>
      <c r="O657" t="s">
        <v>3303</v>
      </c>
    </row>
    <row r="658" spans="1:15" x14ac:dyDescent="0.25">
      <c r="A658" t="s">
        <v>75</v>
      </c>
      <c r="B658" t="s">
        <v>90</v>
      </c>
      <c r="C658" t="s">
        <v>3304</v>
      </c>
      <c r="D658" t="s">
        <v>120</v>
      </c>
      <c r="E658">
        <v>1</v>
      </c>
      <c r="F658" t="s">
        <v>3305</v>
      </c>
      <c r="G658" t="s">
        <v>250</v>
      </c>
      <c r="H658" t="s">
        <v>251</v>
      </c>
      <c r="I658" t="s">
        <v>124</v>
      </c>
      <c r="J658" t="s">
        <v>3306</v>
      </c>
      <c r="K658" t="s">
        <v>140</v>
      </c>
      <c r="L658" t="s">
        <v>3219</v>
      </c>
      <c r="M658" t="s">
        <v>253</v>
      </c>
      <c r="N658">
        <v>1402</v>
      </c>
      <c r="O658" t="s">
        <v>3307</v>
      </c>
    </row>
    <row r="659" spans="1:15" x14ac:dyDescent="0.25">
      <c r="A659" t="s">
        <v>75</v>
      </c>
      <c r="B659" t="s">
        <v>90</v>
      </c>
      <c r="C659" t="s">
        <v>3308</v>
      </c>
      <c r="D659" t="s">
        <v>151</v>
      </c>
      <c r="E659">
        <v>1</v>
      </c>
      <c r="F659" t="s">
        <v>79</v>
      </c>
      <c r="G659" t="s">
        <v>3309</v>
      </c>
      <c r="H659" t="s">
        <v>3310</v>
      </c>
      <c r="I659" t="s">
        <v>79</v>
      </c>
      <c r="J659" t="s">
        <v>82</v>
      </c>
      <c r="K659" t="s">
        <v>83</v>
      </c>
      <c r="L659" t="s">
        <v>3219</v>
      </c>
      <c r="M659" t="s">
        <v>253</v>
      </c>
      <c r="N659">
        <v>1402</v>
      </c>
      <c r="O659" t="s">
        <v>3311</v>
      </c>
    </row>
    <row r="660" spans="1:15" x14ac:dyDescent="0.25">
      <c r="A660" t="s">
        <v>75</v>
      </c>
      <c r="B660" t="s">
        <v>90</v>
      </c>
      <c r="C660" t="s">
        <v>3312</v>
      </c>
      <c r="D660" t="s">
        <v>115</v>
      </c>
      <c r="E660">
        <v>1</v>
      </c>
      <c r="F660" t="s">
        <v>79</v>
      </c>
      <c r="G660" t="s">
        <v>265</v>
      </c>
      <c r="H660" t="s">
        <v>270</v>
      </c>
      <c r="I660" t="s">
        <v>79</v>
      </c>
      <c r="J660" t="s">
        <v>82</v>
      </c>
      <c r="K660" t="s">
        <v>83</v>
      </c>
      <c r="L660" t="s">
        <v>3219</v>
      </c>
      <c r="M660" t="s">
        <v>253</v>
      </c>
      <c r="N660">
        <v>1402</v>
      </c>
      <c r="O660" t="s">
        <v>3313</v>
      </c>
    </row>
    <row r="661" spans="1:15" x14ac:dyDescent="0.25">
      <c r="A661" t="s">
        <v>75</v>
      </c>
      <c r="B661" t="s">
        <v>90</v>
      </c>
      <c r="C661" t="s">
        <v>3314</v>
      </c>
      <c r="D661" t="s">
        <v>2936</v>
      </c>
      <c r="E661">
        <v>1</v>
      </c>
      <c r="F661" t="s">
        <v>79</v>
      </c>
      <c r="G661" t="s">
        <v>3315</v>
      </c>
      <c r="H661" t="s">
        <v>3316</v>
      </c>
      <c r="I661" t="s">
        <v>79</v>
      </c>
      <c r="J661" t="s">
        <v>82</v>
      </c>
      <c r="K661" t="s">
        <v>83</v>
      </c>
      <c r="L661" t="s">
        <v>3219</v>
      </c>
      <c r="M661" t="s">
        <v>253</v>
      </c>
      <c r="N661">
        <v>1402</v>
      </c>
      <c r="O661" t="s">
        <v>3317</v>
      </c>
    </row>
    <row r="662" spans="1:15" x14ac:dyDescent="0.25">
      <c r="A662" t="s">
        <v>75</v>
      </c>
      <c r="B662" t="s">
        <v>90</v>
      </c>
      <c r="C662" t="s">
        <v>3318</v>
      </c>
      <c r="D662" t="s">
        <v>120</v>
      </c>
      <c r="E662">
        <v>1</v>
      </c>
      <c r="F662" t="s">
        <v>3319</v>
      </c>
      <c r="G662" t="s">
        <v>3320</v>
      </c>
      <c r="H662" t="s">
        <v>3321</v>
      </c>
      <c r="I662" t="s">
        <v>197</v>
      </c>
      <c r="J662" t="s">
        <v>3322</v>
      </c>
      <c r="K662" t="s">
        <v>172</v>
      </c>
      <c r="L662" t="s">
        <v>3219</v>
      </c>
      <c r="M662" t="s">
        <v>253</v>
      </c>
      <c r="N662">
        <v>1402</v>
      </c>
      <c r="O662" t="s">
        <v>3323</v>
      </c>
    </row>
    <row r="663" spans="1:15" x14ac:dyDescent="0.25">
      <c r="A663" t="s">
        <v>75</v>
      </c>
      <c r="B663" t="s">
        <v>90</v>
      </c>
      <c r="C663" t="s">
        <v>3324</v>
      </c>
      <c r="D663" t="s">
        <v>135</v>
      </c>
      <c r="E663">
        <v>1</v>
      </c>
      <c r="F663" t="s">
        <v>79</v>
      </c>
      <c r="G663" t="s">
        <v>3325</v>
      </c>
      <c r="H663" t="s">
        <v>3326</v>
      </c>
      <c r="I663" t="s">
        <v>79</v>
      </c>
      <c r="J663" t="s">
        <v>82</v>
      </c>
      <c r="K663" t="s">
        <v>83</v>
      </c>
      <c r="L663" t="s">
        <v>3219</v>
      </c>
      <c r="M663" t="s">
        <v>253</v>
      </c>
      <c r="N663">
        <v>1402</v>
      </c>
      <c r="O663" t="s">
        <v>3327</v>
      </c>
    </row>
    <row r="664" spans="1:15" x14ac:dyDescent="0.25">
      <c r="A664" t="s">
        <v>75</v>
      </c>
      <c r="B664" t="s">
        <v>90</v>
      </c>
      <c r="C664" t="s">
        <v>3328</v>
      </c>
      <c r="D664" t="s">
        <v>225</v>
      </c>
      <c r="E664">
        <v>1</v>
      </c>
      <c r="F664" t="s">
        <v>3329</v>
      </c>
      <c r="G664" t="s">
        <v>3330</v>
      </c>
      <c r="H664" t="s">
        <v>3331</v>
      </c>
      <c r="I664" t="s">
        <v>96</v>
      </c>
      <c r="J664" t="s">
        <v>486</v>
      </c>
      <c r="K664" t="s">
        <v>98</v>
      </c>
      <c r="L664" t="s">
        <v>3219</v>
      </c>
      <c r="M664" t="s">
        <v>253</v>
      </c>
      <c r="N664">
        <v>1402</v>
      </c>
      <c r="O664" t="s">
        <v>3332</v>
      </c>
    </row>
    <row r="665" spans="1:15" x14ac:dyDescent="0.25">
      <c r="A665" t="s">
        <v>75</v>
      </c>
      <c r="B665" t="s">
        <v>90</v>
      </c>
      <c r="C665" t="s">
        <v>3333</v>
      </c>
      <c r="D665" t="s">
        <v>135</v>
      </c>
      <c r="E665">
        <v>1</v>
      </c>
      <c r="F665" t="s">
        <v>79</v>
      </c>
      <c r="G665" t="s">
        <v>3334</v>
      </c>
      <c r="H665" t="s">
        <v>3335</v>
      </c>
      <c r="I665" t="s">
        <v>79</v>
      </c>
      <c r="J665" t="s">
        <v>82</v>
      </c>
      <c r="K665" t="s">
        <v>83</v>
      </c>
      <c r="L665" t="s">
        <v>3219</v>
      </c>
      <c r="M665" t="s">
        <v>253</v>
      </c>
      <c r="N665">
        <v>1402</v>
      </c>
      <c r="O665" t="s">
        <v>3336</v>
      </c>
    </row>
    <row r="666" spans="1:15" x14ac:dyDescent="0.25">
      <c r="A666" t="s">
        <v>75</v>
      </c>
      <c r="B666" t="s">
        <v>90</v>
      </c>
      <c r="C666" t="s">
        <v>3337</v>
      </c>
      <c r="D666" t="s">
        <v>92</v>
      </c>
      <c r="E666">
        <v>1</v>
      </c>
      <c r="F666" t="s">
        <v>3338</v>
      </c>
      <c r="G666" t="s">
        <v>2190</v>
      </c>
      <c r="H666" t="s">
        <v>3339</v>
      </c>
      <c r="I666" t="s">
        <v>98</v>
      </c>
      <c r="J666" t="s">
        <v>3340</v>
      </c>
      <c r="K666" t="s">
        <v>96</v>
      </c>
      <c r="L666" t="s">
        <v>3219</v>
      </c>
      <c r="M666" t="s">
        <v>253</v>
      </c>
      <c r="N666">
        <v>1402</v>
      </c>
      <c r="O666" t="s">
        <v>3341</v>
      </c>
    </row>
    <row r="667" spans="1:15" x14ac:dyDescent="0.25">
      <c r="A667" t="s">
        <v>75</v>
      </c>
      <c r="B667" t="s">
        <v>90</v>
      </c>
      <c r="C667" t="s">
        <v>3342</v>
      </c>
      <c r="D667" t="s">
        <v>135</v>
      </c>
      <c r="E667">
        <v>1</v>
      </c>
      <c r="F667" t="s">
        <v>3343</v>
      </c>
      <c r="G667" t="s">
        <v>3344</v>
      </c>
      <c r="H667" t="s">
        <v>3345</v>
      </c>
      <c r="I667" t="s">
        <v>140</v>
      </c>
      <c r="J667" t="s">
        <v>1375</v>
      </c>
      <c r="K667" t="s">
        <v>160</v>
      </c>
      <c r="L667" t="s">
        <v>3219</v>
      </c>
      <c r="M667" t="s">
        <v>253</v>
      </c>
      <c r="N667">
        <v>1402</v>
      </c>
      <c r="O667" t="s">
        <v>3346</v>
      </c>
    </row>
    <row r="668" spans="1:15" x14ac:dyDescent="0.25">
      <c r="A668" t="s">
        <v>75</v>
      </c>
      <c r="B668" t="s">
        <v>90</v>
      </c>
      <c r="C668" t="s">
        <v>3347</v>
      </c>
      <c r="D668" t="s">
        <v>120</v>
      </c>
      <c r="E668">
        <v>0.94299999999999995</v>
      </c>
      <c r="F668" t="s">
        <v>3348</v>
      </c>
      <c r="G668" t="s">
        <v>316</v>
      </c>
      <c r="H668" t="s">
        <v>3349</v>
      </c>
      <c r="I668" t="s">
        <v>124</v>
      </c>
      <c r="J668" t="s">
        <v>3350</v>
      </c>
      <c r="K668" t="s">
        <v>140</v>
      </c>
      <c r="L668" t="s">
        <v>3219</v>
      </c>
      <c r="M668" t="s">
        <v>253</v>
      </c>
      <c r="N668">
        <v>1402</v>
      </c>
      <c r="O668" t="s">
        <v>3351</v>
      </c>
    </row>
    <row r="669" spans="1:15" x14ac:dyDescent="0.25">
      <c r="A669" t="s">
        <v>75</v>
      </c>
      <c r="B669" t="s">
        <v>90</v>
      </c>
      <c r="C669" t="s">
        <v>3352</v>
      </c>
      <c r="D669" t="s">
        <v>120</v>
      </c>
      <c r="E669">
        <v>1</v>
      </c>
      <c r="F669" t="s">
        <v>3353</v>
      </c>
      <c r="G669" t="s">
        <v>3354</v>
      </c>
      <c r="H669" t="s">
        <v>3355</v>
      </c>
      <c r="I669" t="s">
        <v>131</v>
      </c>
      <c r="J669" t="s">
        <v>3356</v>
      </c>
      <c r="K669" t="s">
        <v>98</v>
      </c>
      <c r="L669" t="s">
        <v>3219</v>
      </c>
      <c r="M669" t="s">
        <v>253</v>
      </c>
      <c r="N669">
        <v>1402</v>
      </c>
      <c r="O669" t="s">
        <v>3357</v>
      </c>
    </row>
    <row r="670" spans="1:15" x14ac:dyDescent="0.25">
      <c r="A670" t="s">
        <v>75</v>
      </c>
      <c r="B670" t="s">
        <v>90</v>
      </c>
      <c r="C670" t="s">
        <v>3358</v>
      </c>
      <c r="D670" t="s">
        <v>225</v>
      </c>
      <c r="E670">
        <v>1</v>
      </c>
      <c r="F670" t="s">
        <v>79</v>
      </c>
      <c r="G670" t="s">
        <v>3359</v>
      </c>
      <c r="H670" t="s">
        <v>3360</v>
      </c>
      <c r="I670" t="s">
        <v>79</v>
      </c>
      <c r="J670" t="s">
        <v>82</v>
      </c>
      <c r="K670" t="s">
        <v>83</v>
      </c>
      <c r="L670" t="s">
        <v>3219</v>
      </c>
      <c r="M670" t="s">
        <v>253</v>
      </c>
      <c r="N670">
        <v>1402</v>
      </c>
      <c r="O670" t="s">
        <v>3361</v>
      </c>
    </row>
    <row r="671" spans="1:15" x14ac:dyDescent="0.25">
      <c r="A671" t="s">
        <v>75</v>
      </c>
      <c r="B671" t="s">
        <v>90</v>
      </c>
      <c r="C671" t="s">
        <v>3362</v>
      </c>
      <c r="D671" t="s">
        <v>88</v>
      </c>
      <c r="E671">
        <v>1</v>
      </c>
      <c r="F671" t="s">
        <v>3363</v>
      </c>
      <c r="G671" t="s">
        <v>3364</v>
      </c>
      <c r="H671" t="s">
        <v>3365</v>
      </c>
      <c r="I671" t="s">
        <v>98</v>
      </c>
      <c r="J671" t="s">
        <v>3366</v>
      </c>
      <c r="K671" t="s">
        <v>160</v>
      </c>
      <c r="L671" t="s">
        <v>3219</v>
      </c>
      <c r="M671" t="s">
        <v>253</v>
      </c>
      <c r="N671">
        <v>1402</v>
      </c>
      <c r="O671" t="s">
        <v>3367</v>
      </c>
    </row>
    <row r="672" spans="1:15" x14ac:dyDescent="0.25">
      <c r="A672" t="s">
        <v>75</v>
      </c>
      <c r="B672" t="s">
        <v>90</v>
      </c>
      <c r="C672" t="s">
        <v>3368</v>
      </c>
      <c r="D672" t="s">
        <v>92</v>
      </c>
      <c r="E672">
        <v>1</v>
      </c>
      <c r="F672" t="s">
        <v>3369</v>
      </c>
      <c r="G672" t="s">
        <v>3370</v>
      </c>
      <c r="H672" t="s">
        <v>3371</v>
      </c>
      <c r="I672" t="s">
        <v>277</v>
      </c>
      <c r="J672" t="s">
        <v>2741</v>
      </c>
      <c r="K672" t="s">
        <v>400</v>
      </c>
      <c r="L672" t="s">
        <v>3219</v>
      </c>
      <c r="M672" t="s">
        <v>253</v>
      </c>
      <c r="N672">
        <v>1402</v>
      </c>
      <c r="O672" t="s">
        <v>3372</v>
      </c>
    </row>
    <row r="673" spans="1:15" x14ac:dyDescent="0.25">
      <c r="A673" t="s">
        <v>75</v>
      </c>
      <c r="B673" t="s">
        <v>90</v>
      </c>
      <c r="C673" t="s">
        <v>3373</v>
      </c>
      <c r="D673" t="s">
        <v>88</v>
      </c>
      <c r="E673">
        <v>1</v>
      </c>
      <c r="F673" t="s">
        <v>212</v>
      </c>
      <c r="G673" t="s">
        <v>3374</v>
      </c>
      <c r="H673" t="s">
        <v>212</v>
      </c>
      <c r="I673" t="s">
        <v>212</v>
      </c>
      <c r="J673" t="s">
        <v>82</v>
      </c>
      <c r="K673" t="s">
        <v>83</v>
      </c>
      <c r="L673" t="s">
        <v>3219</v>
      </c>
      <c r="M673" t="s">
        <v>253</v>
      </c>
      <c r="N673">
        <v>1402</v>
      </c>
      <c r="O673" t="s">
        <v>3375</v>
      </c>
    </row>
    <row r="674" spans="1:15" x14ac:dyDescent="0.25">
      <c r="A674" t="s">
        <v>75</v>
      </c>
      <c r="B674" t="s">
        <v>90</v>
      </c>
      <c r="C674" t="s">
        <v>3376</v>
      </c>
      <c r="D674" t="s">
        <v>120</v>
      </c>
      <c r="E674">
        <v>1</v>
      </c>
      <c r="F674" t="s">
        <v>3377</v>
      </c>
      <c r="G674" t="s">
        <v>3378</v>
      </c>
      <c r="H674" t="s">
        <v>3379</v>
      </c>
      <c r="I674" t="s">
        <v>105</v>
      </c>
      <c r="J674" t="s">
        <v>147</v>
      </c>
      <c r="K674" t="s">
        <v>160</v>
      </c>
      <c r="L674" t="s">
        <v>3219</v>
      </c>
      <c r="M674" t="s">
        <v>253</v>
      </c>
      <c r="N674">
        <v>1402</v>
      </c>
      <c r="O674" t="s">
        <v>3380</v>
      </c>
    </row>
    <row r="675" spans="1:15" x14ac:dyDescent="0.25">
      <c r="A675" t="s">
        <v>75</v>
      </c>
      <c r="B675" t="s">
        <v>90</v>
      </c>
      <c r="C675" t="s">
        <v>3381</v>
      </c>
      <c r="D675" t="s">
        <v>120</v>
      </c>
      <c r="E675">
        <v>1</v>
      </c>
      <c r="F675" t="s">
        <v>212</v>
      </c>
      <c r="G675" t="s">
        <v>3382</v>
      </c>
      <c r="H675" t="s">
        <v>3383</v>
      </c>
      <c r="I675" t="s">
        <v>212</v>
      </c>
      <c r="J675" t="s">
        <v>82</v>
      </c>
      <c r="K675" t="s">
        <v>83</v>
      </c>
      <c r="L675" t="s">
        <v>3219</v>
      </c>
      <c r="M675" t="s">
        <v>253</v>
      </c>
      <c r="N675">
        <v>1402</v>
      </c>
      <c r="O675" t="s">
        <v>3384</v>
      </c>
    </row>
    <row r="676" spans="1:15" x14ac:dyDescent="0.25">
      <c r="A676" t="s">
        <v>75</v>
      </c>
      <c r="B676" t="s">
        <v>90</v>
      </c>
      <c r="C676" t="s">
        <v>3385</v>
      </c>
      <c r="D676" t="s">
        <v>151</v>
      </c>
      <c r="E676">
        <v>1</v>
      </c>
      <c r="F676" t="s">
        <v>3386</v>
      </c>
      <c r="G676" t="s">
        <v>3387</v>
      </c>
      <c r="H676" t="s">
        <v>3388</v>
      </c>
      <c r="I676" t="s">
        <v>85</v>
      </c>
      <c r="J676" t="s">
        <v>787</v>
      </c>
      <c r="K676" t="s">
        <v>400</v>
      </c>
      <c r="L676" t="s">
        <v>3219</v>
      </c>
      <c r="M676" t="s">
        <v>253</v>
      </c>
      <c r="N676">
        <v>1402</v>
      </c>
      <c r="O676" t="s">
        <v>3389</v>
      </c>
    </row>
    <row r="677" spans="1:15" x14ac:dyDescent="0.25">
      <c r="A677" t="s">
        <v>75</v>
      </c>
      <c r="B677" t="s">
        <v>90</v>
      </c>
      <c r="C677" t="s">
        <v>408</v>
      </c>
      <c r="D677" t="s">
        <v>120</v>
      </c>
      <c r="E677">
        <v>1</v>
      </c>
      <c r="F677" t="s">
        <v>79</v>
      </c>
      <c r="G677" t="s">
        <v>409</v>
      </c>
      <c r="H677" t="s">
        <v>410</v>
      </c>
      <c r="I677" t="s">
        <v>79</v>
      </c>
      <c r="J677" t="s">
        <v>82</v>
      </c>
      <c r="K677" t="s">
        <v>83</v>
      </c>
      <c r="L677" t="s">
        <v>3219</v>
      </c>
      <c r="M677" t="s">
        <v>253</v>
      </c>
      <c r="N677">
        <v>1402</v>
      </c>
      <c r="O677" t="s">
        <v>411</v>
      </c>
    </row>
    <row r="678" spans="1:15" x14ac:dyDescent="0.25">
      <c r="A678" t="s">
        <v>75</v>
      </c>
      <c r="B678" t="s">
        <v>90</v>
      </c>
      <c r="C678" t="s">
        <v>3390</v>
      </c>
      <c r="D678" t="s">
        <v>120</v>
      </c>
      <c r="E678">
        <v>1</v>
      </c>
      <c r="F678" t="s">
        <v>3391</v>
      </c>
      <c r="G678" t="s">
        <v>414</v>
      </c>
      <c r="H678" t="s">
        <v>415</v>
      </c>
      <c r="I678" t="s">
        <v>245</v>
      </c>
      <c r="J678" t="s">
        <v>3392</v>
      </c>
      <c r="K678" t="s">
        <v>96</v>
      </c>
      <c r="L678" t="s">
        <v>3219</v>
      </c>
      <c r="M678" t="s">
        <v>253</v>
      </c>
      <c r="N678">
        <v>1402</v>
      </c>
      <c r="O678" t="s">
        <v>3393</v>
      </c>
    </row>
    <row r="679" spans="1:15" x14ac:dyDescent="0.25">
      <c r="A679" t="s">
        <v>75</v>
      </c>
      <c r="B679" t="s">
        <v>90</v>
      </c>
      <c r="C679" t="s">
        <v>3394</v>
      </c>
      <c r="D679" t="s">
        <v>101</v>
      </c>
      <c r="E679">
        <v>1</v>
      </c>
      <c r="F679" t="s">
        <v>3395</v>
      </c>
      <c r="G679" t="s">
        <v>3396</v>
      </c>
      <c r="H679" t="s">
        <v>3397</v>
      </c>
      <c r="I679" t="s">
        <v>428</v>
      </c>
      <c r="J679" t="s">
        <v>3398</v>
      </c>
      <c r="K679" t="s">
        <v>174</v>
      </c>
      <c r="L679" t="s">
        <v>3219</v>
      </c>
      <c r="M679" t="s">
        <v>253</v>
      </c>
      <c r="N679">
        <v>1402</v>
      </c>
      <c r="O679" t="s">
        <v>3399</v>
      </c>
    </row>
    <row r="680" spans="1:15" x14ac:dyDescent="0.25">
      <c r="A680" t="s">
        <v>75</v>
      </c>
      <c r="B680" t="s">
        <v>90</v>
      </c>
      <c r="C680" t="s">
        <v>3400</v>
      </c>
      <c r="D680" t="s">
        <v>120</v>
      </c>
      <c r="E680">
        <v>1</v>
      </c>
      <c r="F680" t="s">
        <v>3401</v>
      </c>
      <c r="G680" t="s">
        <v>3402</v>
      </c>
      <c r="H680" t="s">
        <v>3403</v>
      </c>
      <c r="I680" t="s">
        <v>197</v>
      </c>
      <c r="J680" t="s">
        <v>1834</v>
      </c>
      <c r="K680" t="s">
        <v>172</v>
      </c>
      <c r="L680" t="s">
        <v>3219</v>
      </c>
      <c r="M680" t="s">
        <v>253</v>
      </c>
      <c r="N680">
        <v>1402</v>
      </c>
      <c r="O680" t="s">
        <v>3404</v>
      </c>
    </row>
    <row r="681" spans="1:15" x14ac:dyDescent="0.25">
      <c r="A681" t="s">
        <v>75</v>
      </c>
      <c r="B681" t="s">
        <v>90</v>
      </c>
      <c r="C681" t="s">
        <v>3405</v>
      </c>
      <c r="D681" t="s">
        <v>120</v>
      </c>
      <c r="E681">
        <v>1</v>
      </c>
      <c r="F681" t="s">
        <v>3406</v>
      </c>
      <c r="G681" t="s">
        <v>3407</v>
      </c>
      <c r="H681" t="s">
        <v>3408</v>
      </c>
      <c r="I681" t="s">
        <v>124</v>
      </c>
      <c r="J681" t="s">
        <v>1034</v>
      </c>
      <c r="K681" t="s">
        <v>140</v>
      </c>
      <c r="L681" t="s">
        <v>3219</v>
      </c>
      <c r="M681" t="s">
        <v>253</v>
      </c>
      <c r="N681">
        <v>1402</v>
      </c>
      <c r="O681" t="s">
        <v>3409</v>
      </c>
    </row>
    <row r="682" spans="1:15" x14ac:dyDescent="0.25">
      <c r="A682" t="s">
        <v>75</v>
      </c>
      <c r="B682" t="s">
        <v>90</v>
      </c>
      <c r="C682" t="s">
        <v>3410</v>
      </c>
      <c r="D682" t="s">
        <v>151</v>
      </c>
      <c r="E682">
        <v>1</v>
      </c>
      <c r="F682" t="s">
        <v>3411</v>
      </c>
      <c r="G682" t="s">
        <v>2224</v>
      </c>
      <c r="H682" t="s">
        <v>3412</v>
      </c>
      <c r="I682" t="s">
        <v>96</v>
      </c>
      <c r="J682" t="s">
        <v>688</v>
      </c>
      <c r="K682" t="s">
        <v>253</v>
      </c>
      <c r="L682" t="s">
        <v>3219</v>
      </c>
      <c r="M682" t="s">
        <v>253</v>
      </c>
      <c r="N682">
        <v>1402</v>
      </c>
      <c r="O682" t="s">
        <v>3413</v>
      </c>
    </row>
    <row r="683" spans="1:15" x14ac:dyDescent="0.25">
      <c r="A683" t="s">
        <v>75</v>
      </c>
      <c r="B683" t="s">
        <v>90</v>
      </c>
      <c r="C683" t="s">
        <v>3414</v>
      </c>
      <c r="D683" t="s">
        <v>101</v>
      </c>
      <c r="E683">
        <v>1</v>
      </c>
      <c r="F683" t="s">
        <v>3415</v>
      </c>
      <c r="G683" t="s">
        <v>3416</v>
      </c>
      <c r="H683" t="s">
        <v>3417</v>
      </c>
      <c r="I683" t="s">
        <v>253</v>
      </c>
      <c r="J683" t="s">
        <v>2517</v>
      </c>
      <c r="K683" t="s">
        <v>148</v>
      </c>
      <c r="L683" t="s">
        <v>3219</v>
      </c>
      <c r="M683" t="s">
        <v>253</v>
      </c>
      <c r="N683">
        <v>1402</v>
      </c>
      <c r="O683" t="s">
        <v>3418</v>
      </c>
    </row>
    <row r="684" spans="1:15" x14ac:dyDescent="0.25">
      <c r="A684" t="s">
        <v>75</v>
      </c>
      <c r="B684" t="s">
        <v>90</v>
      </c>
      <c r="C684" t="s">
        <v>3419</v>
      </c>
      <c r="D684" t="s">
        <v>135</v>
      </c>
      <c r="E684">
        <v>1</v>
      </c>
      <c r="F684" t="s">
        <v>3420</v>
      </c>
      <c r="G684" t="s">
        <v>451</v>
      </c>
      <c r="H684" t="s">
        <v>3421</v>
      </c>
      <c r="I684" t="s">
        <v>85</v>
      </c>
      <c r="J684" t="s">
        <v>809</v>
      </c>
      <c r="K684" t="s">
        <v>277</v>
      </c>
      <c r="L684" t="s">
        <v>3219</v>
      </c>
      <c r="M684" t="s">
        <v>253</v>
      </c>
      <c r="N684">
        <v>1402</v>
      </c>
      <c r="O684" t="s">
        <v>3422</v>
      </c>
    </row>
    <row r="685" spans="1:15" x14ac:dyDescent="0.25">
      <c r="A685" t="s">
        <v>75</v>
      </c>
      <c r="B685" t="s">
        <v>90</v>
      </c>
      <c r="C685" t="s">
        <v>3423</v>
      </c>
      <c r="D685" t="s">
        <v>92</v>
      </c>
      <c r="E685">
        <v>1</v>
      </c>
      <c r="F685" t="s">
        <v>3424</v>
      </c>
      <c r="G685" t="s">
        <v>3425</v>
      </c>
      <c r="H685" t="s">
        <v>3426</v>
      </c>
      <c r="I685" t="s">
        <v>96</v>
      </c>
      <c r="J685" t="s">
        <v>3427</v>
      </c>
      <c r="K685" t="s">
        <v>98</v>
      </c>
      <c r="L685" t="s">
        <v>3219</v>
      </c>
      <c r="M685" t="s">
        <v>253</v>
      </c>
      <c r="N685">
        <v>1402</v>
      </c>
      <c r="O685" t="s">
        <v>3428</v>
      </c>
    </row>
    <row r="686" spans="1:15" x14ac:dyDescent="0.25">
      <c r="A686" t="s">
        <v>75</v>
      </c>
      <c r="B686" t="s">
        <v>90</v>
      </c>
      <c r="C686" t="s">
        <v>3429</v>
      </c>
      <c r="D686" t="s">
        <v>120</v>
      </c>
      <c r="E686">
        <v>1</v>
      </c>
      <c r="F686" t="s">
        <v>3430</v>
      </c>
      <c r="G686" t="s">
        <v>3431</v>
      </c>
      <c r="H686" t="s">
        <v>3432</v>
      </c>
      <c r="I686" t="s">
        <v>124</v>
      </c>
      <c r="J686" t="s">
        <v>815</v>
      </c>
      <c r="K686" t="s">
        <v>140</v>
      </c>
      <c r="L686" t="s">
        <v>3219</v>
      </c>
      <c r="M686" t="s">
        <v>253</v>
      </c>
      <c r="N686">
        <v>1402</v>
      </c>
      <c r="O686" t="s">
        <v>3433</v>
      </c>
    </row>
    <row r="687" spans="1:15" x14ac:dyDescent="0.25">
      <c r="A687" t="s">
        <v>75</v>
      </c>
      <c r="B687" t="s">
        <v>90</v>
      </c>
      <c r="C687" t="s">
        <v>3434</v>
      </c>
      <c r="D687" t="s">
        <v>151</v>
      </c>
      <c r="E687">
        <v>1</v>
      </c>
      <c r="F687" t="s">
        <v>212</v>
      </c>
      <c r="G687" t="s">
        <v>3435</v>
      </c>
      <c r="H687" t="s">
        <v>3436</v>
      </c>
      <c r="I687" t="s">
        <v>212</v>
      </c>
      <c r="J687" t="s">
        <v>82</v>
      </c>
      <c r="K687" t="s">
        <v>83</v>
      </c>
      <c r="L687" t="s">
        <v>3219</v>
      </c>
      <c r="M687" t="s">
        <v>253</v>
      </c>
      <c r="N687">
        <v>1402</v>
      </c>
      <c r="O687" t="s">
        <v>3437</v>
      </c>
    </row>
    <row r="688" spans="1:15" x14ac:dyDescent="0.25">
      <c r="A688" t="s">
        <v>75</v>
      </c>
      <c r="B688" t="s">
        <v>90</v>
      </c>
      <c r="C688" t="s">
        <v>3438</v>
      </c>
      <c r="D688" t="s">
        <v>120</v>
      </c>
      <c r="E688">
        <v>1</v>
      </c>
      <c r="F688" t="s">
        <v>3439</v>
      </c>
      <c r="G688" t="s">
        <v>2249</v>
      </c>
      <c r="H688" t="s">
        <v>2250</v>
      </c>
      <c r="I688" t="s">
        <v>105</v>
      </c>
      <c r="J688" t="s">
        <v>2557</v>
      </c>
      <c r="K688" t="s">
        <v>160</v>
      </c>
      <c r="L688" t="s">
        <v>3219</v>
      </c>
      <c r="M688" t="s">
        <v>253</v>
      </c>
      <c r="N688">
        <v>1402</v>
      </c>
      <c r="O688" t="s">
        <v>3440</v>
      </c>
    </row>
    <row r="689" spans="1:15" x14ac:dyDescent="0.25">
      <c r="A689" t="s">
        <v>75</v>
      </c>
      <c r="B689" t="s">
        <v>90</v>
      </c>
      <c r="C689" t="s">
        <v>3441</v>
      </c>
      <c r="D689" t="s">
        <v>135</v>
      </c>
      <c r="E689">
        <v>1</v>
      </c>
      <c r="F689" t="s">
        <v>3442</v>
      </c>
      <c r="G689" t="s">
        <v>3443</v>
      </c>
      <c r="H689" t="s">
        <v>3444</v>
      </c>
      <c r="I689" t="s">
        <v>131</v>
      </c>
      <c r="J689" t="s">
        <v>2608</v>
      </c>
      <c r="K689" t="s">
        <v>98</v>
      </c>
      <c r="L689" t="s">
        <v>3219</v>
      </c>
      <c r="M689" t="s">
        <v>253</v>
      </c>
      <c r="N689">
        <v>1402</v>
      </c>
      <c r="O689" t="s">
        <v>3445</v>
      </c>
    </row>
    <row r="690" spans="1:15" x14ac:dyDescent="0.25">
      <c r="A690" t="s">
        <v>75</v>
      </c>
      <c r="B690" t="s">
        <v>90</v>
      </c>
      <c r="C690" t="s">
        <v>3446</v>
      </c>
      <c r="D690" t="s">
        <v>225</v>
      </c>
      <c r="E690">
        <v>0.93899999999999995</v>
      </c>
      <c r="F690" t="s">
        <v>3447</v>
      </c>
      <c r="G690" t="s">
        <v>3448</v>
      </c>
      <c r="H690" t="s">
        <v>3449</v>
      </c>
      <c r="I690" t="s">
        <v>511</v>
      </c>
      <c r="J690" t="s">
        <v>301</v>
      </c>
      <c r="K690" t="s">
        <v>96</v>
      </c>
      <c r="L690" t="s">
        <v>3219</v>
      </c>
      <c r="M690" t="s">
        <v>253</v>
      </c>
      <c r="N690">
        <v>1402</v>
      </c>
      <c r="O690" t="s">
        <v>3450</v>
      </c>
    </row>
    <row r="691" spans="1:15" x14ac:dyDescent="0.25">
      <c r="A691" t="s">
        <v>75</v>
      </c>
      <c r="B691" t="s">
        <v>90</v>
      </c>
      <c r="C691" t="s">
        <v>3451</v>
      </c>
      <c r="D691" t="s">
        <v>120</v>
      </c>
      <c r="E691">
        <v>1</v>
      </c>
      <c r="F691" t="s">
        <v>3452</v>
      </c>
      <c r="G691" t="s">
        <v>3453</v>
      </c>
      <c r="H691" t="s">
        <v>3454</v>
      </c>
      <c r="I691" t="s">
        <v>146</v>
      </c>
      <c r="J691" t="s">
        <v>1859</v>
      </c>
      <c r="K691" t="s">
        <v>148</v>
      </c>
      <c r="L691" t="s">
        <v>3219</v>
      </c>
      <c r="M691" t="s">
        <v>253</v>
      </c>
      <c r="N691">
        <v>1402</v>
      </c>
      <c r="O691" t="s">
        <v>3455</v>
      </c>
    </row>
    <row r="692" spans="1:15" x14ac:dyDescent="0.25">
      <c r="A692" t="s">
        <v>75</v>
      </c>
      <c r="B692" t="s">
        <v>90</v>
      </c>
      <c r="C692" t="s">
        <v>3456</v>
      </c>
      <c r="D692" t="s">
        <v>120</v>
      </c>
      <c r="E692">
        <v>1</v>
      </c>
      <c r="F692" t="s">
        <v>3457</v>
      </c>
      <c r="G692" t="s">
        <v>504</v>
      </c>
      <c r="H692" t="s">
        <v>505</v>
      </c>
      <c r="I692" t="s">
        <v>511</v>
      </c>
      <c r="J692" t="s">
        <v>3126</v>
      </c>
      <c r="K692" t="s">
        <v>400</v>
      </c>
      <c r="L692" t="s">
        <v>3219</v>
      </c>
      <c r="M692" t="s">
        <v>253</v>
      </c>
      <c r="N692">
        <v>1402</v>
      </c>
      <c r="O692" t="s">
        <v>3458</v>
      </c>
    </row>
    <row r="693" spans="1:15" x14ac:dyDescent="0.25">
      <c r="A693" t="s">
        <v>75</v>
      </c>
      <c r="B693" t="s">
        <v>90</v>
      </c>
      <c r="C693" t="s">
        <v>3459</v>
      </c>
      <c r="D693" t="s">
        <v>120</v>
      </c>
      <c r="E693">
        <v>1</v>
      </c>
      <c r="F693" t="s">
        <v>3460</v>
      </c>
      <c r="G693" t="s">
        <v>3461</v>
      </c>
      <c r="H693" t="s">
        <v>3462</v>
      </c>
      <c r="I693" t="s">
        <v>85</v>
      </c>
      <c r="J693" t="s">
        <v>1070</v>
      </c>
      <c r="K693" t="s">
        <v>277</v>
      </c>
      <c r="L693" t="s">
        <v>3219</v>
      </c>
      <c r="M693" t="s">
        <v>253</v>
      </c>
      <c r="N693">
        <v>1402</v>
      </c>
      <c r="O693" t="s">
        <v>3463</v>
      </c>
    </row>
    <row r="694" spans="1:15" x14ac:dyDescent="0.25">
      <c r="A694" t="s">
        <v>75</v>
      </c>
      <c r="B694" t="s">
        <v>90</v>
      </c>
      <c r="C694" t="s">
        <v>3464</v>
      </c>
      <c r="D694" t="s">
        <v>225</v>
      </c>
      <c r="E694">
        <v>1</v>
      </c>
      <c r="F694" t="s">
        <v>3465</v>
      </c>
      <c r="G694" t="s">
        <v>3461</v>
      </c>
      <c r="H694" t="s">
        <v>3462</v>
      </c>
      <c r="I694" t="s">
        <v>98</v>
      </c>
      <c r="J694" t="s">
        <v>1166</v>
      </c>
      <c r="K694" t="s">
        <v>96</v>
      </c>
      <c r="L694" t="s">
        <v>3219</v>
      </c>
      <c r="M694" t="s">
        <v>253</v>
      </c>
      <c r="N694">
        <v>1402</v>
      </c>
      <c r="O694" t="s">
        <v>3466</v>
      </c>
    </row>
    <row r="695" spans="1:15" x14ac:dyDescent="0.25">
      <c r="A695" t="s">
        <v>75</v>
      </c>
      <c r="B695" t="s">
        <v>90</v>
      </c>
      <c r="C695" t="s">
        <v>3467</v>
      </c>
      <c r="D695" t="s">
        <v>120</v>
      </c>
      <c r="E695">
        <v>1</v>
      </c>
      <c r="F695" t="s">
        <v>3468</v>
      </c>
      <c r="G695" t="s">
        <v>3469</v>
      </c>
      <c r="H695" t="s">
        <v>3470</v>
      </c>
      <c r="I695" t="s">
        <v>197</v>
      </c>
      <c r="J695" t="s">
        <v>2485</v>
      </c>
      <c r="K695" t="s">
        <v>172</v>
      </c>
      <c r="L695" t="s">
        <v>3219</v>
      </c>
      <c r="M695" t="s">
        <v>253</v>
      </c>
      <c r="N695">
        <v>1402</v>
      </c>
      <c r="O695" t="s">
        <v>3471</v>
      </c>
    </row>
    <row r="696" spans="1:15" x14ac:dyDescent="0.25">
      <c r="A696" t="s">
        <v>75</v>
      </c>
      <c r="B696" t="s">
        <v>90</v>
      </c>
      <c r="C696" t="s">
        <v>3472</v>
      </c>
      <c r="D696" t="s">
        <v>101</v>
      </c>
      <c r="E696">
        <v>1</v>
      </c>
      <c r="F696" t="s">
        <v>79</v>
      </c>
      <c r="G696" t="s">
        <v>509</v>
      </c>
      <c r="H696" t="s">
        <v>3473</v>
      </c>
      <c r="I696" t="s">
        <v>79</v>
      </c>
      <c r="J696" t="s">
        <v>82</v>
      </c>
      <c r="K696" t="s">
        <v>83</v>
      </c>
      <c r="L696" t="s">
        <v>3219</v>
      </c>
      <c r="M696" t="s">
        <v>253</v>
      </c>
      <c r="N696">
        <v>1402</v>
      </c>
      <c r="O696" t="s">
        <v>3474</v>
      </c>
    </row>
    <row r="697" spans="1:15" x14ac:dyDescent="0.25">
      <c r="A697" t="s">
        <v>75</v>
      </c>
      <c r="B697" t="s">
        <v>90</v>
      </c>
      <c r="C697" t="s">
        <v>3475</v>
      </c>
      <c r="D697" t="s">
        <v>120</v>
      </c>
      <c r="E697">
        <v>1</v>
      </c>
      <c r="F697" t="s">
        <v>3476</v>
      </c>
      <c r="G697" t="s">
        <v>3477</v>
      </c>
      <c r="H697" t="s">
        <v>3478</v>
      </c>
      <c r="I697" t="s">
        <v>85</v>
      </c>
      <c r="J697" t="s">
        <v>3479</v>
      </c>
      <c r="K697" t="s">
        <v>277</v>
      </c>
      <c r="L697" t="s">
        <v>3219</v>
      </c>
      <c r="M697" t="s">
        <v>253</v>
      </c>
      <c r="N697">
        <v>1402</v>
      </c>
      <c r="O697" t="s">
        <v>3480</v>
      </c>
    </row>
    <row r="698" spans="1:15" x14ac:dyDescent="0.25">
      <c r="A698" t="s">
        <v>75</v>
      </c>
      <c r="B698" t="s">
        <v>90</v>
      </c>
      <c r="C698" t="s">
        <v>3481</v>
      </c>
      <c r="D698" t="s">
        <v>120</v>
      </c>
      <c r="E698">
        <v>1</v>
      </c>
      <c r="F698" t="s">
        <v>3482</v>
      </c>
      <c r="G698" t="s">
        <v>514</v>
      </c>
      <c r="H698" t="s">
        <v>3483</v>
      </c>
      <c r="I698" t="s">
        <v>140</v>
      </c>
      <c r="J698" t="s">
        <v>3484</v>
      </c>
      <c r="K698" t="s">
        <v>160</v>
      </c>
      <c r="L698" t="s">
        <v>3219</v>
      </c>
      <c r="M698" t="s">
        <v>253</v>
      </c>
      <c r="N698">
        <v>1402</v>
      </c>
      <c r="O698" t="s">
        <v>3485</v>
      </c>
    </row>
    <row r="699" spans="1:15" x14ac:dyDescent="0.25">
      <c r="A699" t="s">
        <v>75</v>
      </c>
      <c r="B699" t="s">
        <v>90</v>
      </c>
      <c r="C699" t="s">
        <v>3486</v>
      </c>
      <c r="D699" t="s">
        <v>225</v>
      </c>
      <c r="E699">
        <v>1</v>
      </c>
      <c r="F699" t="s">
        <v>79</v>
      </c>
      <c r="G699" t="s">
        <v>519</v>
      </c>
      <c r="H699" t="s">
        <v>3487</v>
      </c>
      <c r="I699" t="s">
        <v>79</v>
      </c>
      <c r="J699" t="s">
        <v>82</v>
      </c>
      <c r="K699" t="s">
        <v>83</v>
      </c>
      <c r="L699" t="s">
        <v>3219</v>
      </c>
      <c r="M699" t="s">
        <v>253</v>
      </c>
      <c r="N699">
        <v>1402</v>
      </c>
      <c r="O699" t="s">
        <v>3488</v>
      </c>
    </row>
    <row r="700" spans="1:15" x14ac:dyDescent="0.25">
      <c r="A700" t="s">
        <v>75</v>
      </c>
      <c r="B700" t="s">
        <v>90</v>
      </c>
      <c r="C700" t="s">
        <v>3489</v>
      </c>
      <c r="D700" t="s">
        <v>225</v>
      </c>
      <c r="E700">
        <v>1</v>
      </c>
      <c r="F700" t="s">
        <v>3490</v>
      </c>
      <c r="G700" t="s">
        <v>541</v>
      </c>
      <c r="H700" t="s">
        <v>542</v>
      </c>
      <c r="I700" t="s">
        <v>565</v>
      </c>
      <c r="J700" t="s">
        <v>3491</v>
      </c>
      <c r="K700" t="s">
        <v>124</v>
      </c>
      <c r="L700" t="s">
        <v>3219</v>
      </c>
      <c r="M700" t="s">
        <v>253</v>
      </c>
      <c r="N700">
        <v>1402</v>
      </c>
      <c r="O700" t="s">
        <v>3492</v>
      </c>
    </row>
    <row r="701" spans="1:15" x14ac:dyDescent="0.25">
      <c r="A701" t="s">
        <v>75</v>
      </c>
      <c r="B701" t="s">
        <v>90</v>
      </c>
      <c r="C701" t="s">
        <v>3493</v>
      </c>
      <c r="D701" t="s">
        <v>135</v>
      </c>
      <c r="E701">
        <v>1</v>
      </c>
      <c r="F701" t="s">
        <v>3494</v>
      </c>
      <c r="G701" t="s">
        <v>3495</v>
      </c>
      <c r="H701" t="s">
        <v>3496</v>
      </c>
      <c r="I701" t="s">
        <v>85</v>
      </c>
      <c r="J701" t="s">
        <v>3497</v>
      </c>
      <c r="K701" t="s">
        <v>277</v>
      </c>
      <c r="L701" t="s">
        <v>3219</v>
      </c>
      <c r="M701" t="s">
        <v>253</v>
      </c>
      <c r="N701">
        <v>1402</v>
      </c>
      <c r="O701" t="s">
        <v>3498</v>
      </c>
    </row>
    <row r="702" spans="1:15" x14ac:dyDescent="0.25">
      <c r="A702" t="s">
        <v>75</v>
      </c>
      <c r="B702" t="s">
        <v>90</v>
      </c>
      <c r="C702" t="s">
        <v>3499</v>
      </c>
      <c r="D702" t="s">
        <v>101</v>
      </c>
      <c r="E702">
        <v>1</v>
      </c>
      <c r="F702" t="s">
        <v>3500</v>
      </c>
      <c r="G702" t="s">
        <v>3501</v>
      </c>
      <c r="H702" t="s">
        <v>3502</v>
      </c>
      <c r="I702" t="s">
        <v>253</v>
      </c>
      <c r="J702" t="s">
        <v>3503</v>
      </c>
      <c r="K702" t="s">
        <v>96</v>
      </c>
      <c r="L702" t="s">
        <v>3219</v>
      </c>
      <c r="M702" t="s">
        <v>253</v>
      </c>
      <c r="N702">
        <v>1402</v>
      </c>
      <c r="O702" t="s">
        <v>3504</v>
      </c>
    </row>
    <row r="703" spans="1:15" x14ac:dyDescent="0.25">
      <c r="A703" t="s">
        <v>75</v>
      </c>
      <c r="B703" t="s">
        <v>90</v>
      </c>
      <c r="C703" t="s">
        <v>3505</v>
      </c>
      <c r="D703" t="s">
        <v>225</v>
      </c>
      <c r="E703">
        <v>1</v>
      </c>
      <c r="F703" t="s">
        <v>3506</v>
      </c>
      <c r="G703" t="s">
        <v>3507</v>
      </c>
      <c r="H703" t="s">
        <v>3508</v>
      </c>
      <c r="I703" t="s">
        <v>428</v>
      </c>
      <c r="J703" t="s">
        <v>2126</v>
      </c>
      <c r="K703" t="s">
        <v>160</v>
      </c>
      <c r="L703" t="s">
        <v>3219</v>
      </c>
      <c r="M703" t="s">
        <v>253</v>
      </c>
      <c r="N703">
        <v>1402</v>
      </c>
      <c r="O703" t="s">
        <v>3509</v>
      </c>
    </row>
    <row r="704" spans="1:15" x14ac:dyDescent="0.25">
      <c r="A704" t="s">
        <v>75</v>
      </c>
      <c r="B704" t="s">
        <v>90</v>
      </c>
      <c r="C704" t="s">
        <v>3510</v>
      </c>
      <c r="D704" t="s">
        <v>92</v>
      </c>
      <c r="E704">
        <v>1</v>
      </c>
      <c r="F704" t="s">
        <v>3511</v>
      </c>
      <c r="G704" t="s">
        <v>3512</v>
      </c>
      <c r="H704" t="s">
        <v>3513</v>
      </c>
      <c r="I704" t="s">
        <v>253</v>
      </c>
      <c r="J704" t="s">
        <v>3514</v>
      </c>
      <c r="K704" t="s">
        <v>277</v>
      </c>
      <c r="L704" t="s">
        <v>3219</v>
      </c>
      <c r="M704" t="s">
        <v>253</v>
      </c>
      <c r="N704">
        <v>1402</v>
      </c>
      <c r="O704" t="s">
        <v>3515</v>
      </c>
    </row>
    <row r="705" spans="1:15" x14ac:dyDescent="0.25">
      <c r="A705" t="s">
        <v>75</v>
      </c>
      <c r="B705" t="s">
        <v>90</v>
      </c>
      <c r="C705" t="s">
        <v>3516</v>
      </c>
      <c r="D705" t="s">
        <v>225</v>
      </c>
      <c r="E705">
        <v>0.94399999999999995</v>
      </c>
      <c r="F705" t="s">
        <v>3517</v>
      </c>
      <c r="G705" t="s">
        <v>3518</v>
      </c>
      <c r="H705" t="s">
        <v>3519</v>
      </c>
      <c r="I705" t="s">
        <v>96</v>
      </c>
      <c r="J705" t="s">
        <v>2468</v>
      </c>
      <c r="K705" t="s">
        <v>98</v>
      </c>
      <c r="L705" t="s">
        <v>3219</v>
      </c>
      <c r="M705" t="s">
        <v>253</v>
      </c>
      <c r="N705">
        <v>1402</v>
      </c>
      <c r="O705" t="s">
        <v>3520</v>
      </c>
    </row>
    <row r="706" spans="1:15" x14ac:dyDescent="0.25">
      <c r="A706" t="s">
        <v>75</v>
      </c>
      <c r="B706" t="s">
        <v>90</v>
      </c>
      <c r="C706" t="s">
        <v>3521</v>
      </c>
      <c r="D706" t="s">
        <v>297</v>
      </c>
      <c r="E706">
        <v>1</v>
      </c>
      <c r="F706" t="s">
        <v>3522</v>
      </c>
      <c r="G706" t="s">
        <v>3523</v>
      </c>
      <c r="H706" t="s">
        <v>3524</v>
      </c>
      <c r="I706" t="s">
        <v>98</v>
      </c>
      <c r="J706" t="s">
        <v>3525</v>
      </c>
      <c r="K706" t="s">
        <v>131</v>
      </c>
      <c r="L706" t="s">
        <v>3219</v>
      </c>
      <c r="M706" t="s">
        <v>253</v>
      </c>
      <c r="N706">
        <v>1402</v>
      </c>
      <c r="O706" t="s">
        <v>3526</v>
      </c>
    </row>
    <row r="707" spans="1:15" x14ac:dyDescent="0.25">
      <c r="A707" t="s">
        <v>75</v>
      </c>
      <c r="B707" t="s">
        <v>90</v>
      </c>
      <c r="C707" t="s">
        <v>3527</v>
      </c>
      <c r="D707" t="s">
        <v>120</v>
      </c>
      <c r="E707">
        <v>1</v>
      </c>
      <c r="F707" t="s">
        <v>3528</v>
      </c>
      <c r="G707" t="s">
        <v>3529</v>
      </c>
      <c r="H707" t="s">
        <v>3530</v>
      </c>
      <c r="I707" t="s">
        <v>140</v>
      </c>
      <c r="J707" t="s">
        <v>173</v>
      </c>
      <c r="K707" t="s">
        <v>277</v>
      </c>
      <c r="L707" t="s">
        <v>3219</v>
      </c>
      <c r="M707" t="s">
        <v>253</v>
      </c>
      <c r="N707">
        <v>1402</v>
      </c>
      <c r="O707" t="s">
        <v>3531</v>
      </c>
    </row>
    <row r="708" spans="1:15" x14ac:dyDescent="0.25">
      <c r="A708" t="s">
        <v>75</v>
      </c>
      <c r="B708" t="s">
        <v>90</v>
      </c>
      <c r="C708" t="s">
        <v>3532</v>
      </c>
      <c r="D708" t="s">
        <v>120</v>
      </c>
      <c r="E708">
        <v>1</v>
      </c>
      <c r="F708" t="s">
        <v>79</v>
      </c>
      <c r="G708" t="s">
        <v>3533</v>
      </c>
      <c r="H708" t="s">
        <v>3534</v>
      </c>
      <c r="I708" t="s">
        <v>79</v>
      </c>
      <c r="J708" t="s">
        <v>82</v>
      </c>
      <c r="K708" t="s">
        <v>83</v>
      </c>
      <c r="L708" t="s">
        <v>3219</v>
      </c>
      <c r="M708" t="s">
        <v>253</v>
      </c>
      <c r="N708">
        <v>1402</v>
      </c>
      <c r="O708" t="s">
        <v>3535</v>
      </c>
    </row>
    <row r="709" spans="1:15" x14ac:dyDescent="0.25">
      <c r="A709" t="s">
        <v>75</v>
      </c>
      <c r="B709" t="s">
        <v>90</v>
      </c>
      <c r="C709" t="s">
        <v>3536</v>
      </c>
      <c r="D709" t="s">
        <v>120</v>
      </c>
      <c r="E709">
        <v>1</v>
      </c>
      <c r="F709" t="s">
        <v>2514</v>
      </c>
      <c r="G709" t="s">
        <v>3537</v>
      </c>
      <c r="H709" t="s">
        <v>3538</v>
      </c>
      <c r="I709" t="s">
        <v>140</v>
      </c>
      <c r="J709" t="s">
        <v>2517</v>
      </c>
      <c r="K709" t="s">
        <v>160</v>
      </c>
      <c r="L709" t="s">
        <v>3219</v>
      </c>
      <c r="M709" t="s">
        <v>253</v>
      </c>
      <c r="N709">
        <v>1402</v>
      </c>
      <c r="O709" t="s">
        <v>3539</v>
      </c>
    </row>
    <row r="710" spans="1:15" x14ac:dyDescent="0.25">
      <c r="A710" t="s">
        <v>75</v>
      </c>
      <c r="B710" t="s">
        <v>90</v>
      </c>
      <c r="C710" t="s">
        <v>3540</v>
      </c>
      <c r="D710" t="s">
        <v>225</v>
      </c>
      <c r="E710">
        <v>1</v>
      </c>
      <c r="F710" t="s">
        <v>79</v>
      </c>
      <c r="G710" t="s">
        <v>3541</v>
      </c>
      <c r="H710" t="s">
        <v>3542</v>
      </c>
      <c r="I710" t="s">
        <v>79</v>
      </c>
      <c r="J710" t="s">
        <v>82</v>
      </c>
      <c r="K710" t="s">
        <v>83</v>
      </c>
      <c r="L710" t="s">
        <v>3219</v>
      </c>
      <c r="M710" t="s">
        <v>253</v>
      </c>
      <c r="N710">
        <v>1402</v>
      </c>
      <c r="O710" t="s">
        <v>3543</v>
      </c>
    </row>
    <row r="711" spans="1:15" x14ac:dyDescent="0.25">
      <c r="A711" t="s">
        <v>75</v>
      </c>
      <c r="B711" t="s">
        <v>90</v>
      </c>
      <c r="C711" t="s">
        <v>3544</v>
      </c>
      <c r="D711" t="s">
        <v>225</v>
      </c>
      <c r="E711">
        <v>0.93799999999999994</v>
      </c>
      <c r="F711" t="s">
        <v>1026</v>
      </c>
      <c r="G711" t="s">
        <v>603</v>
      </c>
      <c r="H711" t="s">
        <v>604</v>
      </c>
      <c r="I711" t="s">
        <v>98</v>
      </c>
      <c r="J711" t="s">
        <v>222</v>
      </c>
      <c r="K711" t="s">
        <v>96</v>
      </c>
      <c r="L711" t="s">
        <v>3219</v>
      </c>
      <c r="M711" t="s">
        <v>253</v>
      </c>
      <c r="N711">
        <v>1402</v>
      </c>
      <c r="O711" t="s">
        <v>3545</v>
      </c>
    </row>
    <row r="712" spans="1:15" x14ac:dyDescent="0.25">
      <c r="A712" t="s">
        <v>75</v>
      </c>
      <c r="B712" t="s">
        <v>90</v>
      </c>
      <c r="C712" t="s">
        <v>3546</v>
      </c>
      <c r="D712" t="s">
        <v>92</v>
      </c>
      <c r="E712">
        <v>1</v>
      </c>
      <c r="F712" t="s">
        <v>79</v>
      </c>
      <c r="G712" t="s">
        <v>3547</v>
      </c>
      <c r="H712" t="s">
        <v>3548</v>
      </c>
      <c r="I712" t="s">
        <v>79</v>
      </c>
      <c r="J712" t="s">
        <v>82</v>
      </c>
      <c r="K712" t="s">
        <v>83</v>
      </c>
      <c r="L712" t="s">
        <v>3219</v>
      </c>
      <c r="M712" t="s">
        <v>253</v>
      </c>
      <c r="N712">
        <v>1402</v>
      </c>
      <c r="O712" t="s">
        <v>3549</v>
      </c>
    </row>
    <row r="713" spans="1:15" x14ac:dyDescent="0.25">
      <c r="A713" t="s">
        <v>75</v>
      </c>
      <c r="B713" t="s">
        <v>90</v>
      </c>
      <c r="C713" t="s">
        <v>3550</v>
      </c>
      <c r="D713" t="s">
        <v>297</v>
      </c>
      <c r="E713">
        <v>1</v>
      </c>
      <c r="F713" t="s">
        <v>79</v>
      </c>
      <c r="G713" t="s">
        <v>3551</v>
      </c>
      <c r="H713" t="s">
        <v>3552</v>
      </c>
      <c r="I713" t="s">
        <v>79</v>
      </c>
      <c r="J713" t="s">
        <v>82</v>
      </c>
      <c r="K713" t="s">
        <v>83</v>
      </c>
      <c r="L713" t="s">
        <v>3219</v>
      </c>
      <c r="M713" t="s">
        <v>253</v>
      </c>
      <c r="N713">
        <v>1402</v>
      </c>
      <c r="O713" t="s">
        <v>3553</v>
      </c>
    </row>
    <row r="714" spans="1:15" x14ac:dyDescent="0.25">
      <c r="A714" t="s">
        <v>75</v>
      </c>
      <c r="B714" t="s">
        <v>90</v>
      </c>
      <c r="C714" t="s">
        <v>3554</v>
      </c>
      <c r="D714" t="s">
        <v>101</v>
      </c>
      <c r="E714">
        <v>1</v>
      </c>
      <c r="F714" t="s">
        <v>3555</v>
      </c>
      <c r="G714" t="s">
        <v>3556</v>
      </c>
      <c r="H714" t="s">
        <v>3557</v>
      </c>
      <c r="I714" t="s">
        <v>96</v>
      </c>
      <c r="J714" t="s">
        <v>1745</v>
      </c>
      <c r="K714" t="s">
        <v>124</v>
      </c>
      <c r="L714" t="s">
        <v>3219</v>
      </c>
      <c r="M714" t="s">
        <v>253</v>
      </c>
      <c r="N714">
        <v>1402</v>
      </c>
      <c r="O714" t="s">
        <v>3558</v>
      </c>
    </row>
    <row r="715" spans="1:15" x14ac:dyDescent="0.25">
      <c r="A715" t="s">
        <v>75</v>
      </c>
      <c r="B715" t="s">
        <v>90</v>
      </c>
      <c r="C715" t="s">
        <v>3559</v>
      </c>
      <c r="D715" t="s">
        <v>225</v>
      </c>
      <c r="E715">
        <v>1</v>
      </c>
      <c r="F715" t="s">
        <v>3560</v>
      </c>
      <c r="G715" t="s">
        <v>3561</v>
      </c>
      <c r="H715" t="s">
        <v>3562</v>
      </c>
      <c r="I715" t="s">
        <v>105</v>
      </c>
      <c r="J715" t="s">
        <v>3563</v>
      </c>
      <c r="K715" t="s">
        <v>85</v>
      </c>
      <c r="L715" t="s">
        <v>3219</v>
      </c>
      <c r="M715" t="s">
        <v>253</v>
      </c>
      <c r="N715">
        <v>1402</v>
      </c>
      <c r="O715" t="s">
        <v>3564</v>
      </c>
    </row>
    <row r="716" spans="1:15" x14ac:dyDescent="0.25">
      <c r="A716" t="s">
        <v>75</v>
      </c>
      <c r="B716" t="s">
        <v>90</v>
      </c>
      <c r="C716" t="s">
        <v>3565</v>
      </c>
      <c r="D716" t="s">
        <v>120</v>
      </c>
      <c r="E716">
        <v>1</v>
      </c>
      <c r="F716" t="s">
        <v>3566</v>
      </c>
      <c r="G716" t="s">
        <v>3567</v>
      </c>
      <c r="H716" t="s">
        <v>3568</v>
      </c>
      <c r="I716" t="s">
        <v>105</v>
      </c>
      <c r="J716" t="s">
        <v>1171</v>
      </c>
      <c r="K716" t="s">
        <v>160</v>
      </c>
      <c r="L716" t="s">
        <v>3219</v>
      </c>
      <c r="M716" t="s">
        <v>253</v>
      </c>
      <c r="N716">
        <v>1402</v>
      </c>
      <c r="O716" t="s">
        <v>3569</v>
      </c>
    </row>
    <row r="717" spans="1:15" x14ac:dyDescent="0.25">
      <c r="A717" t="s">
        <v>75</v>
      </c>
      <c r="B717" t="s">
        <v>90</v>
      </c>
      <c r="C717" t="s">
        <v>3570</v>
      </c>
      <c r="D717" t="s">
        <v>120</v>
      </c>
      <c r="E717">
        <v>1</v>
      </c>
      <c r="F717" t="s">
        <v>3087</v>
      </c>
      <c r="G717" t="s">
        <v>3571</v>
      </c>
      <c r="H717" t="s">
        <v>3572</v>
      </c>
      <c r="I717" t="s">
        <v>124</v>
      </c>
      <c r="J717" t="s">
        <v>289</v>
      </c>
      <c r="K717" t="s">
        <v>140</v>
      </c>
      <c r="L717" t="s">
        <v>3219</v>
      </c>
      <c r="M717" t="s">
        <v>253</v>
      </c>
      <c r="N717">
        <v>1402</v>
      </c>
      <c r="O717" t="s">
        <v>3573</v>
      </c>
    </row>
    <row r="718" spans="1:15" x14ac:dyDescent="0.25">
      <c r="A718" t="s">
        <v>75</v>
      </c>
      <c r="B718" t="s">
        <v>90</v>
      </c>
      <c r="C718" t="s">
        <v>3574</v>
      </c>
      <c r="D718" t="s">
        <v>120</v>
      </c>
      <c r="E718">
        <v>1</v>
      </c>
      <c r="F718" t="s">
        <v>3575</v>
      </c>
      <c r="G718" t="s">
        <v>3576</v>
      </c>
      <c r="H718" t="s">
        <v>3577</v>
      </c>
      <c r="I718" t="s">
        <v>146</v>
      </c>
      <c r="J718" t="s">
        <v>462</v>
      </c>
      <c r="K718" t="s">
        <v>245</v>
      </c>
      <c r="L718" t="s">
        <v>3219</v>
      </c>
      <c r="M718" t="s">
        <v>253</v>
      </c>
      <c r="N718">
        <v>1402</v>
      </c>
      <c r="O718" t="s">
        <v>3578</v>
      </c>
    </row>
    <row r="719" spans="1:15" x14ac:dyDescent="0.25">
      <c r="A719" t="s">
        <v>75</v>
      </c>
      <c r="B719" t="s">
        <v>90</v>
      </c>
      <c r="C719" t="s">
        <v>3579</v>
      </c>
      <c r="D719" t="s">
        <v>135</v>
      </c>
      <c r="E719">
        <v>1</v>
      </c>
      <c r="F719" t="s">
        <v>79</v>
      </c>
      <c r="G719" t="s">
        <v>3580</v>
      </c>
      <c r="H719" t="s">
        <v>3581</v>
      </c>
      <c r="I719" t="s">
        <v>79</v>
      </c>
      <c r="J719" t="s">
        <v>82</v>
      </c>
      <c r="K719" t="s">
        <v>83</v>
      </c>
      <c r="L719" t="s">
        <v>3219</v>
      </c>
      <c r="M719" t="s">
        <v>253</v>
      </c>
      <c r="N719">
        <v>1402</v>
      </c>
      <c r="O719" t="s">
        <v>3582</v>
      </c>
    </row>
    <row r="720" spans="1:15" x14ac:dyDescent="0.25">
      <c r="A720" t="s">
        <v>75</v>
      </c>
      <c r="B720" t="s">
        <v>90</v>
      </c>
      <c r="C720" t="s">
        <v>3583</v>
      </c>
      <c r="D720" t="s">
        <v>135</v>
      </c>
      <c r="E720">
        <v>1</v>
      </c>
      <c r="F720" t="s">
        <v>3584</v>
      </c>
      <c r="G720" t="s">
        <v>3585</v>
      </c>
      <c r="H720" t="s">
        <v>3586</v>
      </c>
      <c r="I720" t="s">
        <v>140</v>
      </c>
      <c r="J720" t="s">
        <v>3587</v>
      </c>
      <c r="K720" t="s">
        <v>124</v>
      </c>
      <c r="L720" t="s">
        <v>3219</v>
      </c>
      <c r="M720" t="s">
        <v>253</v>
      </c>
      <c r="N720">
        <v>1402</v>
      </c>
      <c r="O720" t="s">
        <v>3588</v>
      </c>
    </row>
    <row r="721" spans="1:15" x14ac:dyDescent="0.25">
      <c r="A721" t="s">
        <v>75</v>
      </c>
      <c r="B721" t="s">
        <v>90</v>
      </c>
      <c r="C721" t="s">
        <v>3589</v>
      </c>
      <c r="D721" t="s">
        <v>92</v>
      </c>
      <c r="E721">
        <v>1</v>
      </c>
      <c r="F721" t="s">
        <v>3590</v>
      </c>
      <c r="G721" t="s">
        <v>3591</v>
      </c>
      <c r="H721" t="s">
        <v>3592</v>
      </c>
      <c r="I721" t="s">
        <v>98</v>
      </c>
      <c r="J721" t="s">
        <v>3593</v>
      </c>
      <c r="K721" t="s">
        <v>96</v>
      </c>
      <c r="L721" t="s">
        <v>3219</v>
      </c>
      <c r="M721" t="s">
        <v>253</v>
      </c>
      <c r="N721">
        <v>1402</v>
      </c>
      <c r="O721" t="s">
        <v>3594</v>
      </c>
    </row>
    <row r="722" spans="1:15" x14ac:dyDescent="0.25">
      <c r="A722" t="s">
        <v>75</v>
      </c>
      <c r="B722" t="s">
        <v>90</v>
      </c>
      <c r="C722" t="s">
        <v>3595</v>
      </c>
      <c r="D722" t="s">
        <v>120</v>
      </c>
      <c r="E722">
        <v>1</v>
      </c>
      <c r="F722" t="s">
        <v>3596</v>
      </c>
      <c r="G722" t="s">
        <v>2364</v>
      </c>
      <c r="H722" t="s">
        <v>3597</v>
      </c>
      <c r="I722" t="s">
        <v>197</v>
      </c>
      <c r="J722" t="s">
        <v>3598</v>
      </c>
      <c r="K722" t="s">
        <v>172</v>
      </c>
      <c r="L722" t="s">
        <v>3219</v>
      </c>
      <c r="M722" t="s">
        <v>253</v>
      </c>
      <c r="N722">
        <v>1402</v>
      </c>
      <c r="O722" t="s">
        <v>3599</v>
      </c>
    </row>
    <row r="723" spans="1:15" x14ac:dyDescent="0.25">
      <c r="A723" t="s">
        <v>75</v>
      </c>
      <c r="B723" t="s">
        <v>90</v>
      </c>
      <c r="C723" t="s">
        <v>3600</v>
      </c>
      <c r="D723" t="s">
        <v>120</v>
      </c>
      <c r="E723">
        <v>1</v>
      </c>
      <c r="F723" t="s">
        <v>3601</v>
      </c>
      <c r="G723" t="s">
        <v>3602</v>
      </c>
      <c r="H723" t="s">
        <v>722</v>
      </c>
      <c r="I723" t="s">
        <v>204</v>
      </c>
      <c r="J723" t="s">
        <v>3603</v>
      </c>
      <c r="K723" t="s">
        <v>140</v>
      </c>
      <c r="L723" t="s">
        <v>3219</v>
      </c>
      <c r="M723" t="s">
        <v>253</v>
      </c>
      <c r="N723">
        <v>1402</v>
      </c>
      <c r="O723" t="s">
        <v>3604</v>
      </c>
    </row>
    <row r="724" spans="1:15" x14ac:dyDescent="0.25">
      <c r="A724" t="s">
        <v>75</v>
      </c>
      <c r="B724" t="s">
        <v>90</v>
      </c>
      <c r="C724" t="s">
        <v>3605</v>
      </c>
      <c r="D724" t="s">
        <v>120</v>
      </c>
      <c r="E724">
        <v>1</v>
      </c>
      <c r="F724" t="s">
        <v>3606</v>
      </c>
      <c r="G724" t="s">
        <v>3607</v>
      </c>
      <c r="H724" t="s">
        <v>3608</v>
      </c>
      <c r="I724" t="s">
        <v>131</v>
      </c>
      <c r="J724" t="s">
        <v>2245</v>
      </c>
      <c r="K724" t="s">
        <v>98</v>
      </c>
      <c r="L724" t="s">
        <v>3219</v>
      </c>
      <c r="M724" t="s">
        <v>253</v>
      </c>
      <c r="N724">
        <v>1402</v>
      </c>
      <c r="O724" t="s">
        <v>3609</v>
      </c>
    </row>
    <row r="725" spans="1:15" x14ac:dyDescent="0.25">
      <c r="A725" t="s">
        <v>75</v>
      </c>
      <c r="B725" t="s">
        <v>90</v>
      </c>
      <c r="C725" t="s">
        <v>3610</v>
      </c>
      <c r="D725" t="s">
        <v>120</v>
      </c>
      <c r="E725">
        <v>1</v>
      </c>
      <c r="F725" t="s">
        <v>3611</v>
      </c>
      <c r="G725" t="s">
        <v>3612</v>
      </c>
      <c r="H725" t="s">
        <v>3613</v>
      </c>
      <c r="I725" t="s">
        <v>85</v>
      </c>
      <c r="J725" t="s">
        <v>3614</v>
      </c>
      <c r="K725" t="s">
        <v>277</v>
      </c>
      <c r="L725" t="s">
        <v>3219</v>
      </c>
      <c r="M725" t="s">
        <v>253</v>
      </c>
      <c r="N725">
        <v>1402</v>
      </c>
      <c r="O725" t="s">
        <v>3615</v>
      </c>
    </row>
    <row r="726" spans="1:15" x14ac:dyDescent="0.25">
      <c r="A726" t="s">
        <v>75</v>
      </c>
      <c r="B726" t="s">
        <v>90</v>
      </c>
      <c r="C726" t="s">
        <v>3616</v>
      </c>
      <c r="D726" t="s">
        <v>120</v>
      </c>
      <c r="E726">
        <v>1</v>
      </c>
      <c r="F726" t="s">
        <v>3617</v>
      </c>
      <c r="G726" t="s">
        <v>733</v>
      </c>
      <c r="H726" t="s">
        <v>734</v>
      </c>
      <c r="I726" t="s">
        <v>85</v>
      </c>
      <c r="J726" t="s">
        <v>3618</v>
      </c>
      <c r="K726" t="s">
        <v>277</v>
      </c>
      <c r="L726" t="s">
        <v>3219</v>
      </c>
      <c r="M726" t="s">
        <v>253</v>
      </c>
      <c r="N726">
        <v>1402</v>
      </c>
      <c r="O726" t="s">
        <v>3619</v>
      </c>
    </row>
    <row r="727" spans="1:15" x14ac:dyDescent="0.25">
      <c r="A727" t="s">
        <v>75</v>
      </c>
      <c r="B727" t="s">
        <v>90</v>
      </c>
      <c r="C727" t="s">
        <v>3620</v>
      </c>
      <c r="D727" t="s">
        <v>120</v>
      </c>
      <c r="E727">
        <v>1</v>
      </c>
      <c r="F727" t="s">
        <v>3621</v>
      </c>
      <c r="G727" t="s">
        <v>3622</v>
      </c>
      <c r="H727" t="s">
        <v>3623</v>
      </c>
      <c r="I727" t="s">
        <v>96</v>
      </c>
      <c r="J727" t="s">
        <v>3587</v>
      </c>
      <c r="K727" t="s">
        <v>253</v>
      </c>
      <c r="L727" t="s">
        <v>3219</v>
      </c>
      <c r="M727" t="s">
        <v>253</v>
      </c>
      <c r="N727">
        <v>1402</v>
      </c>
      <c r="O727" t="s">
        <v>3624</v>
      </c>
    </row>
    <row r="728" spans="1:15" x14ac:dyDescent="0.25">
      <c r="A728" t="s">
        <v>75</v>
      </c>
      <c r="B728" t="s">
        <v>90</v>
      </c>
      <c r="C728" t="s">
        <v>3625</v>
      </c>
      <c r="D728" t="s">
        <v>151</v>
      </c>
      <c r="E728">
        <v>1</v>
      </c>
      <c r="F728" t="s">
        <v>3626</v>
      </c>
      <c r="G728" t="s">
        <v>2394</v>
      </c>
      <c r="H728" t="s">
        <v>2395</v>
      </c>
      <c r="I728" t="s">
        <v>140</v>
      </c>
      <c r="J728" t="s">
        <v>3627</v>
      </c>
      <c r="K728" t="s">
        <v>253</v>
      </c>
      <c r="L728" t="s">
        <v>3219</v>
      </c>
      <c r="M728" t="s">
        <v>253</v>
      </c>
      <c r="N728">
        <v>1402</v>
      </c>
      <c r="O728" t="s">
        <v>3628</v>
      </c>
    </row>
    <row r="729" spans="1:15" x14ac:dyDescent="0.25">
      <c r="A729" t="s">
        <v>75</v>
      </c>
      <c r="B729" t="s">
        <v>90</v>
      </c>
      <c r="C729" t="s">
        <v>3629</v>
      </c>
      <c r="D729" t="s">
        <v>225</v>
      </c>
      <c r="E729">
        <v>1</v>
      </c>
      <c r="F729" t="s">
        <v>79</v>
      </c>
      <c r="G729" t="s">
        <v>2410</v>
      </c>
      <c r="H729" t="s">
        <v>2411</v>
      </c>
      <c r="I729" t="s">
        <v>79</v>
      </c>
      <c r="J729" t="s">
        <v>82</v>
      </c>
      <c r="K729" t="s">
        <v>83</v>
      </c>
      <c r="L729" t="s">
        <v>3219</v>
      </c>
      <c r="M729" t="s">
        <v>253</v>
      </c>
      <c r="N729">
        <v>1402</v>
      </c>
      <c r="O729" t="s">
        <v>3630</v>
      </c>
    </row>
    <row r="730" spans="1:15" x14ac:dyDescent="0.25">
      <c r="A730" t="s">
        <v>75</v>
      </c>
      <c r="B730" t="s">
        <v>90</v>
      </c>
      <c r="C730" t="s">
        <v>3631</v>
      </c>
      <c r="D730" t="s">
        <v>297</v>
      </c>
      <c r="E730">
        <v>1</v>
      </c>
      <c r="F730" t="s">
        <v>3632</v>
      </c>
      <c r="G730" t="s">
        <v>3633</v>
      </c>
      <c r="H730" t="s">
        <v>3634</v>
      </c>
      <c r="I730" t="s">
        <v>96</v>
      </c>
      <c r="J730" t="s">
        <v>97</v>
      </c>
      <c r="K730" t="s">
        <v>124</v>
      </c>
      <c r="L730" t="s">
        <v>3219</v>
      </c>
      <c r="M730" t="s">
        <v>253</v>
      </c>
      <c r="N730">
        <v>1402</v>
      </c>
      <c r="O730" t="s">
        <v>3635</v>
      </c>
    </row>
    <row r="731" spans="1:15" x14ac:dyDescent="0.25">
      <c r="A731" t="s">
        <v>75</v>
      </c>
      <c r="B731" t="s">
        <v>90</v>
      </c>
      <c r="C731" t="s">
        <v>3636</v>
      </c>
      <c r="D731" t="s">
        <v>120</v>
      </c>
      <c r="E731">
        <v>1</v>
      </c>
      <c r="F731" t="s">
        <v>3637</v>
      </c>
      <c r="G731" t="s">
        <v>2415</v>
      </c>
      <c r="H731" t="s">
        <v>2416</v>
      </c>
      <c r="I731" t="s">
        <v>85</v>
      </c>
      <c r="J731" t="s">
        <v>2407</v>
      </c>
      <c r="K731" t="s">
        <v>277</v>
      </c>
      <c r="L731" t="s">
        <v>3219</v>
      </c>
      <c r="M731" t="s">
        <v>253</v>
      </c>
      <c r="N731">
        <v>1402</v>
      </c>
      <c r="O731" t="s">
        <v>3638</v>
      </c>
    </row>
    <row r="732" spans="1:15" x14ac:dyDescent="0.25">
      <c r="A732" t="s">
        <v>75</v>
      </c>
      <c r="B732" t="s">
        <v>90</v>
      </c>
      <c r="C732" t="s">
        <v>3639</v>
      </c>
      <c r="D732" t="s">
        <v>120</v>
      </c>
      <c r="E732">
        <v>1</v>
      </c>
      <c r="F732" t="s">
        <v>3640</v>
      </c>
      <c r="G732" t="s">
        <v>3641</v>
      </c>
      <c r="H732" t="s">
        <v>2607</v>
      </c>
      <c r="I732" t="s">
        <v>146</v>
      </c>
      <c r="J732" t="s">
        <v>3642</v>
      </c>
      <c r="K732" t="s">
        <v>148</v>
      </c>
      <c r="L732" t="s">
        <v>3219</v>
      </c>
      <c r="M732" t="s">
        <v>253</v>
      </c>
      <c r="N732">
        <v>1402</v>
      </c>
      <c r="O732" t="s">
        <v>3643</v>
      </c>
    </row>
    <row r="733" spans="1:15" x14ac:dyDescent="0.25">
      <c r="A733" t="s">
        <v>75</v>
      </c>
      <c r="B733" t="s">
        <v>90</v>
      </c>
      <c r="C733" t="s">
        <v>3644</v>
      </c>
      <c r="D733" t="s">
        <v>88</v>
      </c>
      <c r="E733">
        <v>1</v>
      </c>
      <c r="F733" t="s">
        <v>3645</v>
      </c>
      <c r="G733" t="s">
        <v>3646</v>
      </c>
      <c r="H733" t="s">
        <v>3647</v>
      </c>
      <c r="I733" t="s">
        <v>146</v>
      </c>
      <c r="J733" t="s">
        <v>301</v>
      </c>
      <c r="K733" t="s">
        <v>140</v>
      </c>
      <c r="L733" t="s">
        <v>3219</v>
      </c>
      <c r="M733" t="s">
        <v>253</v>
      </c>
      <c r="N733">
        <v>1402</v>
      </c>
      <c r="O733" t="s">
        <v>3648</v>
      </c>
    </row>
    <row r="734" spans="1:15" x14ac:dyDescent="0.25">
      <c r="A734" t="s">
        <v>75</v>
      </c>
      <c r="B734" t="s">
        <v>90</v>
      </c>
      <c r="C734" t="s">
        <v>3649</v>
      </c>
      <c r="D734" t="s">
        <v>151</v>
      </c>
      <c r="E734">
        <v>1</v>
      </c>
      <c r="F734" t="s">
        <v>79</v>
      </c>
      <c r="G734" t="s">
        <v>3650</v>
      </c>
      <c r="H734" t="s">
        <v>3651</v>
      </c>
      <c r="I734" t="s">
        <v>79</v>
      </c>
      <c r="J734" t="s">
        <v>82</v>
      </c>
      <c r="K734" t="s">
        <v>83</v>
      </c>
      <c r="L734" t="s">
        <v>3219</v>
      </c>
      <c r="M734" t="s">
        <v>253</v>
      </c>
      <c r="N734">
        <v>1402</v>
      </c>
      <c r="O734" t="s">
        <v>3652</v>
      </c>
    </row>
    <row r="735" spans="1:15" x14ac:dyDescent="0.25">
      <c r="A735" t="s">
        <v>75</v>
      </c>
      <c r="B735" t="s">
        <v>90</v>
      </c>
      <c r="C735" t="s">
        <v>3653</v>
      </c>
      <c r="D735" t="s">
        <v>225</v>
      </c>
      <c r="E735">
        <v>1</v>
      </c>
      <c r="F735" t="s">
        <v>3654</v>
      </c>
      <c r="G735" t="s">
        <v>785</v>
      </c>
      <c r="H735" t="s">
        <v>786</v>
      </c>
      <c r="I735" t="s">
        <v>98</v>
      </c>
      <c r="J735" t="s">
        <v>3655</v>
      </c>
      <c r="K735" t="s">
        <v>96</v>
      </c>
      <c r="L735" t="s">
        <v>3219</v>
      </c>
      <c r="M735" t="s">
        <v>253</v>
      </c>
      <c r="N735">
        <v>1402</v>
      </c>
      <c r="O735" t="s">
        <v>3656</v>
      </c>
    </row>
    <row r="736" spans="1:15" x14ac:dyDescent="0.25">
      <c r="A736" t="s">
        <v>75</v>
      </c>
      <c r="B736" t="s">
        <v>90</v>
      </c>
      <c r="C736" t="s">
        <v>3657</v>
      </c>
      <c r="D736" t="s">
        <v>225</v>
      </c>
      <c r="E736">
        <v>1</v>
      </c>
      <c r="F736" t="s">
        <v>3658</v>
      </c>
      <c r="G736" t="s">
        <v>3659</v>
      </c>
      <c r="H736" t="s">
        <v>3660</v>
      </c>
      <c r="I736" t="s">
        <v>253</v>
      </c>
      <c r="J736" t="s">
        <v>765</v>
      </c>
      <c r="K736" t="s">
        <v>96</v>
      </c>
      <c r="L736" t="s">
        <v>3219</v>
      </c>
      <c r="M736" t="s">
        <v>253</v>
      </c>
      <c r="N736">
        <v>1402</v>
      </c>
      <c r="O736" t="s">
        <v>3661</v>
      </c>
    </row>
    <row r="737" spans="1:15" x14ac:dyDescent="0.25">
      <c r="A737" t="s">
        <v>75</v>
      </c>
      <c r="B737" t="s">
        <v>90</v>
      </c>
      <c r="C737" t="s">
        <v>3662</v>
      </c>
      <c r="D737" t="s">
        <v>135</v>
      </c>
      <c r="E737">
        <v>1</v>
      </c>
      <c r="F737" t="s">
        <v>3663</v>
      </c>
      <c r="G737" t="s">
        <v>3664</v>
      </c>
      <c r="H737" t="s">
        <v>3665</v>
      </c>
      <c r="I737" t="s">
        <v>96</v>
      </c>
      <c r="J737" t="s">
        <v>3491</v>
      </c>
      <c r="K737" t="s">
        <v>172</v>
      </c>
      <c r="L737" t="s">
        <v>3219</v>
      </c>
      <c r="M737" t="s">
        <v>253</v>
      </c>
      <c r="N737">
        <v>1402</v>
      </c>
      <c r="O737" t="s">
        <v>3666</v>
      </c>
    </row>
    <row r="738" spans="1:15" x14ac:dyDescent="0.25">
      <c r="A738" t="s">
        <v>75</v>
      </c>
      <c r="B738" t="s">
        <v>90</v>
      </c>
      <c r="C738" t="s">
        <v>3667</v>
      </c>
      <c r="D738" t="s">
        <v>120</v>
      </c>
      <c r="E738">
        <v>1</v>
      </c>
      <c r="F738" t="s">
        <v>79</v>
      </c>
      <c r="G738" t="s">
        <v>3668</v>
      </c>
      <c r="H738" t="s">
        <v>3669</v>
      </c>
      <c r="I738" t="s">
        <v>79</v>
      </c>
      <c r="J738" t="s">
        <v>82</v>
      </c>
      <c r="K738" t="s">
        <v>83</v>
      </c>
      <c r="L738" t="s">
        <v>3219</v>
      </c>
      <c r="M738" t="s">
        <v>253</v>
      </c>
      <c r="N738">
        <v>1402</v>
      </c>
      <c r="O738" t="s">
        <v>3670</v>
      </c>
    </row>
    <row r="739" spans="1:15" x14ac:dyDescent="0.25">
      <c r="A739" t="s">
        <v>75</v>
      </c>
      <c r="B739" t="s">
        <v>90</v>
      </c>
      <c r="C739" t="s">
        <v>3671</v>
      </c>
      <c r="D739" t="s">
        <v>225</v>
      </c>
      <c r="E739">
        <v>1</v>
      </c>
      <c r="F739" t="s">
        <v>79</v>
      </c>
      <c r="G739" t="s">
        <v>2461</v>
      </c>
      <c r="H739" t="s">
        <v>2462</v>
      </c>
      <c r="I739" t="s">
        <v>79</v>
      </c>
      <c r="J739" t="s">
        <v>82</v>
      </c>
      <c r="K739" t="s">
        <v>83</v>
      </c>
      <c r="L739" t="s">
        <v>3219</v>
      </c>
      <c r="M739" t="s">
        <v>253</v>
      </c>
      <c r="N739">
        <v>1402</v>
      </c>
      <c r="O739" t="s">
        <v>3672</v>
      </c>
    </row>
    <row r="740" spans="1:15" x14ac:dyDescent="0.25">
      <c r="A740" t="s">
        <v>75</v>
      </c>
      <c r="B740" t="s">
        <v>90</v>
      </c>
      <c r="C740" t="s">
        <v>3673</v>
      </c>
      <c r="D740" t="s">
        <v>120</v>
      </c>
      <c r="E740">
        <v>1</v>
      </c>
      <c r="F740" t="s">
        <v>79</v>
      </c>
      <c r="G740" t="s">
        <v>3674</v>
      </c>
      <c r="H740" t="s">
        <v>3675</v>
      </c>
      <c r="I740" t="s">
        <v>79</v>
      </c>
      <c r="J740" t="s">
        <v>82</v>
      </c>
      <c r="K740" t="s">
        <v>83</v>
      </c>
      <c r="L740" t="s">
        <v>3219</v>
      </c>
      <c r="M740" t="s">
        <v>253</v>
      </c>
      <c r="N740">
        <v>1402</v>
      </c>
      <c r="O740" t="s">
        <v>3676</v>
      </c>
    </row>
    <row r="741" spans="1:15" x14ac:dyDescent="0.25">
      <c r="A741" t="s">
        <v>75</v>
      </c>
      <c r="B741" t="s">
        <v>90</v>
      </c>
      <c r="C741" t="s">
        <v>3677</v>
      </c>
      <c r="D741" t="s">
        <v>120</v>
      </c>
      <c r="E741">
        <v>1</v>
      </c>
      <c r="F741" t="s">
        <v>79</v>
      </c>
      <c r="G741" t="s">
        <v>3674</v>
      </c>
      <c r="H741" t="s">
        <v>3675</v>
      </c>
      <c r="I741" t="s">
        <v>79</v>
      </c>
      <c r="J741" t="s">
        <v>82</v>
      </c>
      <c r="K741" t="s">
        <v>83</v>
      </c>
      <c r="L741" t="s">
        <v>3219</v>
      </c>
      <c r="M741" t="s">
        <v>253</v>
      </c>
      <c r="N741">
        <v>1402</v>
      </c>
      <c r="O741" t="s">
        <v>3678</v>
      </c>
    </row>
    <row r="742" spans="1:15" x14ac:dyDescent="0.25">
      <c r="A742" t="s">
        <v>75</v>
      </c>
      <c r="B742" t="s">
        <v>90</v>
      </c>
      <c r="C742" t="s">
        <v>3679</v>
      </c>
      <c r="D742" t="s">
        <v>135</v>
      </c>
      <c r="E742">
        <v>1</v>
      </c>
      <c r="F742" t="s">
        <v>79</v>
      </c>
      <c r="G742" t="s">
        <v>3680</v>
      </c>
      <c r="H742" t="s">
        <v>3681</v>
      </c>
      <c r="I742" t="s">
        <v>79</v>
      </c>
      <c r="J742" t="s">
        <v>82</v>
      </c>
      <c r="K742" t="s">
        <v>83</v>
      </c>
      <c r="L742" t="s">
        <v>3219</v>
      </c>
      <c r="M742" t="s">
        <v>253</v>
      </c>
      <c r="N742">
        <v>1402</v>
      </c>
      <c r="O742" t="s">
        <v>3682</v>
      </c>
    </row>
    <row r="743" spans="1:15" x14ac:dyDescent="0.25">
      <c r="A743" t="s">
        <v>75</v>
      </c>
      <c r="B743" t="s">
        <v>90</v>
      </c>
      <c r="C743" t="s">
        <v>3683</v>
      </c>
      <c r="D743" t="s">
        <v>120</v>
      </c>
      <c r="E743">
        <v>1</v>
      </c>
      <c r="F743" t="s">
        <v>3684</v>
      </c>
      <c r="G743" t="s">
        <v>833</v>
      </c>
      <c r="H743" t="s">
        <v>834</v>
      </c>
      <c r="I743" t="s">
        <v>140</v>
      </c>
      <c r="J743" t="s">
        <v>3685</v>
      </c>
      <c r="K743" t="s">
        <v>160</v>
      </c>
      <c r="L743" t="s">
        <v>3219</v>
      </c>
      <c r="M743" t="s">
        <v>253</v>
      </c>
      <c r="N743">
        <v>1402</v>
      </c>
      <c r="O743" t="s">
        <v>3686</v>
      </c>
    </row>
    <row r="744" spans="1:15" x14ac:dyDescent="0.25">
      <c r="A744" t="s">
        <v>75</v>
      </c>
      <c r="B744" t="s">
        <v>90</v>
      </c>
      <c r="C744" t="s">
        <v>3687</v>
      </c>
      <c r="D744" t="s">
        <v>120</v>
      </c>
      <c r="E744">
        <v>1</v>
      </c>
      <c r="F744" t="s">
        <v>3688</v>
      </c>
      <c r="G744" t="s">
        <v>833</v>
      </c>
      <c r="H744" t="s">
        <v>834</v>
      </c>
      <c r="I744" t="s">
        <v>124</v>
      </c>
      <c r="J744" t="s">
        <v>3689</v>
      </c>
      <c r="K744" t="s">
        <v>140</v>
      </c>
      <c r="L744" t="s">
        <v>3219</v>
      </c>
      <c r="M744" t="s">
        <v>253</v>
      </c>
      <c r="N744">
        <v>1402</v>
      </c>
      <c r="O744" t="s">
        <v>3690</v>
      </c>
    </row>
    <row r="745" spans="1:15" x14ac:dyDescent="0.25">
      <c r="A745" t="s">
        <v>75</v>
      </c>
      <c r="B745" t="s">
        <v>90</v>
      </c>
      <c r="C745" t="s">
        <v>3691</v>
      </c>
      <c r="D745" t="s">
        <v>297</v>
      </c>
      <c r="E745">
        <v>1</v>
      </c>
      <c r="F745" t="s">
        <v>212</v>
      </c>
      <c r="G745" t="s">
        <v>3692</v>
      </c>
      <c r="H745" t="s">
        <v>3693</v>
      </c>
      <c r="I745" t="s">
        <v>212</v>
      </c>
      <c r="J745" t="s">
        <v>82</v>
      </c>
      <c r="K745" t="s">
        <v>83</v>
      </c>
      <c r="L745" t="s">
        <v>3219</v>
      </c>
      <c r="M745" t="s">
        <v>253</v>
      </c>
      <c r="N745">
        <v>1402</v>
      </c>
      <c r="O745" t="s">
        <v>3694</v>
      </c>
    </row>
    <row r="746" spans="1:15" x14ac:dyDescent="0.25">
      <c r="A746" t="s">
        <v>75</v>
      </c>
      <c r="B746" t="s">
        <v>90</v>
      </c>
      <c r="C746" t="s">
        <v>3695</v>
      </c>
      <c r="D746" t="s">
        <v>225</v>
      </c>
      <c r="E746">
        <v>1</v>
      </c>
      <c r="F746" t="s">
        <v>3696</v>
      </c>
      <c r="G746" t="s">
        <v>3697</v>
      </c>
      <c r="H746" t="s">
        <v>505</v>
      </c>
      <c r="I746" t="s">
        <v>96</v>
      </c>
      <c r="J746" t="s">
        <v>3698</v>
      </c>
      <c r="K746" t="s">
        <v>98</v>
      </c>
      <c r="L746" t="s">
        <v>3219</v>
      </c>
      <c r="M746" t="s">
        <v>253</v>
      </c>
      <c r="N746">
        <v>1402</v>
      </c>
      <c r="O746" t="s">
        <v>3699</v>
      </c>
    </row>
    <row r="747" spans="1:15" x14ac:dyDescent="0.25">
      <c r="A747" t="s">
        <v>75</v>
      </c>
      <c r="B747" t="s">
        <v>90</v>
      </c>
      <c r="C747" t="s">
        <v>3700</v>
      </c>
      <c r="D747" t="s">
        <v>225</v>
      </c>
      <c r="E747">
        <v>1</v>
      </c>
      <c r="F747" t="s">
        <v>3701</v>
      </c>
      <c r="G747" t="s">
        <v>3702</v>
      </c>
      <c r="H747" t="s">
        <v>3703</v>
      </c>
      <c r="I747" t="s">
        <v>148</v>
      </c>
      <c r="J747" t="s">
        <v>3704</v>
      </c>
      <c r="K747" t="s">
        <v>140</v>
      </c>
      <c r="L747" t="s">
        <v>3219</v>
      </c>
      <c r="M747" t="s">
        <v>253</v>
      </c>
      <c r="N747">
        <v>1402</v>
      </c>
      <c r="O747" t="s">
        <v>3705</v>
      </c>
    </row>
    <row r="748" spans="1:15" x14ac:dyDescent="0.25">
      <c r="A748" t="s">
        <v>75</v>
      </c>
      <c r="B748" t="s">
        <v>90</v>
      </c>
      <c r="C748" t="s">
        <v>3706</v>
      </c>
      <c r="D748" t="s">
        <v>225</v>
      </c>
      <c r="E748">
        <v>1</v>
      </c>
      <c r="F748" t="s">
        <v>79</v>
      </c>
      <c r="G748" t="s">
        <v>3707</v>
      </c>
      <c r="H748" t="s">
        <v>3708</v>
      </c>
      <c r="I748" t="s">
        <v>79</v>
      </c>
      <c r="J748" t="s">
        <v>82</v>
      </c>
      <c r="K748" t="s">
        <v>83</v>
      </c>
      <c r="L748" t="s">
        <v>3219</v>
      </c>
      <c r="M748" t="s">
        <v>253</v>
      </c>
      <c r="N748">
        <v>1402</v>
      </c>
      <c r="O748" t="s">
        <v>3709</v>
      </c>
    </row>
    <row r="749" spans="1:15" x14ac:dyDescent="0.25">
      <c r="A749" t="s">
        <v>75</v>
      </c>
      <c r="B749" t="s">
        <v>90</v>
      </c>
      <c r="C749" t="s">
        <v>3710</v>
      </c>
      <c r="D749" t="s">
        <v>151</v>
      </c>
      <c r="E749">
        <v>1</v>
      </c>
      <c r="F749" t="s">
        <v>79</v>
      </c>
      <c r="G749" t="s">
        <v>2483</v>
      </c>
      <c r="H749" t="s">
        <v>3711</v>
      </c>
      <c r="I749" t="s">
        <v>79</v>
      </c>
      <c r="J749" t="s">
        <v>82</v>
      </c>
      <c r="K749" t="s">
        <v>83</v>
      </c>
      <c r="L749" t="s">
        <v>3219</v>
      </c>
      <c r="M749" t="s">
        <v>253</v>
      </c>
      <c r="N749">
        <v>1402</v>
      </c>
      <c r="O749" t="s">
        <v>3712</v>
      </c>
    </row>
    <row r="750" spans="1:15" x14ac:dyDescent="0.25">
      <c r="A750" t="s">
        <v>75</v>
      </c>
      <c r="B750" t="s">
        <v>90</v>
      </c>
      <c r="C750" t="s">
        <v>3713</v>
      </c>
      <c r="D750" t="s">
        <v>135</v>
      </c>
      <c r="E750">
        <v>1</v>
      </c>
      <c r="F750" t="s">
        <v>3714</v>
      </c>
      <c r="G750" t="s">
        <v>3715</v>
      </c>
      <c r="H750" t="s">
        <v>2140</v>
      </c>
      <c r="I750" t="s">
        <v>146</v>
      </c>
      <c r="J750" t="s">
        <v>3716</v>
      </c>
      <c r="K750" t="s">
        <v>148</v>
      </c>
      <c r="L750" t="s">
        <v>3219</v>
      </c>
      <c r="M750" t="s">
        <v>253</v>
      </c>
      <c r="N750">
        <v>1402</v>
      </c>
      <c r="O750" t="s">
        <v>3717</v>
      </c>
    </row>
    <row r="751" spans="1:15" x14ac:dyDescent="0.25">
      <c r="A751" t="s">
        <v>75</v>
      </c>
      <c r="B751" t="s">
        <v>90</v>
      </c>
      <c r="C751" t="s">
        <v>3718</v>
      </c>
      <c r="D751" t="s">
        <v>120</v>
      </c>
      <c r="E751">
        <v>1</v>
      </c>
      <c r="F751" t="s">
        <v>79</v>
      </c>
      <c r="G751" t="s">
        <v>2488</v>
      </c>
      <c r="H751" t="s">
        <v>3719</v>
      </c>
      <c r="I751" t="s">
        <v>79</v>
      </c>
      <c r="J751" t="s">
        <v>82</v>
      </c>
      <c r="K751" t="s">
        <v>83</v>
      </c>
      <c r="L751" t="s">
        <v>3219</v>
      </c>
      <c r="M751" t="s">
        <v>253</v>
      </c>
      <c r="N751">
        <v>1402</v>
      </c>
      <c r="O751" t="s">
        <v>3720</v>
      </c>
    </row>
    <row r="752" spans="1:15" x14ac:dyDescent="0.25">
      <c r="A752" t="s">
        <v>75</v>
      </c>
      <c r="B752" t="s">
        <v>90</v>
      </c>
      <c r="C752" t="s">
        <v>3721</v>
      </c>
      <c r="D752" t="s">
        <v>92</v>
      </c>
      <c r="E752">
        <v>1</v>
      </c>
      <c r="F752" t="s">
        <v>79</v>
      </c>
      <c r="G752" t="s">
        <v>2488</v>
      </c>
      <c r="H752" t="s">
        <v>3719</v>
      </c>
      <c r="I752" t="s">
        <v>79</v>
      </c>
      <c r="J752" t="s">
        <v>82</v>
      </c>
      <c r="K752" t="s">
        <v>83</v>
      </c>
      <c r="L752" t="s">
        <v>3219</v>
      </c>
      <c r="M752" t="s">
        <v>253</v>
      </c>
      <c r="N752">
        <v>1402</v>
      </c>
      <c r="O752" t="s">
        <v>3722</v>
      </c>
    </row>
    <row r="753" spans="1:15" x14ac:dyDescent="0.25">
      <c r="A753" t="s">
        <v>75</v>
      </c>
      <c r="B753" t="s">
        <v>90</v>
      </c>
      <c r="C753" t="s">
        <v>3723</v>
      </c>
      <c r="D753" t="s">
        <v>135</v>
      </c>
      <c r="E753">
        <v>1</v>
      </c>
      <c r="F753" t="s">
        <v>212</v>
      </c>
      <c r="G753" t="s">
        <v>3724</v>
      </c>
      <c r="H753" t="s">
        <v>3725</v>
      </c>
      <c r="I753" t="s">
        <v>212</v>
      </c>
      <c r="J753" t="s">
        <v>82</v>
      </c>
      <c r="K753" t="s">
        <v>83</v>
      </c>
      <c r="L753" t="s">
        <v>3219</v>
      </c>
      <c r="M753" t="s">
        <v>253</v>
      </c>
      <c r="N753">
        <v>1402</v>
      </c>
      <c r="O753" t="s">
        <v>3726</v>
      </c>
    </row>
    <row r="754" spans="1:15" x14ac:dyDescent="0.25">
      <c r="A754" t="s">
        <v>75</v>
      </c>
      <c r="B754" t="s">
        <v>90</v>
      </c>
      <c r="C754" t="s">
        <v>3727</v>
      </c>
      <c r="D754" t="s">
        <v>135</v>
      </c>
      <c r="E754">
        <v>1</v>
      </c>
      <c r="F754" t="s">
        <v>79</v>
      </c>
      <c r="G754" t="s">
        <v>3724</v>
      </c>
      <c r="H754" t="s">
        <v>3728</v>
      </c>
      <c r="I754" t="s">
        <v>79</v>
      </c>
      <c r="J754" t="s">
        <v>82</v>
      </c>
      <c r="K754" t="s">
        <v>83</v>
      </c>
      <c r="L754" t="s">
        <v>3219</v>
      </c>
      <c r="M754" t="s">
        <v>253</v>
      </c>
      <c r="N754">
        <v>1402</v>
      </c>
      <c r="O754" t="s">
        <v>3729</v>
      </c>
    </row>
    <row r="755" spans="1:15" x14ac:dyDescent="0.25">
      <c r="A755" t="s">
        <v>75</v>
      </c>
      <c r="B755" t="s">
        <v>90</v>
      </c>
      <c r="C755" t="s">
        <v>3730</v>
      </c>
      <c r="D755" t="s">
        <v>225</v>
      </c>
      <c r="E755">
        <v>1</v>
      </c>
      <c r="F755" t="s">
        <v>3731</v>
      </c>
      <c r="G755" t="s">
        <v>3732</v>
      </c>
      <c r="H755" t="s">
        <v>3733</v>
      </c>
      <c r="I755" t="s">
        <v>96</v>
      </c>
      <c r="J755" t="s">
        <v>3734</v>
      </c>
      <c r="K755" t="s">
        <v>98</v>
      </c>
      <c r="L755" t="s">
        <v>3219</v>
      </c>
      <c r="M755" t="s">
        <v>253</v>
      </c>
      <c r="N755">
        <v>1402</v>
      </c>
      <c r="O755" t="s">
        <v>3735</v>
      </c>
    </row>
    <row r="756" spans="1:15" x14ac:dyDescent="0.25">
      <c r="A756" t="s">
        <v>75</v>
      </c>
      <c r="B756" t="s">
        <v>90</v>
      </c>
      <c r="C756" t="s">
        <v>3736</v>
      </c>
      <c r="D756" t="s">
        <v>92</v>
      </c>
      <c r="E756">
        <v>1</v>
      </c>
      <c r="F756" t="s">
        <v>3737</v>
      </c>
      <c r="G756" t="s">
        <v>3732</v>
      </c>
      <c r="H756" t="s">
        <v>3733</v>
      </c>
      <c r="I756" t="s">
        <v>400</v>
      </c>
      <c r="J756" t="s">
        <v>1206</v>
      </c>
      <c r="K756" t="s">
        <v>277</v>
      </c>
      <c r="L756" t="s">
        <v>3219</v>
      </c>
      <c r="M756" t="s">
        <v>253</v>
      </c>
      <c r="N756">
        <v>1402</v>
      </c>
      <c r="O756" t="s">
        <v>3738</v>
      </c>
    </row>
    <row r="757" spans="1:15" x14ac:dyDescent="0.25">
      <c r="A757" t="s">
        <v>75</v>
      </c>
      <c r="B757" t="s">
        <v>90</v>
      </c>
      <c r="C757" t="s">
        <v>3739</v>
      </c>
      <c r="D757" t="s">
        <v>135</v>
      </c>
      <c r="E757">
        <v>1</v>
      </c>
      <c r="F757" t="s">
        <v>3740</v>
      </c>
      <c r="G757" t="s">
        <v>3741</v>
      </c>
      <c r="H757" t="s">
        <v>3742</v>
      </c>
      <c r="I757" t="s">
        <v>253</v>
      </c>
      <c r="J757" t="s">
        <v>2141</v>
      </c>
      <c r="K757" t="s">
        <v>96</v>
      </c>
      <c r="L757" t="s">
        <v>3219</v>
      </c>
      <c r="M757" t="s">
        <v>253</v>
      </c>
      <c r="N757">
        <v>1402</v>
      </c>
      <c r="O757" t="s">
        <v>3743</v>
      </c>
    </row>
    <row r="758" spans="1:15" x14ac:dyDescent="0.25">
      <c r="A758" t="s">
        <v>75</v>
      </c>
      <c r="B758" t="s">
        <v>90</v>
      </c>
      <c r="C758" t="s">
        <v>3744</v>
      </c>
      <c r="D758" t="s">
        <v>92</v>
      </c>
      <c r="E758">
        <v>1</v>
      </c>
      <c r="F758" t="s">
        <v>79</v>
      </c>
      <c r="G758" t="s">
        <v>886</v>
      </c>
      <c r="H758" t="s">
        <v>887</v>
      </c>
      <c r="I758" t="s">
        <v>79</v>
      </c>
      <c r="J758" t="s">
        <v>82</v>
      </c>
      <c r="K758" t="s">
        <v>83</v>
      </c>
      <c r="L758" t="s">
        <v>3219</v>
      </c>
      <c r="M758" t="s">
        <v>253</v>
      </c>
      <c r="N758">
        <v>1402</v>
      </c>
      <c r="O758" t="s">
        <v>3745</v>
      </c>
    </row>
    <row r="759" spans="1:15" x14ac:dyDescent="0.25">
      <c r="A759" t="s">
        <v>75</v>
      </c>
      <c r="B759" t="s">
        <v>90</v>
      </c>
      <c r="C759" t="s">
        <v>3746</v>
      </c>
      <c r="D759" t="s">
        <v>88</v>
      </c>
      <c r="E759">
        <v>1</v>
      </c>
      <c r="F759" t="s">
        <v>79</v>
      </c>
      <c r="G759" t="s">
        <v>2530</v>
      </c>
      <c r="H759" t="s">
        <v>2531</v>
      </c>
      <c r="I759" t="s">
        <v>79</v>
      </c>
      <c r="J759" t="s">
        <v>82</v>
      </c>
      <c r="K759" t="s">
        <v>83</v>
      </c>
      <c r="L759" t="s">
        <v>3219</v>
      </c>
      <c r="M759" t="s">
        <v>253</v>
      </c>
      <c r="N759">
        <v>1402</v>
      </c>
      <c r="O759" t="s">
        <v>3747</v>
      </c>
    </row>
    <row r="760" spans="1:15" x14ac:dyDescent="0.25">
      <c r="A760" t="s">
        <v>75</v>
      </c>
      <c r="B760" t="s">
        <v>90</v>
      </c>
      <c r="C760" t="s">
        <v>3748</v>
      </c>
      <c r="D760" t="s">
        <v>297</v>
      </c>
      <c r="E760">
        <v>1</v>
      </c>
      <c r="F760" t="s">
        <v>3749</v>
      </c>
      <c r="G760" t="s">
        <v>3750</v>
      </c>
      <c r="H760" t="s">
        <v>3751</v>
      </c>
      <c r="I760" t="s">
        <v>96</v>
      </c>
      <c r="J760" t="s">
        <v>173</v>
      </c>
      <c r="K760" t="s">
        <v>245</v>
      </c>
      <c r="L760" t="s">
        <v>3219</v>
      </c>
      <c r="M760" t="s">
        <v>253</v>
      </c>
      <c r="N760">
        <v>1402</v>
      </c>
      <c r="O760" t="s">
        <v>3752</v>
      </c>
    </row>
    <row r="761" spans="1:15" x14ac:dyDescent="0.25">
      <c r="A761" t="s">
        <v>75</v>
      </c>
      <c r="B761" t="s">
        <v>90</v>
      </c>
      <c r="C761" t="s">
        <v>3753</v>
      </c>
      <c r="D761" t="s">
        <v>92</v>
      </c>
      <c r="E761">
        <v>1</v>
      </c>
      <c r="F761" t="s">
        <v>3754</v>
      </c>
      <c r="G761" t="s">
        <v>3755</v>
      </c>
      <c r="H761" t="s">
        <v>3756</v>
      </c>
      <c r="I761" t="s">
        <v>105</v>
      </c>
      <c r="J761" t="s">
        <v>2833</v>
      </c>
      <c r="K761" t="s">
        <v>85</v>
      </c>
      <c r="L761" t="s">
        <v>3219</v>
      </c>
      <c r="M761" t="s">
        <v>253</v>
      </c>
      <c r="N761">
        <v>1402</v>
      </c>
      <c r="O761" t="s">
        <v>3757</v>
      </c>
    </row>
    <row r="762" spans="1:15" x14ac:dyDescent="0.25">
      <c r="A762" t="s">
        <v>75</v>
      </c>
      <c r="B762" t="s">
        <v>90</v>
      </c>
      <c r="C762" t="s">
        <v>3758</v>
      </c>
      <c r="D762" t="s">
        <v>135</v>
      </c>
      <c r="E762">
        <v>1</v>
      </c>
      <c r="F762" t="s">
        <v>3759</v>
      </c>
      <c r="G762" t="s">
        <v>3760</v>
      </c>
      <c r="H762" t="s">
        <v>123</v>
      </c>
      <c r="I762" t="s">
        <v>96</v>
      </c>
      <c r="J762" t="s">
        <v>1956</v>
      </c>
      <c r="K762" t="s">
        <v>172</v>
      </c>
      <c r="L762" t="s">
        <v>3219</v>
      </c>
      <c r="M762" t="s">
        <v>253</v>
      </c>
      <c r="N762">
        <v>1402</v>
      </c>
      <c r="O762" t="s">
        <v>3761</v>
      </c>
    </row>
    <row r="763" spans="1:15" x14ac:dyDescent="0.25">
      <c r="A763" t="s">
        <v>75</v>
      </c>
      <c r="B763" t="s">
        <v>90</v>
      </c>
      <c r="C763" t="s">
        <v>3762</v>
      </c>
      <c r="D763" t="s">
        <v>135</v>
      </c>
      <c r="E763">
        <v>0.93</v>
      </c>
      <c r="F763" t="s">
        <v>3763</v>
      </c>
      <c r="G763" t="s">
        <v>2560</v>
      </c>
      <c r="H763" t="s">
        <v>3764</v>
      </c>
      <c r="I763" t="s">
        <v>124</v>
      </c>
      <c r="J763" t="s">
        <v>1070</v>
      </c>
      <c r="K763" t="s">
        <v>96</v>
      </c>
      <c r="L763" t="s">
        <v>3219</v>
      </c>
      <c r="M763" t="s">
        <v>253</v>
      </c>
      <c r="N763">
        <v>1402</v>
      </c>
      <c r="O763" t="s">
        <v>3765</v>
      </c>
    </row>
    <row r="764" spans="1:15" x14ac:dyDescent="0.25">
      <c r="A764" t="s">
        <v>75</v>
      </c>
      <c r="B764" t="s">
        <v>90</v>
      </c>
      <c r="C764" t="s">
        <v>3766</v>
      </c>
      <c r="D764" t="s">
        <v>120</v>
      </c>
      <c r="E764">
        <v>1</v>
      </c>
      <c r="F764" t="s">
        <v>3767</v>
      </c>
      <c r="G764" t="s">
        <v>937</v>
      </c>
      <c r="H764" t="s">
        <v>938</v>
      </c>
      <c r="I764" t="s">
        <v>105</v>
      </c>
      <c r="J764" t="s">
        <v>3768</v>
      </c>
      <c r="K764" t="s">
        <v>160</v>
      </c>
      <c r="L764" t="s">
        <v>3219</v>
      </c>
      <c r="M764" t="s">
        <v>253</v>
      </c>
      <c r="N764">
        <v>1402</v>
      </c>
      <c r="O764" t="s">
        <v>3769</v>
      </c>
    </row>
    <row r="765" spans="1:15" x14ac:dyDescent="0.25">
      <c r="A765" t="s">
        <v>75</v>
      </c>
      <c r="B765" t="s">
        <v>90</v>
      </c>
      <c r="C765" t="s">
        <v>3770</v>
      </c>
      <c r="D765" t="s">
        <v>92</v>
      </c>
      <c r="E765">
        <v>1</v>
      </c>
      <c r="F765" t="s">
        <v>3771</v>
      </c>
      <c r="G765" t="s">
        <v>3772</v>
      </c>
      <c r="H765" t="s">
        <v>3773</v>
      </c>
      <c r="I765" t="s">
        <v>96</v>
      </c>
      <c r="J765" t="s">
        <v>2236</v>
      </c>
      <c r="K765" t="s">
        <v>160</v>
      </c>
      <c r="L765" t="s">
        <v>3219</v>
      </c>
      <c r="M765" t="s">
        <v>253</v>
      </c>
      <c r="N765">
        <v>1402</v>
      </c>
      <c r="O765" t="s">
        <v>3774</v>
      </c>
    </row>
    <row r="766" spans="1:15" x14ac:dyDescent="0.25">
      <c r="A766" t="s">
        <v>75</v>
      </c>
      <c r="B766" t="s">
        <v>90</v>
      </c>
      <c r="C766" t="s">
        <v>3775</v>
      </c>
      <c r="D766" t="s">
        <v>225</v>
      </c>
      <c r="E766">
        <v>1</v>
      </c>
      <c r="F766" t="s">
        <v>3776</v>
      </c>
      <c r="G766" t="s">
        <v>950</v>
      </c>
      <c r="H766" t="s">
        <v>951</v>
      </c>
      <c r="I766" t="s">
        <v>105</v>
      </c>
      <c r="J766" t="s">
        <v>1745</v>
      </c>
      <c r="K766" t="s">
        <v>245</v>
      </c>
      <c r="L766" t="s">
        <v>3219</v>
      </c>
      <c r="M766" t="s">
        <v>253</v>
      </c>
      <c r="N766">
        <v>1402</v>
      </c>
      <c r="O766" t="s">
        <v>3777</v>
      </c>
    </row>
    <row r="767" spans="1:15" x14ac:dyDescent="0.25">
      <c r="A767" t="s">
        <v>75</v>
      </c>
      <c r="B767" t="s">
        <v>90</v>
      </c>
      <c r="C767" t="s">
        <v>3778</v>
      </c>
      <c r="D767" t="s">
        <v>151</v>
      </c>
      <c r="E767">
        <v>1</v>
      </c>
      <c r="F767" t="s">
        <v>3779</v>
      </c>
      <c r="G767" t="s">
        <v>2586</v>
      </c>
      <c r="H767" t="s">
        <v>687</v>
      </c>
      <c r="I767" t="s">
        <v>96</v>
      </c>
      <c r="J767" t="s">
        <v>3780</v>
      </c>
      <c r="K767" t="s">
        <v>253</v>
      </c>
      <c r="L767" t="s">
        <v>3219</v>
      </c>
      <c r="M767" t="s">
        <v>253</v>
      </c>
      <c r="N767">
        <v>1402</v>
      </c>
      <c r="O767" t="s">
        <v>3781</v>
      </c>
    </row>
    <row r="768" spans="1:15" x14ac:dyDescent="0.25">
      <c r="A768" t="s">
        <v>75</v>
      </c>
      <c r="B768" t="s">
        <v>90</v>
      </c>
      <c r="C768" t="s">
        <v>3782</v>
      </c>
      <c r="D768" t="s">
        <v>135</v>
      </c>
      <c r="E768">
        <v>1</v>
      </c>
      <c r="F768" t="s">
        <v>3146</v>
      </c>
      <c r="G768" t="s">
        <v>3783</v>
      </c>
      <c r="H768" t="s">
        <v>2642</v>
      </c>
      <c r="I768" t="s">
        <v>124</v>
      </c>
      <c r="J768" t="s">
        <v>3149</v>
      </c>
      <c r="K768" t="s">
        <v>96</v>
      </c>
      <c r="L768" t="s">
        <v>3219</v>
      </c>
      <c r="M768" t="s">
        <v>253</v>
      </c>
      <c r="N768">
        <v>1402</v>
      </c>
      <c r="O768" t="s">
        <v>3784</v>
      </c>
    </row>
    <row r="769" spans="1:15" x14ac:dyDescent="0.25">
      <c r="A769" t="s">
        <v>75</v>
      </c>
      <c r="B769" t="s">
        <v>90</v>
      </c>
      <c r="C769" t="s">
        <v>3785</v>
      </c>
      <c r="D769" t="s">
        <v>120</v>
      </c>
      <c r="E769">
        <v>1</v>
      </c>
      <c r="F769" t="s">
        <v>3786</v>
      </c>
      <c r="G769" t="s">
        <v>3787</v>
      </c>
      <c r="H769" t="s">
        <v>554</v>
      </c>
      <c r="I769" t="s">
        <v>140</v>
      </c>
      <c r="J769" t="s">
        <v>3618</v>
      </c>
      <c r="K769" t="s">
        <v>160</v>
      </c>
      <c r="L769" t="s">
        <v>3219</v>
      </c>
      <c r="M769" t="s">
        <v>253</v>
      </c>
      <c r="N769">
        <v>1402</v>
      </c>
      <c r="O769" t="s">
        <v>3788</v>
      </c>
    </row>
    <row r="770" spans="1:15" x14ac:dyDescent="0.25">
      <c r="A770" t="s">
        <v>75</v>
      </c>
      <c r="B770" t="s">
        <v>90</v>
      </c>
      <c r="C770" t="s">
        <v>3789</v>
      </c>
      <c r="D770" t="s">
        <v>135</v>
      </c>
      <c r="E770">
        <v>1</v>
      </c>
      <c r="F770" t="s">
        <v>3790</v>
      </c>
      <c r="G770" t="s">
        <v>2606</v>
      </c>
      <c r="H770" t="s">
        <v>2607</v>
      </c>
      <c r="I770" t="s">
        <v>124</v>
      </c>
      <c r="J770" t="s">
        <v>427</v>
      </c>
      <c r="K770" t="s">
        <v>96</v>
      </c>
      <c r="L770" t="s">
        <v>3219</v>
      </c>
      <c r="M770" t="s">
        <v>253</v>
      </c>
      <c r="N770">
        <v>1402</v>
      </c>
      <c r="O770" t="s">
        <v>3791</v>
      </c>
    </row>
    <row r="771" spans="1:15" x14ac:dyDescent="0.25">
      <c r="A771" t="s">
        <v>75</v>
      </c>
      <c r="B771" t="s">
        <v>90</v>
      </c>
      <c r="C771" t="s">
        <v>3792</v>
      </c>
      <c r="D771" t="s">
        <v>92</v>
      </c>
      <c r="E771">
        <v>1</v>
      </c>
      <c r="F771" t="s">
        <v>3793</v>
      </c>
      <c r="G771" t="s">
        <v>1011</v>
      </c>
      <c r="H771" t="s">
        <v>1012</v>
      </c>
      <c r="I771" t="s">
        <v>96</v>
      </c>
      <c r="J771" t="s">
        <v>793</v>
      </c>
      <c r="K771" t="s">
        <v>98</v>
      </c>
      <c r="L771" t="s">
        <v>3219</v>
      </c>
      <c r="M771" t="s">
        <v>253</v>
      </c>
      <c r="N771">
        <v>1402</v>
      </c>
      <c r="O771" t="s">
        <v>3794</v>
      </c>
    </row>
    <row r="772" spans="1:15" x14ac:dyDescent="0.25">
      <c r="A772" t="s">
        <v>75</v>
      </c>
      <c r="B772" t="s">
        <v>90</v>
      </c>
      <c r="C772" t="s">
        <v>3795</v>
      </c>
      <c r="D772" t="s">
        <v>92</v>
      </c>
      <c r="E772">
        <v>0.61599999999999999</v>
      </c>
      <c r="F772" t="s">
        <v>3796</v>
      </c>
      <c r="G772" t="s">
        <v>1016</v>
      </c>
      <c r="H772" t="s">
        <v>1017</v>
      </c>
      <c r="I772" t="s">
        <v>96</v>
      </c>
      <c r="J772" t="s">
        <v>3704</v>
      </c>
      <c r="K772" t="s">
        <v>160</v>
      </c>
      <c r="L772" t="s">
        <v>3219</v>
      </c>
      <c r="M772" t="s">
        <v>253</v>
      </c>
      <c r="N772">
        <v>1402</v>
      </c>
      <c r="O772" t="s">
        <v>3797</v>
      </c>
    </row>
    <row r="773" spans="1:15" x14ac:dyDescent="0.25">
      <c r="A773" t="s">
        <v>75</v>
      </c>
      <c r="B773" t="s">
        <v>90</v>
      </c>
      <c r="C773" t="s">
        <v>3798</v>
      </c>
      <c r="D773" t="s">
        <v>120</v>
      </c>
      <c r="E773">
        <v>1</v>
      </c>
      <c r="F773" t="s">
        <v>3799</v>
      </c>
      <c r="G773" t="s">
        <v>3800</v>
      </c>
      <c r="H773" t="s">
        <v>3801</v>
      </c>
      <c r="I773" t="s">
        <v>105</v>
      </c>
      <c r="J773" t="s">
        <v>1642</v>
      </c>
      <c r="K773" t="s">
        <v>160</v>
      </c>
      <c r="L773" t="s">
        <v>3219</v>
      </c>
      <c r="M773" t="s">
        <v>253</v>
      </c>
      <c r="N773">
        <v>1402</v>
      </c>
      <c r="O773" t="s">
        <v>3802</v>
      </c>
    </row>
    <row r="774" spans="1:15" x14ac:dyDescent="0.25">
      <c r="A774" t="s">
        <v>75</v>
      </c>
      <c r="B774" t="s">
        <v>90</v>
      </c>
      <c r="C774" t="s">
        <v>3803</v>
      </c>
      <c r="D774" t="s">
        <v>135</v>
      </c>
      <c r="E774">
        <v>1</v>
      </c>
      <c r="F774" t="s">
        <v>3804</v>
      </c>
      <c r="G774" t="s">
        <v>3805</v>
      </c>
      <c r="H774" t="s">
        <v>3806</v>
      </c>
      <c r="I774" t="s">
        <v>85</v>
      </c>
      <c r="J774" t="s">
        <v>2013</v>
      </c>
      <c r="K774" t="s">
        <v>277</v>
      </c>
      <c r="L774" t="s">
        <v>3219</v>
      </c>
      <c r="M774" t="s">
        <v>253</v>
      </c>
      <c r="N774">
        <v>1402</v>
      </c>
      <c r="O774" t="s">
        <v>3807</v>
      </c>
    </row>
    <row r="775" spans="1:15" x14ac:dyDescent="0.25">
      <c r="A775" t="s">
        <v>75</v>
      </c>
      <c r="B775" t="s">
        <v>90</v>
      </c>
      <c r="C775" t="s">
        <v>3808</v>
      </c>
      <c r="D775" t="s">
        <v>120</v>
      </c>
      <c r="E775">
        <v>1</v>
      </c>
      <c r="F775" t="s">
        <v>3809</v>
      </c>
      <c r="G775" t="s">
        <v>3810</v>
      </c>
      <c r="H775" t="s">
        <v>2642</v>
      </c>
      <c r="I775" t="s">
        <v>85</v>
      </c>
      <c r="J775" t="s">
        <v>3811</v>
      </c>
      <c r="K775" t="s">
        <v>277</v>
      </c>
      <c r="L775" t="s">
        <v>3219</v>
      </c>
      <c r="M775" t="s">
        <v>253</v>
      </c>
      <c r="N775">
        <v>1402</v>
      </c>
      <c r="O775" t="s">
        <v>3812</v>
      </c>
    </row>
    <row r="776" spans="1:15" x14ac:dyDescent="0.25">
      <c r="A776" t="s">
        <v>75</v>
      </c>
      <c r="B776" t="s">
        <v>90</v>
      </c>
      <c r="C776" t="s">
        <v>3813</v>
      </c>
      <c r="D776" t="s">
        <v>92</v>
      </c>
      <c r="E776">
        <v>1</v>
      </c>
      <c r="F776" t="s">
        <v>3814</v>
      </c>
      <c r="G776" t="s">
        <v>3815</v>
      </c>
      <c r="H776" t="s">
        <v>3816</v>
      </c>
      <c r="I776" t="s">
        <v>277</v>
      </c>
      <c r="J776" t="s">
        <v>3817</v>
      </c>
      <c r="K776" t="s">
        <v>400</v>
      </c>
      <c r="L776" t="s">
        <v>3219</v>
      </c>
      <c r="M776" t="s">
        <v>253</v>
      </c>
      <c r="N776">
        <v>1402</v>
      </c>
      <c r="O776" t="s">
        <v>3818</v>
      </c>
    </row>
    <row r="777" spans="1:15" x14ac:dyDescent="0.25">
      <c r="A777" t="s">
        <v>75</v>
      </c>
      <c r="B777" t="s">
        <v>90</v>
      </c>
      <c r="C777" t="s">
        <v>3819</v>
      </c>
      <c r="D777" t="s">
        <v>135</v>
      </c>
      <c r="E777">
        <v>1</v>
      </c>
      <c r="F777" t="s">
        <v>79</v>
      </c>
      <c r="G777" t="s">
        <v>3820</v>
      </c>
      <c r="H777" t="s">
        <v>3821</v>
      </c>
      <c r="I777" t="s">
        <v>79</v>
      </c>
      <c r="J777" t="s">
        <v>82</v>
      </c>
      <c r="K777" t="s">
        <v>83</v>
      </c>
      <c r="L777" t="s">
        <v>3219</v>
      </c>
      <c r="M777" t="s">
        <v>253</v>
      </c>
      <c r="N777">
        <v>1402</v>
      </c>
      <c r="O777" t="s">
        <v>3822</v>
      </c>
    </row>
    <row r="778" spans="1:15" x14ac:dyDescent="0.25">
      <c r="A778" t="s">
        <v>75</v>
      </c>
      <c r="B778" t="s">
        <v>90</v>
      </c>
      <c r="C778" t="s">
        <v>3823</v>
      </c>
      <c r="D778" t="s">
        <v>135</v>
      </c>
      <c r="E778">
        <v>1</v>
      </c>
      <c r="F778" t="s">
        <v>3824</v>
      </c>
      <c r="G778" t="s">
        <v>1042</v>
      </c>
      <c r="H778" t="s">
        <v>1043</v>
      </c>
      <c r="I778" t="s">
        <v>124</v>
      </c>
      <c r="J778" t="s">
        <v>3825</v>
      </c>
      <c r="K778" t="s">
        <v>140</v>
      </c>
      <c r="L778" t="s">
        <v>3219</v>
      </c>
      <c r="M778" t="s">
        <v>253</v>
      </c>
      <c r="N778">
        <v>1402</v>
      </c>
      <c r="O778" t="s">
        <v>3826</v>
      </c>
    </row>
    <row r="779" spans="1:15" x14ac:dyDescent="0.25">
      <c r="A779" t="s">
        <v>75</v>
      </c>
      <c r="B779" t="s">
        <v>90</v>
      </c>
      <c r="C779" t="s">
        <v>3827</v>
      </c>
      <c r="D779" t="s">
        <v>92</v>
      </c>
      <c r="E779">
        <v>1</v>
      </c>
      <c r="F779" t="s">
        <v>3828</v>
      </c>
      <c r="G779" t="s">
        <v>3829</v>
      </c>
      <c r="H779" t="s">
        <v>3830</v>
      </c>
      <c r="I779" t="s">
        <v>96</v>
      </c>
      <c r="J779" t="s">
        <v>406</v>
      </c>
      <c r="K779" t="s">
        <v>98</v>
      </c>
      <c r="L779" t="s">
        <v>3219</v>
      </c>
      <c r="M779" t="s">
        <v>253</v>
      </c>
      <c r="N779">
        <v>1402</v>
      </c>
      <c r="O779" t="s">
        <v>3831</v>
      </c>
    </row>
    <row r="780" spans="1:15" x14ac:dyDescent="0.25">
      <c r="A780" t="s">
        <v>75</v>
      </c>
      <c r="B780" t="s">
        <v>90</v>
      </c>
      <c r="C780" t="s">
        <v>3832</v>
      </c>
      <c r="D780" t="s">
        <v>297</v>
      </c>
      <c r="E780">
        <v>1</v>
      </c>
      <c r="F780" t="s">
        <v>3833</v>
      </c>
      <c r="G780" t="s">
        <v>2629</v>
      </c>
      <c r="H780" t="s">
        <v>2630</v>
      </c>
      <c r="I780" t="s">
        <v>174</v>
      </c>
      <c r="J780" t="s">
        <v>970</v>
      </c>
      <c r="K780" t="s">
        <v>131</v>
      </c>
      <c r="L780" t="s">
        <v>3219</v>
      </c>
      <c r="M780" t="s">
        <v>253</v>
      </c>
      <c r="N780">
        <v>1402</v>
      </c>
      <c r="O780" t="s">
        <v>3834</v>
      </c>
    </row>
    <row r="781" spans="1:15" x14ac:dyDescent="0.25">
      <c r="A781" t="s">
        <v>75</v>
      </c>
      <c r="B781" t="s">
        <v>90</v>
      </c>
      <c r="C781" t="s">
        <v>3835</v>
      </c>
      <c r="D781" t="s">
        <v>92</v>
      </c>
      <c r="E781">
        <v>1</v>
      </c>
      <c r="F781" t="s">
        <v>79</v>
      </c>
      <c r="G781" t="s">
        <v>2629</v>
      </c>
      <c r="H781" t="s">
        <v>3836</v>
      </c>
      <c r="I781" t="s">
        <v>79</v>
      </c>
      <c r="J781" t="s">
        <v>82</v>
      </c>
      <c r="K781" t="s">
        <v>83</v>
      </c>
      <c r="L781" t="s">
        <v>3219</v>
      </c>
      <c r="M781" t="s">
        <v>253</v>
      </c>
      <c r="N781">
        <v>1402</v>
      </c>
      <c r="O781" t="s">
        <v>3837</v>
      </c>
    </row>
    <row r="782" spans="1:15" x14ac:dyDescent="0.25">
      <c r="A782" t="s">
        <v>75</v>
      </c>
      <c r="B782" t="s">
        <v>90</v>
      </c>
      <c r="C782" t="s">
        <v>3838</v>
      </c>
      <c r="D782" t="s">
        <v>120</v>
      </c>
      <c r="E782">
        <v>1</v>
      </c>
      <c r="F782" t="s">
        <v>3839</v>
      </c>
      <c r="G782" t="s">
        <v>3840</v>
      </c>
      <c r="H782" t="s">
        <v>3841</v>
      </c>
      <c r="I782" t="s">
        <v>146</v>
      </c>
      <c r="J782" t="s">
        <v>3132</v>
      </c>
      <c r="K782" t="s">
        <v>148</v>
      </c>
      <c r="L782" t="s">
        <v>3219</v>
      </c>
      <c r="M782" t="s">
        <v>253</v>
      </c>
      <c r="N782">
        <v>1402</v>
      </c>
      <c r="O782" t="s">
        <v>3842</v>
      </c>
    </row>
    <row r="783" spans="1:15" x14ac:dyDescent="0.25">
      <c r="A783" t="s">
        <v>75</v>
      </c>
      <c r="B783" t="s">
        <v>90</v>
      </c>
      <c r="C783" t="s">
        <v>3843</v>
      </c>
      <c r="D783" t="s">
        <v>135</v>
      </c>
      <c r="E783">
        <v>0.94899999999999995</v>
      </c>
      <c r="F783" t="s">
        <v>3844</v>
      </c>
      <c r="G783" t="s">
        <v>3845</v>
      </c>
      <c r="H783" t="s">
        <v>3846</v>
      </c>
      <c r="I783" t="s">
        <v>146</v>
      </c>
      <c r="J783" t="s">
        <v>3847</v>
      </c>
      <c r="K783" t="s">
        <v>148</v>
      </c>
      <c r="L783" t="s">
        <v>3219</v>
      </c>
      <c r="M783" t="s">
        <v>253</v>
      </c>
      <c r="N783">
        <v>1402</v>
      </c>
      <c r="O783" t="s">
        <v>3848</v>
      </c>
    </row>
    <row r="784" spans="1:15" x14ac:dyDescent="0.25">
      <c r="A784" t="s">
        <v>75</v>
      </c>
      <c r="B784" t="s">
        <v>90</v>
      </c>
      <c r="C784" t="s">
        <v>3849</v>
      </c>
      <c r="D784" t="s">
        <v>151</v>
      </c>
      <c r="E784">
        <v>1</v>
      </c>
      <c r="F784" t="s">
        <v>79</v>
      </c>
      <c r="G784" t="s">
        <v>2641</v>
      </c>
      <c r="H784" t="s">
        <v>3850</v>
      </c>
      <c r="I784" t="s">
        <v>79</v>
      </c>
      <c r="J784" t="s">
        <v>82</v>
      </c>
      <c r="K784" t="s">
        <v>83</v>
      </c>
      <c r="L784" t="s">
        <v>3219</v>
      </c>
      <c r="M784" t="s">
        <v>253</v>
      </c>
      <c r="N784">
        <v>1402</v>
      </c>
      <c r="O784" t="s">
        <v>3851</v>
      </c>
    </row>
    <row r="785" spans="1:15" x14ac:dyDescent="0.25">
      <c r="A785" t="s">
        <v>75</v>
      </c>
      <c r="B785" t="s">
        <v>90</v>
      </c>
      <c r="C785" t="s">
        <v>3852</v>
      </c>
      <c r="D785" t="s">
        <v>135</v>
      </c>
      <c r="E785">
        <v>1</v>
      </c>
      <c r="F785" t="s">
        <v>3853</v>
      </c>
      <c r="G785" t="s">
        <v>3854</v>
      </c>
      <c r="H785" t="s">
        <v>3855</v>
      </c>
      <c r="I785" t="s">
        <v>96</v>
      </c>
      <c r="J785" t="s">
        <v>3286</v>
      </c>
      <c r="K785" t="s">
        <v>253</v>
      </c>
      <c r="L785" t="s">
        <v>3219</v>
      </c>
      <c r="M785" t="s">
        <v>253</v>
      </c>
      <c r="N785">
        <v>1402</v>
      </c>
      <c r="O785" t="s">
        <v>3856</v>
      </c>
    </row>
    <row r="786" spans="1:15" x14ac:dyDescent="0.25">
      <c r="A786" t="s">
        <v>75</v>
      </c>
      <c r="B786" t="s">
        <v>90</v>
      </c>
      <c r="C786" t="s">
        <v>3857</v>
      </c>
      <c r="D786" t="s">
        <v>135</v>
      </c>
      <c r="E786">
        <v>1</v>
      </c>
      <c r="F786" t="s">
        <v>3858</v>
      </c>
      <c r="G786" t="s">
        <v>1080</v>
      </c>
      <c r="H786" t="s">
        <v>1081</v>
      </c>
      <c r="I786" t="s">
        <v>124</v>
      </c>
      <c r="J786" t="s">
        <v>3859</v>
      </c>
      <c r="K786" t="s">
        <v>140</v>
      </c>
      <c r="L786" t="s">
        <v>3219</v>
      </c>
      <c r="M786" t="s">
        <v>253</v>
      </c>
      <c r="N786">
        <v>1402</v>
      </c>
      <c r="O786" t="s">
        <v>3860</v>
      </c>
    </row>
    <row r="787" spans="1:15" x14ac:dyDescent="0.25">
      <c r="A787" t="s">
        <v>75</v>
      </c>
      <c r="B787" t="s">
        <v>90</v>
      </c>
      <c r="C787" t="s">
        <v>3861</v>
      </c>
      <c r="D787" t="s">
        <v>135</v>
      </c>
      <c r="E787">
        <v>1</v>
      </c>
      <c r="F787" t="s">
        <v>3862</v>
      </c>
      <c r="G787" t="s">
        <v>3863</v>
      </c>
      <c r="H787" t="s">
        <v>3864</v>
      </c>
      <c r="I787" t="s">
        <v>140</v>
      </c>
      <c r="J787" t="s">
        <v>3865</v>
      </c>
      <c r="K787" t="s">
        <v>160</v>
      </c>
      <c r="L787" t="s">
        <v>3219</v>
      </c>
      <c r="M787" t="s">
        <v>253</v>
      </c>
      <c r="N787">
        <v>1402</v>
      </c>
      <c r="O787" t="s">
        <v>3866</v>
      </c>
    </row>
    <row r="788" spans="1:15" x14ac:dyDescent="0.25">
      <c r="A788" t="s">
        <v>75</v>
      </c>
      <c r="B788" t="s">
        <v>90</v>
      </c>
      <c r="C788" t="s">
        <v>3867</v>
      </c>
      <c r="D788" t="s">
        <v>135</v>
      </c>
      <c r="E788">
        <v>1</v>
      </c>
      <c r="F788" t="s">
        <v>1197</v>
      </c>
      <c r="G788" t="s">
        <v>1108</v>
      </c>
      <c r="H788" t="s">
        <v>1109</v>
      </c>
      <c r="I788" t="s">
        <v>85</v>
      </c>
      <c r="J788" t="s">
        <v>1200</v>
      </c>
      <c r="K788" t="s">
        <v>277</v>
      </c>
      <c r="L788" t="s">
        <v>3219</v>
      </c>
      <c r="M788" t="s">
        <v>253</v>
      </c>
      <c r="N788">
        <v>1402</v>
      </c>
      <c r="O788" t="s">
        <v>3868</v>
      </c>
    </row>
    <row r="789" spans="1:15" x14ac:dyDescent="0.25">
      <c r="A789" t="s">
        <v>75</v>
      </c>
      <c r="B789" t="s">
        <v>90</v>
      </c>
      <c r="C789" t="s">
        <v>3869</v>
      </c>
      <c r="D789" t="s">
        <v>297</v>
      </c>
      <c r="E789">
        <v>1</v>
      </c>
      <c r="F789" t="s">
        <v>3870</v>
      </c>
      <c r="G789" t="s">
        <v>1114</v>
      </c>
      <c r="H789" t="s">
        <v>1115</v>
      </c>
      <c r="I789" t="s">
        <v>277</v>
      </c>
      <c r="J789" t="s">
        <v>3871</v>
      </c>
      <c r="K789" t="s">
        <v>140</v>
      </c>
      <c r="L789" t="s">
        <v>3219</v>
      </c>
      <c r="M789" t="s">
        <v>253</v>
      </c>
      <c r="N789">
        <v>1402</v>
      </c>
      <c r="O789" t="s">
        <v>3872</v>
      </c>
    </row>
    <row r="790" spans="1:15" x14ac:dyDescent="0.25">
      <c r="A790" t="s">
        <v>75</v>
      </c>
      <c r="B790" t="s">
        <v>90</v>
      </c>
      <c r="C790" t="s">
        <v>3873</v>
      </c>
      <c r="D790" t="s">
        <v>151</v>
      </c>
      <c r="E790">
        <v>1</v>
      </c>
      <c r="F790" t="s">
        <v>3874</v>
      </c>
      <c r="G790" t="s">
        <v>3875</v>
      </c>
      <c r="H790" t="s">
        <v>3876</v>
      </c>
      <c r="I790" t="s">
        <v>140</v>
      </c>
      <c r="J790" t="s">
        <v>3877</v>
      </c>
      <c r="K790" t="s">
        <v>253</v>
      </c>
      <c r="L790" t="s">
        <v>3219</v>
      </c>
      <c r="M790" t="s">
        <v>253</v>
      </c>
      <c r="N790">
        <v>1402</v>
      </c>
      <c r="O790" t="s">
        <v>3878</v>
      </c>
    </row>
    <row r="791" spans="1:15" x14ac:dyDescent="0.25">
      <c r="A791" t="s">
        <v>75</v>
      </c>
      <c r="B791" t="s">
        <v>90</v>
      </c>
      <c r="C791" t="s">
        <v>3879</v>
      </c>
      <c r="D791" t="s">
        <v>120</v>
      </c>
      <c r="E791">
        <v>1</v>
      </c>
      <c r="F791" t="s">
        <v>1675</v>
      </c>
      <c r="G791" t="s">
        <v>3880</v>
      </c>
      <c r="H791" t="s">
        <v>1133</v>
      </c>
      <c r="I791" t="s">
        <v>253</v>
      </c>
      <c r="J791" t="s">
        <v>1678</v>
      </c>
      <c r="K791" t="s">
        <v>96</v>
      </c>
      <c r="L791" t="s">
        <v>3219</v>
      </c>
      <c r="M791" t="s">
        <v>253</v>
      </c>
      <c r="N791">
        <v>1402</v>
      </c>
      <c r="O791" t="s">
        <v>3881</v>
      </c>
    </row>
    <row r="792" spans="1:15" x14ac:dyDescent="0.25">
      <c r="A792" t="s">
        <v>75</v>
      </c>
      <c r="B792" t="s">
        <v>90</v>
      </c>
      <c r="C792" t="s">
        <v>3882</v>
      </c>
      <c r="D792" t="s">
        <v>135</v>
      </c>
      <c r="E792">
        <v>1</v>
      </c>
      <c r="F792" t="s">
        <v>3883</v>
      </c>
      <c r="G792" t="s">
        <v>1132</v>
      </c>
      <c r="H792" t="s">
        <v>1133</v>
      </c>
      <c r="I792" t="s">
        <v>428</v>
      </c>
      <c r="J792" t="s">
        <v>1532</v>
      </c>
      <c r="K792" t="s">
        <v>400</v>
      </c>
      <c r="L792" t="s">
        <v>3219</v>
      </c>
      <c r="M792" t="s">
        <v>253</v>
      </c>
      <c r="N792">
        <v>1402</v>
      </c>
      <c r="O792" t="s">
        <v>3884</v>
      </c>
    </row>
    <row r="793" spans="1:15" x14ac:dyDescent="0.25">
      <c r="A793" t="s">
        <v>75</v>
      </c>
      <c r="B793" t="s">
        <v>90</v>
      </c>
      <c r="C793" t="s">
        <v>3885</v>
      </c>
      <c r="D793" t="s">
        <v>135</v>
      </c>
      <c r="E793">
        <v>1</v>
      </c>
      <c r="F793" t="s">
        <v>79</v>
      </c>
      <c r="G793" t="s">
        <v>3886</v>
      </c>
      <c r="H793" t="s">
        <v>3887</v>
      </c>
      <c r="I793" t="s">
        <v>79</v>
      </c>
      <c r="J793" t="s">
        <v>82</v>
      </c>
      <c r="K793" t="s">
        <v>83</v>
      </c>
      <c r="L793" t="s">
        <v>3219</v>
      </c>
      <c r="M793" t="s">
        <v>253</v>
      </c>
      <c r="N793">
        <v>1402</v>
      </c>
      <c r="O793" t="s">
        <v>3888</v>
      </c>
    </row>
    <row r="794" spans="1:15" x14ac:dyDescent="0.25">
      <c r="A794" t="s">
        <v>75</v>
      </c>
      <c r="B794" t="s">
        <v>90</v>
      </c>
      <c r="C794" t="s">
        <v>3889</v>
      </c>
      <c r="D794" t="s">
        <v>297</v>
      </c>
      <c r="E794">
        <v>1</v>
      </c>
      <c r="F794" t="s">
        <v>3890</v>
      </c>
      <c r="G794" t="s">
        <v>3891</v>
      </c>
      <c r="H794" t="s">
        <v>3892</v>
      </c>
      <c r="I794" t="s">
        <v>172</v>
      </c>
      <c r="J794" t="s">
        <v>3893</v>
      </c>
      <c r="K794" t="s">
        <v>197</v>
      </c>
      <c r="L794" t="s">
        <v>3219</v>
      </c>
      <c r="M794" t="s">
        <v>253</v>
      </c>
      <c r="N794">
        <v>1402</v>
      </c>
      <c r="O794" t="s">
        <v>3894</v>
      </c>
    </row>
    <row r="795" spans="1:15" x14ac:dyDescent="0.25">
      <c r="A795" t="s">
        <v>75</v>
      </c>
      <c r="B795" t="s">
        <v>90</v>
      </c>
      <c r="C795" t="s">
        <v>3895</v>
      </c>
      <c r="D795" t="s">
        <v>135</v>
      </c>
      <c r="E795">
        <v>0.94399999999999995</v>
      </c>
      <c r="F795" t="s">
        <v>3896</v>
      </c>
      <c r="G795" t="s">
        <v>3897</v>
      </c>
      <c r="H795" t="s">
        <v>3898</v>
      </c>
      <c r="I795" t="s">
        <v>197</v>
      </c>
      <c r="J795" t="s">
        <v>2574</v>
      </c>
      <c r="K795" t="s">
        <v>172</v>
      </c>
      <c r="L795" t="s">
        <v>3219</v>
      </c>
      <c r="M795" t="s">
        <v>253</v>
      </c>
      <c r="N795">
        <v>1402</v>
      </c>
      <c r="O795" t="s">
        <v>3899</v>
      </c>
    </row>
    <row r="796" spans="1:15" x14ac:dyDescent="0.25">
      <c r="A796" t="s">
        <v>75</v>
      </c>
      <c r="B796" t="s">
        <v>90</v>
      </c>
      <c r="C796" t="s">
        <v>3900</v>
      </c>
      <c r="D796" t="s">
        <v>88</v>
      </c>
      <c r="E796">
        <v>1</v>
      </c>
      <c r="F796" t="s">
        <v>79</v>
      </c>
      <c r="G796" t="s">
        <v>3901</v>
      </c>
      <c r="H796" t="s">
        <v>3902</v>
      </c>
      <c r="I796" t="s">
        <v>79</v>
      </c>
      <c r="J796" t="s">
        <v>82</v>
      </c>
      <c r="K796" t="s">
        <v>83</v>
      </c>
      <c r="L796" t="s">
        <v>3219</v>
      </c>
      <c r="M796" t="s">
        <v>253</v>
      </c>
      <c r="N796">
        <v>1402</v>
      </c>
      <c r="O796" t="s">
        <v>3903</v>
      </c>
    </row>
    <row r="797" spans="1:15" x14ac:dyDescent="0.25">
      <c r="A797" t="s">
        <v>75</v>
      </c>
      <c r="B797" t="s">
        <v>90</v>
      </c>
      <c r="C797" t="s">
        <v>3904</v>
      </c>
      <c r="D797" t="s">
        <v>120</v>
      </c>
      <c r="E797">
        <v>1</v>
      </c>
      <c r="F797" t="s">
        <v>3905</v>
      </c>
      <c r="G797" t="s">
        <v>3906</v>
      </c>
      <c r="H797" t="s">
        <v>3907</v>
      </c>
      <c r="I797" t="s">
        <v>85</v>
      </c>
      <c r="J797" t="s">
        <v>3908</v>
      </c>
      <c r="K797" t="s">
        <v>277</v>
      </c>
      <c r="L797" t="s">
        <v>3219</v>
      </c>
      <c r="M797" t="s">
        <v>253</v>
      </c>
      <c r="N797">
        <v>1402</v>
      </c>
      <c r="O797" t="s">
        <v>3909</v>
      </c>
    </row>
    <row r="798" spans="1:15" x14ac:dyDescent="0.25">
      <c r="A798" t="s">
        <v>75</v>
      </c>
      <c r="B798" t="s">
        <v>90</v>
      </c>
      <c r="C798" t="s">
        <v>3910</v>
      </c>
      <c r="D798" t="s">
        <v>225</v>
      </c>
      <c r="E798">
        <v>1</v>
      </c>
      <c r="F798" t="s">
        <v>212</v>
      </c>
      <c r="G798" t="s">
        <v>3911</v>
      </c>
      <c r="H798" t="s">
        <v>3912</v>
      </c>
      <c r="I798" t="s">
        <v>212</v>
      </c>
      <c r="J798" t="s">
        <v>82</v>
      </c>
      <c r="K798" t="s">
        <v>83</v>
      </c>
      <c r="L798" t="s">
        <v>3219</v>
      </c>
      <c r="M798" t="s">
        <v>253</v>
      </c>
      <c r="N798">
        <v>1402</v>
      </c>
      <c r="O798" t="s">
        <v>3913</v>
      </c>
    </row>
    <row r="799" spans="1:15" x14ac:dyDescent="0.25">
      <c r="A799" t="s">
        <v>75</v>
      </c>
      <c r="B799" t="s">
        <v>90</v>
      </c>
      <c r="C799" t="s">
        <v>3914</v>
      </c>
      <c r="D799" t="s">
        <v>297</v>
      </c>
      <c r="E799">
        <v>1</v>
      </c>
      <c r="F799" t="s">
        <v>3915</v>
      </c>
      <c r="G799" t="s">
        <v>3916</v>
      </c>
      <c r="H799" t="s">
        <v>3917</v>
      </c>
      <c r="I799" t="s">
        <v>105</v>
      </c>
      <c r="J799" t="s">
        <v>1175</v>
      </c>
      <c r="K799" t="s">
        <v>85</v>
      </c>
      <c r="L799" t="s">
        <v>3219</v>
      </c>
      <c r="M799" t="s">
        <v>253</v>
      </c>
      <c r="N799">
        <v>1402</v>
      </c>
      <c r="O799" t="s">
        <v>3918</v>
      </c>
    </row>
    <row r="800" spans="1:15" x14ac:dyDescent="0.25">
      <c r="A800" t="s">
        <v>75</v>
      </c>
      <c r="B800" t="s">
        <v>90</v>
      </c>
      <c r="C800" t="s">
        <v>3919</v>
      </c>
      <c r="D800" t="s">
        <v>135</v>
      </c>
      <c r="E800">
        <v>1</v>
      </c>
      <c r="F800" t="s">
        <v>3920</v>
      </c>
      <c r="G800" t="s">
        <v>3921</v>
      </c>
      <c r="H800" t="s">
        <v>3922</v>
      </c>
      <c r="I800" t="s">
        <v>85</v>
      </c>
      <c r="J800" t="s">
        <v>3923</v>
      </c>
      <c r="K800" t="s">
        <v>277</v>
      </c>
      <c r="L800" t="s">
        <v>3219</v>
      </c>
      <c r="M800" t="s">
        <v>253</v>
      </c>
      <c r="N800">
        <v>1402</v>
      </c>
      <c r="O800" t="s">
        <v>3924</v>
      </c>
    </row>
    <row r="801" spans="1:15" x14ac:dyDescent="0.25">
      <c r="A801" t="s">
        <v>75</v>
      </c>
      <c r="B801" t="s">
        <v>90</v>
      </c>
      <c r="C801" t="s">
        <v>3925</v>
      </c>
      <c r="D801" t="s">
        <v>120</v>
      </c>
      <c r="E801">
        <v>1</v>
      </c>
      <c r="F801" t="s">
        <v>3926</v>
      </c>
      <c r="G801" t="s">
        <v>3927</v>
      </c>
      <c r="H801" t="s">
        <v>3928</v>
      </c>
      <c r="I801" t="s">
        <v>105</v>
      </c>
      <c r="J801" t="s">
        <v>3929</v>
      </c>
      <c r="K801" t="s">
        <v>160</v>
      </c>
      <c r="L801" t="s">
        <v>3219</v>
      </c>
      <c r="M801" t="s">
        <v>253</v>
      </c>
      <c r="N801">
        <v>1402</v>
      </c>
      <c r="O801" t="s">
        <v>3930</v>
      </c>
    </row>
    <row r="802" spans="1:15" x14ac:dyDescent="0.25">
      <c r="A802" t="s">
        <v>75</v>
      </c>
      <c r="B802" t="s">
        <v>90</v>
      </c>
      <c r="C802" t="s">
        <v>3931</v>
      </c>
      <c r="D802" t="s">
        <v>225</v>
      </c>
      <c r="E802">
        <v>1</v>
      </c>
      <c r="F802" t="s">
        <v>3932</v>
      </c>
      <c r="G802" t="s">
        <v>3933</v>
      </c>
      <c r="H802" t="s">
        <v>3934</v>
      </c>
      <c r="I802" t="s">
        <v>96</v>
      </c>
      <c r="J802" t="s">
        <v>3935</v>
      </c>
      <c r="K802" t="s">
        <v>98</v>
      </c>
      <c r="L802" t="s">
        <v>3219</v>
      </c>
      <c r="M802" t="s">
        <v>253</v>
      </c>
      <c r="N802">
        <v>1402</v>
      </c>
      <c r="O802" t="s">
        <v>3936</v>
      </c>
    </row>
    <row r="803" spans="1:15" x14ac:dyDescent="0.25">
      <c r="A803" t="s">
        <v>75</v>
      </c>
      <c r="B803" t="s">
        <v>90</v>
      </c>
      <c r="C803" t="s">
        <v>3937</v>
      </c>
      <c r="D803" t="s">
        <v>297</v>
      </c>
      <c r="E803">
        <v>1</v>
      </c>
      <c r="F803" t="s">
        <v>79</v>
      </c>
      <c r="G803" t="s">
        <v>3933</v>
      </c>
      <c r="H803" t="s">
        <v>3938</v>
      </c>
      <c r="I803" t="s">
        <v>79</v>
      </c>
      <c r="J803" t="s">
        <v>82</v>
      </c>
      <c r="K803" t="s">
        <v>83</v>
      </c>
      <c r="L803" t="s">
        <v>3219</v>
      </c>
      <c r="M803" t="s">
        <v>253</v>
      </c>
      <c r="N803">
        <v>1402</v>
      </c>
      <c r="O803" t="s">
        <v>3939</v>
      </c>
    </row>
    <row r="804" spans="1:15" x14ac:dyDescent="0.25">
      <c r="A804" t="s">
        <v>75</v>
      </c>
      <c r="B804" t="s">
        <v>90</v>
      </c>
      <c r="C804" t="s">
        <v>3940</v>
      </c>
      <c r="D804" t="s">
        <v>120</v>
      </c>
      <c r="E804">
        <v>1</v>
      </c>
      <c r="F804" t="s">
        <v>3941</v>
      </c>
      <c r="G804" t="s">
        <v>3942</v>
      </c>
      <c r="H804" t="s">
        <v>3943</v>
      </c>
      <c r="I804" t="s">
        <v>105</v>
      </c>
      <c r="J804" t="s">
        <v>2322</v>
      </c>
      <c r="K804" t="s">
        <v>160</v>
      </c>
      <c r="L804" t="s">
        <v>3219</v>
      </c>
      <c r="M804" t="s">
        <v>253</v>
      </c>
      <c r="N804">
        <v>1402</v>
      </c>
      <c r="O804" t="s">
        <v>3944</v>
      </c>
    </row>
    <row r="805" spans="1:15" x14ac:dyDescent="0.25">
      <c r="A805" t="s">
        <v>75</v>
      </c>
      <c r="B805" t="s">
        <v>90</v>
      </c>
      <c r="C805" t="s">
        <v>3945</v>
      </c>
      <c r="D805" t="s">
        <v>120</v>
      </c>
      <c r="E805">
        <v>1</v>
      </c>
      <c r="F805" t="s">
        <v>3946</v>
      </c>
      <c r="G805" t="s">
        <v>2734</v>
      </c>
      <c r="H805" t="s">
        <v>2735</v>
      </c>
      <c r="I805" t="s">
        <v>204</v>
      </c>
      <c r="J805" t="s">
        <v>1956</v>
      </c>
      <c r="K805" t="s">
        <v>105</v>
      </c>
      <c r="L805" t="s">
        <v>3219</v>
      </c>
      <c r="M805" t="s">
        <v>253</v>
      </c>
      <c r="N805">
        <v>1402</v>
      </c>
      <c r="O805" t="s">
        <v>3947</v>
      </c>
    </row>
    <row r="806" spans="1:15" x14ac:dyDescent="0.25">
      <c r="A806" t="s">
        <v>75</v>
      </c>
      <c r="B806" t="s">
        <v>90</v>
      </c>
      <c r="C806" t="s">
        <v>3948</v>
      </c>
      <c r="D806" t="s">
        <v>135</v>
      </c>
      <c r="E806">
        <v>0.94599999999999995</v>
      </c>
      <c r="F806" t="s">
        <v>3949</v>
      </c>
      <c r="G806" t="s">
        <v>3950</v>
      </c>
      <c r="H806" t="s">
        <v>3951</v>
      </c>
      <c r="I806" t="s">
        <v>511</v>
      </c>
      <c r="J806" t="s">
        <v>976</v>
      </c>
      <c r="K806" t="s">
        <v>400</v>
      </c>
      <c r="L806" t="s">
        <v>3219</v>
      </c>
      <c r="M806" t="s">
        <v>253</v>
      </c>
      <c r="N806">
        <v>1402</v>
      </c>
      <c r="O806" t="s">
        <v>3952</v>
      </c>
    </row>
    <row r="807" spans="1:15" x14ac:dyDescent="0.25">
      <c r="A807" t="s">
        <v>75</v>
      </c>
      <c r="B807" t="s">
        <v>90</v>
      </c>
      <c r="C807" t="s">
        <v>3953</v>
      </c>
      <c r="D807" t="s">
        <v>88</v>
      </c>
      <c r="E807">
        <v>1</v>
      </c>
      <c r="F807" t="s">
        <v>3954</v>
      </c>
      <c r="G807" t="s">
        <v>3955</v>
      </c>
      <c r="H807" t="s">
        <v>3956</v>
      </c>
      <c r="I807" t="s">
        <v>124</v>
      </c>
      <c r="J807" t="s">
        <v>3642</v>
      </c>
      <c r="K807" t="s">
        <v>511</v>
      </c>
      <c r="L807" t="s">
        <v>3219</v>
      </c>
      <c r="M807" t="s">
        <v>253</v>
      </c>
      <c r="N807">
        <v>1402</v>
      </c>
      <c r="O807" t="s">
        <v>3957</v>
      </c>
    </row>
    <row r="808" spans="1:15" x14ac:dyDescent="0.25">
      <c r="A808" t="s">
        <v>75</v>
      </c>
      <c r="B808" t="s">
        <v>90</v>
      </c>
      <c r="C808" t="s">
        <v>3958</v>
      </c>
      <c r="D808" t="s">
        <v>92</v>
      </c>
      <c r="E808">
        <v>1</v>
      </c>
      <c r="F808" t="s">
        <v>79</v>
      </c>
      <c r="G808" t="s">
        <v>3959</v>
      </c>
      <c r="H808" t="s">
        <v>1038</v>
      </c>
      <c r="I808" t="s">
        <v>79</v>
      </c>
      <c r="J808" t="s">
        <v>82</v>
      </c>
      <c r="K808" t="s">
        <v>83</v>
      </c>
      <c r="L808" t="s">
        <v>3219</v>
      </c>
      <c r="M808" t="s">
        <v>253</v>
      </c>
      <c r="N808">
        <v>1402</v>
      </c>
      <c r="O808" t="s">
        <v>3960</v>
      </c>
    </row>
    <row r="809" spans="1:15" x14ac:dyDescent="0.25">
      <c r="A809" t="s">
        <v>75</v>
      </c>
      <c r="B809" t="s">
        <v>90</v>
      </c>
      <c r="C809" t="s">
        <v>3961</v>
      </c>
      <c r="D809" t="s">
        <v>135</v>
      </c>
      <c r="E809">
        <v>1</v>
      </c>
      <c r="F809" t="s">
        <v>3962</v>
      </c>
      <c r="G809" t="s">
        <v>2765</v>
      </c>
      <c r="H809" t="s">
        <v>3963</v>
      </c>
      <c r="I809" t="s">
        <v>197</v>
      </c>
      <c r="J809" t="s">
        <v>2713</v>
      </c>
      <c r="K809" t="s">
        <v>172</v>
      </c>
      <c r="L809" t="s">
        <v>3219</v>
      </c>
      <c r="M809" t="s">
        <v>253</v>
      </c>
      <c r="N809">
        <v>1402</v>
      </c>
      <c r="O809" t="s">
        <v>3964</v>
      </c>
    </row>
    <row r="810" spans="1:15" x14ac:dyDescent="0.25">
      <c r="A810" t="s">
        <v>75</v>
      </c>
      <c r="B810" t="s">
        <v>90</v>
      </c>
      <c r="C810" t="s">
        <v>3965</v>
      </c>
      <c r="D810" t="s">
        <v>120</v>
      </c>
      <c r="E810">
        <v>0.94799999999999995</v>
      </c>
      <c r="F810" t="s">
        <v>79</v>
      </c>
      <c r="G810" t="s">
        <v>2765</v>
      </c>
      <c r="H810" t="s">
        <v>2766</v>
      </c>
      <c r="I810" t="s">
        <v>79</v>
      </c>
      <c r="J810" t="s">
        <v>82</v>
      </c>
      <c r="K810" t="s">
        <v>83</v>
      </c>
      <c r="L810" t="s">
        <v>3219</v>
      </c>
      <c r="M810" t="s">
        <v>253</v>
      </c>
      <c r="N810">
        <v>1402</v>
      </c>
      <c r="O810" t="s">
        <v>3966</v>
      </c>
    </row>
    <row r="811" spans="1:15" x14ac:dyDescent="0.25">
      <c r="A811" t="s">
        <v>75</v>
      </c>
      <c r="B811" t="s">
        <v>90</v>
      </c>
      <c r="C811" t="s">
        <v>3967</v>
      </c>
      <c r="D811" t="s">
        <v>92</v>
      </c>
      <c r="E811">
        <v>1</v>
      </c>
      <c r="F811" t="s">
        <v>3968</v>
      </c>
      <c r="G811" t="s">
        <v>3969</v>
      </c>
      <c r="H811" t="s">
        <v>3970</v>
      </c>
      <c r="I811" t="s">
        <v>428</v>
      </c>
      <c r="J811" t="s">
        <v>3971</v>
      </c>
      <c r="K811" t="s">
        <v>172</v>
      </c>
      <c r="L811" t="s">
        <v>3219</v>
      </c>
      <c r="M811" t="s">
        <v>253</v>
      </c>
      <c r="N811">
        <v>1402</v>
      </c>
      <c r="O811" t="s">
        <v>3972</v>
      </c>
    </row>
    <row r="812" spans="1:15" x14ac:dyDescent="0.25">
      <c r="A812" t="s">
        <v>75</v>
      </c>
      <c r="B812" t="s">
        <v>90</v>
      </c>
      <c r="C812" t="s">
        <v>3973</v>
      </c>
      <c r="D812" t="s">
        <v>78</v>
      </c>
      <c r="E812">
        <v>1</v>
      </c>
      <c r="F812" t="s">
        <v>3974</v>
      </c>
      <c r="G812" t="s">
        <v>3975</v>
      </c>
      <c r="H812" t="s">
        <v>3976</v>
      </c>
      <c r="I812" t="s">
        <v>172</v>
      </c>
      <c r="J812" t="s">
        <v>3977</v>
      </c>
      <c r="K812" t="s">
        <v>245</v>
      </c>
      <c r="L812" t="s">
        <v>3219</v>
      </c>
      <c r="M812" t="s">
        <v>253</v>
      </c>
      <c r="N812">
        <v>1402</v>
      </c>
      <c r="O812" t="s">
        <v>3978</v>
      </c>
    </row>
    <row r="813" spans="1:15" x14ac:dyDescent="0.25">
      <c r="A813" t="s">
        <v>75</v>
      </c>
      <c r="B813" t="s">
        <v>90</v>
      </c>
      <c r="C813" t="s">
        <v>3979</v>
      </c>
      <c r="D813" t="s">
        <v>225</v>
      </c>
      <c r="E813">
        <v>1</v>
      </c>
      <c r="F813" t="s">
        <v>212</v>
      </c>
      <c r="G813" t="s">
        <v>3980</v>
      </c>
      <c r="H813" t="s">
        <v>3981</v>
      </c>
      <c r="I813" t="s">
        <v>212</v>
      </c>
      <c r="J813" t="s">
        <v>82</v>
      </c>
      <c r="K813" t="s">
        <v>83</v>
      </c>
      <c r="L813" t="s">
        <v>3219</v>
      </c>
      <c r="M813" t="s">
        <v>253</v>
      </c>
      <c r="N813">
        <v>1402</v>
      </c>
      <c r="O813" t="s">
        <v>3982</v>
      </c>
    </row>
    <row r="814" spans="1:15" x14ac:dyDescent="0.25">
      <c r="A814" t="s">
        <v>75</v>
      </c>
      <c r="B814" t="s">
        <v>90</v>
      </c>
      <c r="C814" t="s">
        <v>3983</v>
      </c>
      <c r="D814" t="s">
        <v>92</v>
      </c>
      <c r="E814">
        <v>1</v>
      </c>
      <c r="F814" t="s">
        <v>3984</v>
      </c>
      <c r="G814" t="s">
        <v>3985</v>
      </c>
      <c r="H814" t="s">
        <v>3986</v>
      </c>
      <c r="I814" t="s">
        <v>253</v>
      </c>
      <c r="J814" t="s">
        <v>3987</v>
      </c>
      <c r="K814" t="s">
        <v>96</v>
      </c>
      <c r="L814" t="s">
        <v>3219</v>
      </c>
      <c r="M814" t="s">
        <v>253</v>
      </c>
      <c r="N814">
        <v>1402</v>
      </c>
      <c r="O814" t="s">
        <v>3988</v>
      </c>
    </row>
    <row r="815" spans="1:15" x14ac:dyDescent="0.25">
      <c r="A815" t="s">
        <v>75</v>
      </c>
      <c r="B815" t="s">
        <v>90</v>
      </c>
      <c r="C815" t="s">
        <v>3989</v>
      </c>
      <c r="D815" t="s">
        <v>135</v>
      </c>
      <c r="E815">
        <v>1</v>
      </c>
      <c r="F815" t="s">
        <v>3990</v>
      </c>
      <c r="G815" t="s">
        <v>3991</v>
      </c>
      <c r="H815" t="s">
        <v>3992</v>
      </c>
      <c r="I815" t="s">
        <v>146</v>
      </c>
      <c r="J815" t="s">
        <v>3993</v>
      </c>
      <c r="K815" t="s">
        <v>148</v>
      </c>
      <c r="L815" t="s">
        <v>3219</v>
      </c>
      <c r="M815" t="s">
        <v>253</v>
      </c>
      <c r="N815">
        <v>1402</v>
      </c>
      <c r="O815" t="s">
        <v>3994</v>
      </c>
    </row>
    <row r="816" spans="1:15" x14ac:dyDescent="0.25">
      <c r="A816" t="s">
        <v>75</v>
      </c>
      <c r="B816" t="s">
        <v>90</v>
      </c>
      <c r="C816" t="s">
        <v>3995</v>
      </c>
      <c r="D816" t="s">
        <v>92</v>
      </c>
      <c r="E816">
        <v>1</v>
      </c>
      <c r="F816" t="s">
        <v>79</v>
      </c>
      <c r="G816" t="s">
        <v>3996</v>
      </c>
      <c r="H816" t="s">
        <v>3997</v>
      </c>
      <c r="I816" t="s">
        <v>79</v>
      </c>
      <c r="J816" t="s">
        <v>82</v>
      </c>
      <c r="K816" t="s">
        <v>83</v>
      </c>
      <c r="L816" t="s">
        <v>3219</v>
      </c>
      <c r="M816" t="s">
        <v>253</v>
      </c>
      <c r="N816">
        <v>1402</v>
      </c>
      <c r="O816" t="s">
        <v>3998</v>
      </c>
    </row>
    <row r="817" spans="1:15" x14ac:dyDescent="0.25">
      <c r="A817" t="s">
        <v>75</v>
      </c>
      <c r="B817" t="s">
        <v>90</v>
      </c>
      <c r="C817" t="s">
        <v>3999</v>
      </c>
      <c r="D817" t="s">
        <v>2633</v>
      </c>
      <c r="E817">
        <v>1</v>
      </c>
      <c r="F817" t="s">
        <v>79</v>
      </c>
      <c r="G817" t="s">
        <v>4000</v>
      </c>
      <c r="H817" t="s">
        <v>4001</v>
      </c>
      <c r="I817" t="s">
        <v>79</v>
      </c>
      <c r="J817" t="s">
        <v>82</v>
      </c>
      <c r="K817" t="s">
        <v>83</v>
      </c>
      <c r="L817" t="s">
        <v>3219</v>
      </c>
      <c r="M817" t="s">
        <v>253</v>
      </c>
      <c r="N817">
        <v>1402</v>
      </c>
      <c r="O817" t="s">
        <v>4002</v>
      </c>
    </row>
    <row r="818" spans="1:15" x14ac:dyDescent="0.25">
      <c r="A818" t="s">
        <v>75</v>
      </c>
      <c r="B818" t="s">
        <v>90</v>
      </c>
      <c r="C818" t="s">
        <v>4003</v>
      </c>
      <c r="D818" t="s">
        <v>120</v>
      </c>
      <c r="E818">
        <v>1</v>
      </c>
      <c r="F818" t="s">
        <v>4004</v>
      </c>
      <c r="G818" t="s">
        <v>4005</v>
      </c>
      <c r="H818" t="s">
        <v>4006</v>
      </c>
      <c r="I818" t="s">
        <v>105</v>
      </c>
      <c r="J818" t="s">
        <v>4007</v>
      </c>
      <c r="K818" t="s">
        <v>160</v>
      </c>
      <c r="L818" t="s">
        <v>3219</v>
      </c>
      <c r="M818" t="s">
        <v>253</v>
      </c>
      <c r="N818">
        <v>1402</v>
      </c>
      <c r="O818" t="s">
        <v>4008</v>
      </c>
    </row>
    <row r="819" spans="1:15" x14ac:dyDescent="0.25">
      <c r="A819" t="s">
        <v>75</v>
      </c>
      <c r="B819" t="s">
        <v>90</v>
      </c>
      <c r="C819" t="s">
        <v>4009</v>
      </c>
      <c r="D819" t="s">
        <v>225</v>
      </c>
      <c r="E819">
        <v>0.94699999999999995</v>
      </c>
      <c r="F819" t="s">
        <v>4010</v>
      </c>
      <c r="G819" t="s">
        <v>4011</v>
      </c>
      <c r="H819" t="s">
        <v>4012</v>
      </c>
      <c r="I819" t="s">
        <v>96</v>
      </c>
      <c r="J819" t="s">
        <v>1279</v>
      </c>
      <c r="K819" t="s">
        <v>98</v>
      </c>
      <c r="L819" t="s">
        <v>3219</v>
      </c>
      <c r="M819" t="s">
        <v>253</v>
      </c>
      <c r="N819">
        <v>1402</v>
      </c>
      <c r="O819" t="s">
        <v>4013</v>
      </c>
    </row>
    <row r="820" spans="1:15" x14ac:dyDescent="0.25">
      <c r="A820" t="s">
        <v>75</v>
      </c>
      <c r="B820" t="s">
        <v>90</v>
      </c>
      <c r="C820" t="s">
        <v>4014</v>
      </c>
      <c r="D820" t="s">
        <v>151</v>
      </c>
      <c r="E820">
        <v>1</v>
      </c>
      <c r="F820" t="s">
        <v>4015</v>
      </c>
      <c r="G820" t="s">
        <v>4016</v>
      </c>
      <c r="H820" t="s">
        <v>4017</v>
      </c>
      <c r="I820" t="s">
        <v>204</v>
      </c>
      <c r="J820" t="s">
        <v>3971</v>
      </c>
      <c r="K820" t="s">
        <v>245</v>
      </c>
      <c r="L820" t="s">
        <v>3219</v>
      </c>
      <c r="M820" t="s">
        <v>253</v>
      </c>
      <c r="N820">
        <v>1402</v>
      </c>
      <c r="O820" t="s">
        <v>4018</v>
      </c>
    </row>
    <row r="821" spans="1:15" x14ac:dyDescent="0.25">
      <c r="A821" t="s">
        <v>75</v>
      </c>
      <c r="B821" t="s">
        <v>90</v>
      </c>
      <c r="C821" t="s">
        <v>4019</v>
      </c>
      <c r="D821" t="s">
        <v>151</v>
      </c>
      <c r="E821">
        <v>1</v>
      </c>
      <c r="F821" t="s">
        <v>4020</v>
      </c>
      <c r="G821" t="s">
        <v>4021</v>
      </c>
      <c r="H821" t="s">
        <v>4022</v>
      </c>
      <c r="I821" t="s">
        <v>204</v>
      </c>
      <c r="J821" t="s">
        <v>3698</v>
      </c>
      <c r="K821" t="s">
        <v>174</v>
      </c>
      <c r="L821" t="s">
        <v>3219</v>
      </c>
      <c r="M821" t="s">
        <v>253</v>
      </c>
      <c r="N821">
        <v>1402</v>
      </c>
      <c r="O821" t="s">
        <v>4023</v>
      </c>
    </row>
    <row r="822" spans="1:15" x14ac:dyDescent="0.25">
      <c r="A822" t="s">
        <v>75</v>
      </c>
      <c r="B822" t="s">
        <v>90</v>
      </c>
      <c r="C822" t="s">
        <v>4024</v>
      </c>
      <c r="D822" t="s">
        <v>88</v>
      </c>
      <c r="E822">
        <v>1</v>
      </c>
      <c r="F822" t="s">
        <v>4025</v>
      </c>
      <c r="G822" t="s">
        <v>4026</v>
      </c>
      <c r="H822" t="s">
        <v>4017</v>
      </c>
      <c r="I822" t="s">
        <v>85</v>
      </c>
      <c r="J822" t="s">
        <v>537</v>
      </c>
      <c r="K822" t="s">
        <v>400</v>
      </c>
      <c r="L822" t="s">
        <v>3219</v>
      </c>
      <c r="M822" t="s">
        <v>253</v>
      </c>
      <c r="N822">
        <v>1402</v>
      </c>
      <c r="O822" t="s">
        <v>4027</v>
      </c>
    </row>
    <row r="823" spans="1:15" x14ac:dyDescent="0.25">
      <c r="A823" t="s">
        <v>75</v>
      </c>
      <c r="B823" t="s">
        <v>90</v>
      </c>
      <c r="C823" t="s">
        <v>4028</v>
      </c>
      <c r="D823" t="s">
        <v>135</v>
      </c>
      <c r="E823">
        <v>1</v>
      </c>
      <c r="F823" t="s">
        <v>79</v>
      </c>
      <c r="G823" t="s">
        <v>4029</v>
      </c>
      <c r="H823" t="s">
        <v>4030</v>
      </c>
      <c r="I823" t="s">
        <v>79</v>
      </c>
      <c r="J823" t="s">
        <v>82</v>
      </c>
      <c r="K823" t="s">
        <v>83</v>
      </c>
      <c r="L823" t="s">
        <v>3219</v>
      </c>
      <c r="M823" t="s">
        <v>253</v>
      </c>
      <c r="N823">
        <v>1402</v>
      </c>
      <c r="O823" t="s">
        <v>4031</v>
      </c>
    </row>
    <row r="824" spans="1:15" x14ac:dyDescent="0.25">
      <c r="A824" t="s">
        <v>75</v>
      </c>
      <c r="B824" t="s">
        <v>90</v>
      </c>
      <c r="C824" t="s">
        <v>4032</v>
      </c>
      <c r="D824" t="s">
        <v>135</v>
      </c>
      <c r="E824">
        <v>1</v>
      </c>
      <c r="F824" t="s">
        <v>2138</v>
      </c>
      <c r="G824" t="s">
        <v>4033</v>
      </c>
      <c r="H824" t="s">
        <v>4034</v>
      </c>
      <c r="I824" t="s">
        <v>85</v>
      </c>
      <c r="J824" t="s">
        <v>2141</v>
      </c>
      <c r="K824" t="s">
        <v>277</v>
      </c>
      <c r="L824" t="s">
        <v>3219</v>
      </c>
      <c r="M824" t="s">
        <v>253</v>
      </c>
      <c r="N824">
        <v>1402</v>
      </c>
      <c r="O824" t="s">
        <v>4035</v>
      </c>
    </row>
    <row r="825" spans="1:15" x14ac:dyDescent="0.25">
      <c r="A825" t="s">
        <v>75</v>
      </c>
      <c r="B825" t="s">
        <v>90</v>
      </c>
      <c r="C825" t="s">
        <v>4036</v>
      </c>
      <c r="D825" t="s">
        <v>78</v>
      </c>
      <c r="E825">
        <v>0.94799999999999995</v>
      </c>
      <c r="F825" t="s">
        <v>79</v>
      </c>
      <c r="G825" t="s">
        <v>4037</v>
      </c>
      <c r="H825" t="s">
        <v>4038</v>
      </c>
      <c r="I825" t="s">
        <v>79</v>
      </c>
      <c r="J825" t="s">
        <v>82</v>
      </c>
      <c r="K825" t="s">
        <v>83</v>
      </c>
      <c r="L825" t="s">
        <v>3219</v>
      </c>
      <c r="M825" t="s">
        <v>253</v>
      </c>
      <c r="N825">
        <v>1402</v>
      </c>
      <c r="O825" t="s">
        <v>4039</v>
      </c>
    </row>
    <row r="826" spans="1:15" x14ac:dyDescent="0.25">
      <c r="A826" t="s">
        <v>75</v>
      </c>
      <c r="B826" t="s">
        <v>90</v>
      </c>
      <c r="C826" t="s">
        <v>4040</v>
      </c>
      <c r="D826" t="s">
        <v>135</v>
      </c>
      <c r="E826">
        <v>1</v>
      </c>
      <c r="F826" t="s">
        <v>4041</v>
      </c>
      <c r="G826" t="s">
        <v>4042</v>
      </c>
      <c r="H826" t="s">
        <v>4043</v>
      </c>
      <c r="I826" t="s">
        <v>204</v>
      </c>
      <c r="J826" t="s">
        <v>4044</v>
      </c>
      <c r="K826" t="s">
        <v>140</v>
      </c>
      <c r="L826" t="s">
        <v>3219</v>
      </c>
      <c r="M826" t="s">
        <v>253</v>
      </c>
      <c r="N826">
        <v>1402</v>
      </c>
      <c r="O826" t="s">
        <v>4045</v>
      </c>
    </row>
    <row r="827" spans="1:15" x14ac:dyDescent="0.25">
      <c r="A827" t="s">
        <v>75</v>
      </c>
      <c r="B827" t="s">
        <v>90</v>
      </c>
      <c r="C827" t="s">
        <v>4046</v>
      </c>
      <c r="D827" t="s">
        <v>120</v>
      </c>
      <c r="E827">
        <v>0.95</v>
      </c>
      <c r="F827" t="s">
        <v>4047</v>
      </c>
      <c r="G827" t="s">
        <v>4048</v>
      </c>
      <c r="H827" t="s">
        <v>4049</v>
      </c>
      <c r="I827" t="s">
        <v>140</v>
      </c>
      <c r="J827" t="s">
        <v>3923</v>
      </c>
      <c r="K827" t="s">
        <v>124</v>
      </c>
      <c r="L827" t="s">
        <v>3219</v>
      </c>
      <c r="M827" t="s">
        <v>253</v>
      </c>
      <c r="N827">
        <v>1402</v>
      </c>
      <c r="O827" t="s">
        <v>4050</v>
      </c>
    </row>
    <row r="828" spans="1:15" x14ac:dyDescent="0.25">
      <c r="A828" t="s">
        <v>75</v>
      </c>
      <c r="B828" t="s">
        <v>90</v>
      </c>
      <c r="C828" t="s">
        <v>4051</v>
      </c>
      <c r="D828" t="s">
        <v>120</v>
      </c>
      <c r="E828">
        <v>1</v>
      </c>
      <c r="F828" t="s">
        <v>4052</v>
      </c>
      <c r="G828" t="s">
        <v>4053</v>
      </c>
      <c r="H828" t="s">
        <v>4054</v>
      </c>
      <c r="I828" t="s">
        <v>204</v>
      </c>
      <c r="J828" t="s">
        <v>899</v>
      </c>
      <c r="K828" t="s">
        <v>105</v>
      </c>
      <c r="L828" t="s">
        <v>3219</v>
      </c>
      <c r="M828" t="s">
        <v>253</v>
      </c>
      <c r="N828">
        <v>1402</v>
      </c>
      <c r="O828" t="s">
        <v>4055</v>
      </c>
    </row>
    <row r="829" spans="1:15" x14ac:dyDescent="0.25">
      <c r="A829" t="s">
        <v>75</v>
      </c>
      <c r="B829" t="s">
        <v>90</v>
      </c>
      <c r="C829" t="s">
        <v>4056</v>
      </c>
      <c r="D829" t="s">
        <v>135</v>
      </c>
      <c r="E829">
        <v>0.94799999999999995</v>
      </c>
      <c r="F829" t="s">
        <v>4057</v>
      </c>
      <c r="G829" t="s">
        <v>4058</v>
      </c>
      <c r="H829" t="s">
        <v>4059</v>
      </c>
      <c r="I829" t="s">
        <v>96</v>
      </c>
      <c r="J829" t="s">
        <v>992</v>
      </c>
      <c r="K829" t="s">
        <v>253</v>
      </c>
      <c r="L829" t="s">
        <v>3219</v>
      </c>
      <c r="M829" t="s">
        <v>253</v>
      </c>
      <c r="N829">
        <v>1402</v>
      </c>
      <c r="O829" t="s">
        <v>4060</v>
      </c>
    </row>
    <row r="830" spans="1:15" x14ac:dyDescent="0.25">
      <c r="A830" t="s">
        <v>75</v>
      </c>
      <c r="B830" t="s">
        <v>90</v>
      </c>
      <c r="C830" t="s">
        <v>4061</v>
      </c>
      <c r="D830" t="s">
        <v>135</v>
      </c>
      <c r="E830">
        <v>1</v>
      </c>
      <c r="F830" t="s">
        <v>2096</v>
      </c>
      <c r="G830" t="s">
        <v>4062</v>
      </c>
      <c r="H830" t="s">
        <v>4063</v>
      </c>
      <c r="I830" t="s">
        <v>124</v>
      </c>
      <c r="J830" t="s">
        <v>847</v>
      </c>
      <c r="K830" t="s">
        <v>140</v>
      </c>
      <c r="L830" t="s">
        <v>3219</v>
      </c>
      <c r="M830" t="s">
        <v>253</v>
      </c>
      <c r="N830">
        <v>1402</v>
      </c>
      <c r="O830" t="s">
        <v>4064</v>
      </c>
    </row>
    <row r="831" spans="1:15" x14ac:dyDescent="0.25">
      <c r="A831" t="s">
        <v>75</v>
      </c>
      <c r="B831" t="s">
        <v>90</v>
      </c>
      <c r="C831" t="s">
        <v>4065</v>
      </c>
      <c r="D831" t="s">
        <v>151</v>
      </c>
      <c r="E831">
        <v>1</v>
      </c>
      <c r="F831" t="s">
        <v>212</v>
      </c>
      <c r="G831" t="s">
        <v>4066</v>
      </c>
      <c r="H831" t="s">
        <v>4067</v>
      </c>
      <c r="I831" t="s">
        <v>212</v>
      </c>
      <c r="J831" t="s">
        <v>82</v>
      </c>
      <c r="K831" t="s">
        <v>83</v>
      </c>
      <c r="L831" t="s">
        <v>3219</v>
      </c>
      <c r="M831" t="s">
        <v>253</v>
      </c>
      <c r="N831">
        <v>1402</v>
      </c>
      <c r="O831" t="s">
        <v>4068</v>
      </c>
    </row>
    <row r="832" spans="1:15" x14ac:dyDescent="0.25">
      <c r="A832" t="s">
        <v>75</v>
      </c>
      <c r="B832" t="s">
        <v>90</v>
      </c>
      <c r="C832" t="s">
        <v>4069</v>
      </c>
      <c r="D832" t="s">
        <v>135</v>
      </c>
      <c r="E832">
        <v>1</v>
      </c>
      <c r="F832" t="s">
        <v>4070</v>
      </c>
      <c r="G832" t="s">
        <v>4071</v>
      </c>
      <c r="H832" t="s">
        <v>4072</v>
      </c>
      <c r="I832" t="s">
        <v>253</v>
      </c>
      <c r="J832" t="s">
        <v>4073</v>
      </c>
      <c r="K832" t="s">
        <v>96</v>
      </c>
      <c r="L832" t="s">
        <v>3219</v>
      </c>
      <c r="M832" t="s">
        <v>253</v>
      </c>
      <c r="N832">
        <v>1402</v>
      </c>
      <c r="O832" t="s">
        <v>4074</v>
      </c>
    </row>
    <row r="833" spans="1:15" x14ac:dyDescent="0.25">
      <c r="A833" t="s">
        <v>75</v>
      </c>
      <c r="B833" t="s">
        <v>90</v>
      </c>
      <c r="C833" t="s">
        <v>4075</v>
      </c>
      <c r="D833" t="s">
        <v>297</v>
      </c>
      <c r="E833">
        <v>1</v>
      </c>
      <c r="F833" t="s">
        <v>4076</v>
      </c>
      <c r="G833" t="s">
        <v>4077</v>
      </c>
      <c r="H833" t="s">
        <v>4078</v>
      </c>
      <c r="I833" t="s">
        <v>96</v>
      </c>
      <c r="J833" t="s">
        <v>4079</v>
      </c>
      <c r="K833" t="s">
        <v>160</v>
      </c>
      <c r="L833" t="s">
        <v>3219</v>
      </c>
      <c r="M833" t="s">
        <v>253</v>
      </c>
      <c r="N833">
        <v>1402</v>
      </c>
      <c r="O833" t="s">
        <v>4080</v>
      </c>
    </row>
    <row r="834" spans="1:15" x14ac:dyDescent="0.25">
      <c r="A834" t="s">
        <v>75</v>
      </c>
      <c r="B834" t="s">
        <v>90</v>
      </c>
      <c r="C834" t="s">
        <v>4081</v>
      </c>
      <c r="D834" t="s">
        <v>115</v>
      </c>
      <c r="E834">
        <v>1</v>
      </c>
      <c r="F834" t="s">
        <v>79</v>
      </c>
      <c r="G834" t="s">
        <v>1387</v>
      </c>
      <c r="H834" t="s">
        <v>1388</v>
      </c>
      <c r="I834" t="s">
        <v>79</v>
      </c>
      <c r="J834" t="s">
        <v>82</v>
      </c>
      <c r="K834" t="s">
        <v>83</v>
      </c>
      <c r="L834" t="s">
        <v>3219</v>
      </c>
      <c r="M834" t="s">
        <v>253</v>
      </c>
      <c r="N834">
        <v>1402</v>
      </c>
      <c r="O834" t="s">
        <v>4082</v>
      </c>
    </row>
    <row r="835" spans="1:15" x14ac:dyDescent="0.25">
      <c r="A835" t="s">
        <v>75</v>
      </c>
      <c r="B835" t="s">
        <v>90</v>
      </c>
      <c r="C835" t="s">
        <v>4083</v>
      </c>
      <c r="D835" t="s">
        <v>135</v>
      </c>
      <c r="E835">
        <v>1</v>
      </c>
      <c r="F835" t="s">
        <v>4084</v>
      </c>
      <c r="G835" t="s">
        <v>4085</v>
      </c>
      <c r="H835" t="s">
        <v>4086</v>
      </c>
      <c r="I835" t="s">
        <v>140</v>
      </c>
      <c r="J835" t="s">
        <v>1755</v>
      </c>
      <c r="K835" t="s">
        <v>160</v>
      </c>
      <c r="L835" t="s">
        <v>3219</v>
      </c>
      <c r="M835" t="s">
        <v>253</v>
      </c>
      <c r="N835">
        <v>1402</v>
      </c>
      <c r="O835" t="s">
        <v>4087</v>
      </c>
    </row>
    <row r="836" spans="1:15" x14ac:dyDescent="0.25">
      <c r="A836" t="s">
        <v>75</v>
      </c>
      <c r="B836" t="s">
        <v>90</v>
      </c>
      <c r="C836" t="s">
        <v>4088</v>
      </c>
      <c r="D836" t="s">
        <v>135</v>
      </c>
      <c r="E836">
        <v>1</v>
      </c>
      <c r="F836" t="s">
        <v>4089</v>
      </c>
      <c r="G836" t="s">
        <v>4090</v>
      </c>
      <c r="H836" t="s">
        <v>4091</v>
      </c>
      <c r="I836" t="s">
        <v>85</v>
      </c>
      <c r="J836" t="s">
        <v>4092</v>
      </c>
      <c r="K836" t="s">
        <v>105</v>
      </c>
      <c r="L836" t="s">
        <v>3219</v>
      </c>
      <c r="M836" t="s">
        <v>253</v>
      </c>
      <c r="N836">
        <v>1402</v>
      </c>
      <c r="O836" t="s">
        <v>4093</v>
      </c>
    </row>
    <row r="837" spans="1:15" x14ac:dyDescent="0.25">
      <c r="A837" t="s">
        <v>75</v>
      </c>
      <c r="B837" t="s">
        <v>90</v>
      </c>
      <c r="C837" t="s">
        <v>4094</v>
      </c>
      <c r="D837" t="s">
        <v>135</v>
      </c>
      <c r="E837">
        <v>0.93500000000000005</v>
      </c>
      <c r="F837" t="s">
        <v>4095</v>
      </c>
      <c r="G837" t="s">
        <v>4096</v>
      </c>
      <c r="H837" t="s">
        <v>4097</v>
      </c>
      <c r="I837" t="s">
        <v>204</v>
      </c>
      <c r="J837" t="s">
        <v>671</v>
      </c>
      <c r="K837" t="s">
        <v>105</v>
      </c>
      <c r="L837" t="s">
        <v>3219</v>
      </c>
      <c r="M837" t="s">
        <v>253</v>
      </c>
      <c r="N837">
        <v>1402</v>
      </c>
      <c r="O837" t="s">
        <v>4098</v>
      </c>
    </row>
    <row r="838" spans="1:15" x14ac:dyDescent="0.25">
      <c r="A838" t="s">
        <v>75</v>
      </c>
      <c r="B838" t="s">
        <v>90</v>
      </c>
      <c r="C838" t="s">
        <v>4099</v>
      </c>
      <c r="D838" t="s">
        <v>135</v>
      </c>
      <c r="E838">
        <v>1</v>
      </c>
      <c r="F838" t="s">
        <v>4100</v>
      </c>
      <c r="G838" t="s">
        <v>4101</v>
      </c>
      <c r="H838" t="s">
        <v>2848</v>
      </c>
      <c r="I838" t="s">
        <v>85</v>
      </c>
      <c r="J838" t="s">
        <v>1432</v>
      </c>
      <c r="K838" t="s">
        <v>277</v>
      </c>
      <c r="L838" t="s">
        <v>3219</v>
      </c>
      <c r="M838" t="s">
        <v>253</v>
      </c>
      <c r="N838">
        <v>1402</v>
      </c>
      <c r="O838" t="s">
        <v>4102</v>
      </c>
    </row>
    <row r="839" spans="1:15" x14ac:dyDescent="0.25">
      <c r="A839" t="s">
        <v>75</v>
      </c>
      <c r="B839" t="s">
        <v>90</v>
      </c>
      <c r="C839" t="s">
        <v>4103</v>
      </c>
      <c r="D839" t="s">
        <v>92</v>
      </c>
      <c r="E839">
        <v>1</v>
      </c>
      <c r="F839" t="s">
        <v>4104</v>
      </c>
      <c r="G839" t="s">
        <v>4105</v>
      </c>
      <c r="H839" t="s">
        <v>4106</v>
      </c>
      <c r="I839" t="s">
        <v>277</v>
      </c>
      <c r="J839" t="s">
        <v>4107</v>
      </c>
      <c r="K839" t="s">
        <v>253</v>
      </c>
      <c r="L839" t="s">
        <v>3219</v>
      </c>
      <c r="M839" t="s">
        <v>253</v>
      </c>
      <c r="N839">
        <v>1402</v>
      </c>
      <c r="O839" t="s">
        <v>4108</v>
      </c>
    </row>
    <row r="840" spans="1:15" x14ac:dyDescent="0.25">
      <c r="A840" t="s">
        <v>75</v>
      </c>
      <c r="B840" t="s">
        <v>90</v>
      </c>
      <c r="C840" t="s">
        <v>4109</v>
      </c>
      <c r="D840" t="s">
        <v>135</v>
      </c>
      <c r="E840">
        <v>1</v>
      </c>
      <c r="F840" t="s">
        <v>4110</v>
      </c>
      <c r="G840" t="s">
        <v>4111</v>
      </c>
      <c r="H840" t="s">
        <v>4112</v>
      </c>
      <c r="I840" t="s">
        <v>85</v>
      </c>
      <c r="J840" t="s">
        <v>4113</v>
      </c>
      <c r="K840" t="s">
        <v>277</v>
      </c>
      <c r="L840" t="s">
        <v>3219</v>
      </c>
      <c r="M840" t="s">
        <v>253</v>
      </c>
      <c r="N840">
        <v>1402</v>
      </c>
      <c r="O840" t="s">
        <v>4114</v>
      </c>
    </row>
    <row r="841" spans="1:15" x14ac:dyDescent="0.25">
      <c r="A841" t="s">
        <v>75</v>
      </c>
      <c r="B841" t="s">
        <v>90</v>
      </c>
      <c r="C841" t="s">
        <v>4115</v>
      </c>
      <c r="D841" t="s">
        <v>297</v>
      </c>
      <c r="E841">
        <v>1</v>
      </c>
      <c r="F841" t="s">
        <v>4116</v>
      </c>
      <c r="G841" t="s">
        <v>4111</v>
      </c>
      <c r="H841" t="s">
        <v>4112</v>
      </c>
      <c r="I841" t="s">
        <v>96</v>
      </c>
      <c r="J841" t="s">
        <v>1932</v>
      </c>
      <c r="K841" t="s">
        <v>253</v>
      </c>
      <c r="L841" t="s">
        <v>3219</v>
      </c>
      <c r="M841" t="s">
        <v>253</v>
      </c>
      <c r="N841">
        <v>1402</v>
      </c>
      <c r="O841" t="s">
        <v>4117</v>
      </c>
    </row>
    <row r="842" spans="1:15" x14ac:dyDescent="0.25">
      <c r="A842" t="s">
        <v>75</v>
      </c>
      <c r="B842" t="s">
        <v>90</v>
      </c>
      <c r="C842" t="s">
        <v>4118</v>
      </c>
      <c r="D842" t="s">
        <v>92</v>
      </c>
      <c r="E842">
        <v>0.94299999999999995</v>
      </c>
      <c r="F842" t="s">
        <v>4119</v>
      </c>
      <c r="G842" t="s">
        <v>4120</v>
      </c>
      <c r="H842" t="s">
        <v>4121</v>
      </c>
      <c r="I842" t="s">
        <v>400</v>
      </c>
      <c r="J842" t="s">
        <v>3514</v>
      </c>
      <c r="K842" t="s">
        <v>277</v>
      </c>
      <c r="L842" t="s">
        <v>3219</v>
      </c>
      <c r="M842" t="s">
        <v>253</v>
      </c>
      <c r="N842">
        <v>1402</v>
      </c>
      <c r="O842" t="s">
        <v>4122</v>
      </c>
    </row>
    <row r="843" spans="1:15" x14ac:dyDescent="0.25">
      <c r="A843" t="s">
        <v>75</v>
      </c>
      <c r="B843" t="s">
        <v>90</v>
      </c>
      <c r="C843" t="s">
        <v>4123</v>
      </c>
      <c r="D843" t="s">
        <v>135</v>
      </c>
      <c r="E843">
        <v>1</v>
      </c>
      <c r="F843" t="s">
        <v>79</v>
      </c>
      <c r="G843" t="s">
        <v>2865</v>
      </c>
      <c r="H843" t="s">
        <v>4124</v>
      </c>
      <c r="I843" t="s">
        <v>79</v>
      </c>
      <c r="J843" t="s">
        <v>82</v>
      </c>
      <c r="K843" t="s">
        <v>83</v>
      </c>
      <c r="L843" t="s">
        <v>3219</v>
      </c>
      <c r="M843" t="s">
        <v>253</v>
      </c>
      <c r="N843">
        <v>1402</v>
      </c>
      <c r="O843" t="s">
        <v>4125</v>
      </c>
    </row>
    <row r="844" spans="1:15" x14ac:dyDescent="0.25">
      <c r="A844" t="s">
        <v>75</v>
      </c>
      <c r="B844" t="s">
        <v>90</v>
      </c>
      <c r="C844" t="s">
        <v>4126</v>
      </c>
      <c r="D844" t="s">
        <v>101</v>
      </c>
      <c r="E844">
        <v>1</v>
      </c>
      <c r="F844" t="s">
        <v>79</v>
      </c>
      <c r="G844" t="s">
        <v>4127</v>
      </c>
      <c r="H844" t="s">
        <v>4128</v>
      </c>
      <c r="I844" t="s">
        <v>79</v>
      </c>
      <c r="J844" t="s">
        <v>82</v>
      </c>
      <c r="K844" t="s">
        <v>83</v>
      </c>
      <c r="L844" t="s">
        <v>3219</v>
      </c>
      <c r="M844" t="s">
        <v>253</v>
      </c>
      <c r="N844">
        <v>1402</v>
      </c>
      <c r="O844" t="s">
        <v>4129</v>
      </c>
    </row>
    <row r="845" spans="1:15" x14ac:dyDescent="0.25">
      <c r="A845" t="s">
        <v>75</v>
      </c>
      <c r="B845" t="s">
        <v>90</v>
      </c>
      <c r="C845" t="s">
        <v>4130</v>
      </c>
      <c r="D845" t="s">
        <v>92</v>
      </c>
      <c r="E845">
        <v>1</v>
      </c>
      <c r="F845" t="s">
        <v>79</v>
      </c>
      <c r="G845" t="s">
        <v>4131</v>
      </c>
      <c r="H845" t="s">
        <v>4132</v>
      </c>
      <c r="I845" t="s">
        <v>79</v>
      </c>
      <c r="J845" t="s">
        <v>82</v>
      </c>
      <c r="K845" t="s">
        <v>83</v>
      </c>
      <c r="L845" t="s">
        <v>3219</v>
      </c>
      <c r="M845" t="s">
        <v>253</v>
      </c>
      <c r="N845">
        <v>1402</v>
      </c>
      <c r="O845" t="s">
        <v>4133</v>
      </c>
    </row>
    <row r="846" spans="1:15" x14ac:dyDescent="0.25">
      <c r="A846" t="s">
        <v>75</v>
      </c>
      <c r="B846" t="s">
        <v>90</v>
      </c>
      <c r="C846" t="s">
        <v>4134</v>
      </c>
      <c r="D846" t="s">
        <v>297</v>
      </c>
      <c r="E846">
        <v>1</v>
      </c>
      <c r="F846" t="s">
        <v>4135</v>
      </c>
      <c r="G846" t="s">
        <v>4136</v>
      </c>
      <c r="H846" t="s">
        <v>4137</v>
      </c>
      <c r="I846" t="s">
        <v>85</v>
      </c>
      <c r="J846" t="s">
        <v>4138</v>
      </c>
      <c r="K846" t="s">
        <v>105</v>
      </c>
      <c r="L846" t="s">
        <v>3219</v>
      </c>
      <c r="M846" t="s">
        <v>253</v>
      </c>
      <c r="N846">
        <v>1402</v>
      </c>
      <c r="O846" t="s">
        <v>4139</v>
      </c>
    </row>
    <row r="847" spans="1:15" x14ac:dyDescent="0.25">
      <c r="A847" t="s">
        <v>75</v>
      </c>
      <c r="B847" t="s">
        <v>90</v>
      </c>
      <c r="C847" t="s">
        <v>4140</v>
      </c>
      <c r="D847" t="s">
        <v>135</v>
      </c>
      <c r="E847">
        <v>0.94499999999999995</v>
      </c>
      <c r="F847" t="s">
        <v>4141</v>
      </c>
      <c r="G847" t="s">
        <v>4142</v>
      </c>
      <c r="H847" t="s">
        <v>4143</v>
      </c>
      <c r="I847" t="s">
        <v>124</v>
      </c>
      <c r="J847" t="s">
        <v>1483</v>
      </c>
      <c r="K847" t="s">
        <v>96</v>
      </c>
      <c r="L847" t="s">
        <v>3219</v>
      </c>
      <c r="M847" t="s">
        <v>253</v>
      </c>
      <c r="N847">
        <v>1402</v>
      </c>
      <c r="O847" t="s">
        <v>4144</v>
      </c>
    </row>
    <row r="848" spans="1:15" x14ac:dyDescent="0.25">
      <c r="A848" t="s">
        <v>75</v>
      </c>
      <c r="B848" t="s">
        <v>90</v>
      </c>
      <c r="C848" t="s">
        <v>4145</v>
      </c>
      <c r="D848" t="s">
        <v>120</v>
      </c>
      <c r="E848">
        <v>0.94499999999999995</v>
      </c>
      <c r="F848" t="s">
        <v>79</v>
      </c>
      <c r="G848" t="s">
        <v>4146</v>
      </c>
      <c r="H848" t="s">
        <v>4147</v>
      </c>
      <c r="I848" t="s">
        <v>79</v>
      </c>
      <c r="J848" t="s">
        <v>82</v>
      </c>
      <c r="K848" t="s">
        <v>83</v>
      </c>
      <c r="L848" t="s">
        <v>3219</v>
      </c>
      <c r="M848" t="s">
        <v>253</v>
      </c>
      <c r="N848">
        <v>1402</v>
      </c>
      <c r="O848" t="s">
        <v>4148</v>
      </c>
    </row>
    <row r="849" spans="1:15" x14ac:dyDescent="0.25">
      <c r="A849" t="s">
        <v>75</v>
      </c>
      <c r="B849" t="s">
        <v>90</v>
      </c>
      <c r="C849" t="s">
        <v>4149</v>
      </c>
      <c r="D849" t="s">
        <v>120</v>
      </c>
      <c r="E849">
        <v>1</v>
      </c>
      <c r="F849" t="s">
        <v>4150</v>
      </c>
      <c r="G849" t="s">
        <v>4151</v>
      </c>
      <c r="H849" t="s">
        <v>4152</v>
      </c>
      <c r="I849" t="s">
        <v>511</v>
      </c>
      <c r="J849" t="s">
        <v>2380</v>
      </c>
      <c r="K849" t="s">
        <v>400</v>
      </c>
      <c r="L849" t="s">
        <v>3219</v>
      </c>
      <c r="M849" t="s">
        <v>253</v>
      </c>
      <c r="N849">
        <v>1402</v>
      </c>
      <c r="O849" t="s">
        <v>4153</v>
      </c>
    </row>
    <row r="850" spans="1:15" x14ac:dyDescent="0.25">
      <c r="A850" t="s">
        <v>75</v>
      </c>
      <c r="B850" t="s">
        <v>90</v>
      </c>
      <c r="C850" t="s">
        <v>4154</v>
      </c>
      <c r="D850" t="s">
        <v>120</v>
      </c>
      <c r="E850">
        <v>1</v>
      </c>
      <c r="F850" t="s">
        <v>4155</v>
      </c>
      <c r="G850" t="s">
        <v>4156</v>
      </c>
      <c r="H850" t="s">
        <v>4157</v>
      </c>
      <c r="I850" t="s">
        <v>204</v>
      </c>
      <c r="J850" t="s">
        <v>1824</v>
      </c>
      <c r="K850" t="s">
        <v>105</v>
      </c>
      <c r="L850" t="s">
        <v>3219</v>
      </c>
      <c r="M850" t="s">
        <v>253</v>
      </c>
      <c r="N850">
        <v>1402</v>
      </c>
      <c r="O850" t="s">
        <v>4158</v>
      </c>
    </row>
    <row r="851" spans="1:15" x14ac:dyDescent="0.25">
      <c r="A851" t="s">
        <v>75</v>
      </c>
      <c r="B851" t="s">
        <v>90</v>
      </c>
      <c r="C851" t="s">
        <v>4159</v>
      </c>
      <c r="D851" t="s">
        <v>120</v>
      </c>
      <c r="E851">
        <v>1</v>
      </c>
      <c r="F851" t="s">
        <v>4160</v>
      </c>
      <c r="G851" t="s">
        <v>4161</v>
      </c>
      <c r="H851" t="s">
        <v>4162</v>
      </c>
      <c r="I851" t="s">
        <v>124</v>
      </c>
      <c r="J851" t="s">
        <v>2316</v>
      </c>
      <c r="K851" t="s">
        <v>140</v>
      </c>
      <c r="L851" t="s">
        <v>3219</v>
      </c>
      <c r="M851" t="s">
        <v>253</v>
      </c>
      <c r="N851">
        <v>1402</v>
      </c>
      <c r="O851" t="s">
        <v>4163</v>
      </c>
    </row>
    <row r="852" spans="1:15" x14ac:dyDescent="0.25">
      <c r="A852" t="s">
        <v>75</v>
      </c>
      <c r="B852" t="s">
        <v>90</v>
      </c>
      <c r="C852" t="s">
        <v>4164</v>
      </c>
      <c r="D852" t="s">
        <v>135</v>
      </c>
      <c r="E852">
        <v>0.94599999999999995</v>
      </c>
      <c r="F852" t="s">
        <v>4165</v>
      </c>
      <c r="G852" t="s">
        <v>4166</v>
      </c>
      <c r="H852" t="s">
        <v>4167</v>
      </c>
      <c r="I852" t="s">
        <v>124</v>
      </c>
      <c r="J852" t="s">
        <v>4168</v>
      </c>
      <c r="K852" t="s">
        <v>140</v>
      </c>
      <c r="L852" t="s">
        <v>3219</v>
      </c>
      <c r="M852" t="s">
        <v>253</v>
      </c>
      <c r="N852">
        <v>1402</v>
      </c>
      <c r="O852" t="s">
        <v>4169</v>
      </c>
    </row>
    <row r="853" spans="1:15" x14ac:dyDescent="0.25">
      <c r="A853" t="s">
        <v>75</v>
      </c>
      <c r="B853" t="s">
        <v>90</v>
      </c>
      <c r="C853" t="s">
        <v>4170</v>
      </c>
      <c r="D853" t="s">
        <v>135</v>
      </c>
      <c r="E853">
        <v>1</v>
      </c>
      <c r="F853" t="s">
        <v>79</v>
      </c>
      <c r="G853" t="s">
        <v>1520</v>
      </c>
      <c r="H853" t="s">
        <v>1521</v>
      </c>
      <c r="I853" t="s">
        <v>79</v>
      </c>
      <c r="J853" t="s">
        <v>82</v>
      </c>
      <c r="K853" t="s">
        <v>83</v>
      </c>
      <c r="L853" t="s">
        <v>3219</v>
      </c>
      <c r="M853" t="s">
        <v>253</v>
      </c>
      <c r="N853">
        <v>1402</v>
      </c>
      <c r="O853" t="s">
        <v>4171</v>
      </c>
    </row>
    <row r="854" spans="1:15" x14ac:dyDescent="0.25">
      <c r="A854" t="s">
        <v>75</v>
      </c>
      <c r="B854" t="s">
        <v>90</v>
      </c>
      <c r="C854" t="s">
        <v>4172</v>
      </c>
      <c r="D854" t="s">
        <v>151</v>
      </c>
      <c r="E854">
        <v>1</v>
      </c>
      <c r="F854" t="s">
        <v>79</v>
      </c>
      <c r="G854" t="s">
        <v>4173</v>
      </c>
      <c r="H854" t="s">
        <v>4174</v>
      </c>
      <c r="I854" t="s">
        <v>79</v>
      </c>
      <c r="J854" t="s">
        <v>82</v>
      </c>
      <c r="K854" t="s">
        <v>83</v>
      </c>
      <c r="L854" t="s">
        <v>3219</v>
      </c>
      <c r="M854" t="s">
        <v>253</v>
      </c>
      <c r="N854">
        <v>1402</v>
      </c>
      <c r="O854" t="s">
        <v>4175</v>
      </c>
    </row>
    <row r="855" spans="1:15" x14ac:dyDescent="0.25">
      <c r="A855" t="s">
        <v>75</v>
      </c>
      <c r="B855" t="s">
        <v>90</v>
      </c>
      <c r="C855" t="s">
        <v>4176</v>
      </c>
      <c r="D855" t="s">
        <v>135</v>
      </c>
      <c r="E855">
        <v>1</v>
      </c>
      <c r="F855" t="s">
        <v>4177</v>
      </c>
      <c r="G855" t="s">
        <v>1530</v>
      </c>
      <c r="H855" t="s">
        <v>1531</v>
      </c>
      <c r="I855" t="s">
        <v>146</v>
      </c>
      <c r="J855" t="s">
        <v>4178</v>
      </c>
      <c r="K855" t="s">
        <v>148</v>
      </c>
      <c r="L855" t="s">
        <v>3219</v>
      </c>
      <c r="M855" t="s">
        <v>253</v>
      </c>
      <c r="N855">
        <v>1402</v>
      </c>
      <c r="O855" t="s">
        <v>4179</v>
      </c>
    </row>
    <row r="856" spans="1:15" x14ac:dyDescent="0.25">
      <c r="A856" t="s">
        <v>75</v>
      </c>
      <c r="B856" t="s">
        <v>90</v>
      </c>
      <c r="C856" t="s">
        <v>4180</v>
      </c>
      <c r="D856" t="s">
        <v>225</v>
      </c>
      <c r="E856">
        <v>1</v>
      </c>
      <c r="F856" t="s">
        <v>4181</v>
      </c>
      <c r="G856" t="s">
        <v>1536</v>
      </c>
      <c r="H856" t="s">
        <v>1537</v>
      </c>
      <c r="I856" t="s">
        <v>174</v>
      </c>
      <c r="J856" t="s">
        <v>3563</v>
      </c>
      <c r="K856" t="s">
        <v>140</v>
      </c>
      <c r="L856" t="s">
        <v>3219</v>
      </c>
      <c r="M856" t="s">
        <v>253</v>
      </c>
      <c r="N856">
        <v>1402</v>
      </c>
      <c r="O856" t="s">
        <v>4182</v>
      </c>
    </row>
    <row r="857" spans="1:15" x14ac:dyDescent="0.25">
      <c r="A857" t="s">
        <v>75</v>
      </c>
      <c r="B857" t="s">
        <v>90</v>
      </c>
      <c r="C857" t="s">
        <v>4183</v>
      </c>
      <c r="D857" t="s">
        <v>120</v>
      </c>
      <c r="E857">
        <v>1</v>
      </c>
      <c r="F857" t="s">
        <v>4184</v>
      </c>
      <c r="G857" t="s">
        <v>1555</v>
      </c>
      <c r="H857" t="s">
        <v>1556</v>
      </c>
      <c r="I857" t="s">
        <v>124</v>
      </c>
      <c r="J857" t="s">
        <v>2574</v>
      </c>
      <c r="K857" t="s">
        <v>140</v>
      </c>
      <c r="L857" t="s">
        <v>3219</v>
      </c>
      <c r="M857" t="s">
        <v>253</v>
      </c>
      <c r="N857">
        <v>1402</v>
      </c>
      <c r="O857" t="s">
        <v>4185</v>
      </c>
    </row>
    <row r="858" spans="1:15" x14ac:dyDescent="0.25">
      <c r="A858" t="s">
        <v>75</v>
      </c>
      <c r="B858" t="s">
        <v>90</v>
      </c>
      <c r="C858" t="s">
        <v>4186</v>
      </c>
      <c r="D858" t="s">
        <v>225</v>
      </c>
      <c r="E858">
        <v>1</v>
      </c>
      <c r="F858" t="s">
        <v>4187</v>
      </c>
      <c r="G858" t="s">
        <v>4188</v>
      </c>
      <c r="H858" t="s">
        <v>4189</v>
      </c>
      <c r="I858" t="s">
        <v>96</v>
      </c>
      <c r="J858" t="s">
        <v>3563</v>
      </c>
      <c r="K858" t="s">
        <v>98</v>
      </c>
      <c r="L858" t="s">
        <v>3219</v>
      </c>
      <c r="M858" t="s">
        <v>253</v>
      </c>
      <c r="N858">
        <v>1402</v>
      </c>
      <c r="O858" t="s">
        <v>4190</v>
      </c>
    </row>
    <row r="859" spans="1:15" x14ac:dyDescent="0.25">
      <c r="A859" t="s">
        <v>75</v>
      </c>
      <c r="B859" t="s">
        <v>90</v>
      </c>
      <c r="C859" t="s">
        <v>4191</v>
      </c>
      <c r="D859" t="s">
        <v>92</v>
      </c>
      <c r="E859">
        <v>1</v>
      </c>
      <c r="F859" t="s">
        <v>79</v>
      </c>
      <c r="G859" t="s">
        <v>2914</v>
      </c>
      <c r="H859" t="s">
        <v>4192</v>
      </c>
      <c r="I859" t="s">
        <v>79</v>
      </c>
      <c r="J859" t="s">
        <v>82</v>
      </c>
      <c r="K859" t="s">
        <v>83</v>
      </c>
      <c r="L859" t="s">
        <v>3219</v>
      </c>
      <c r="M859" t="s">
        <v>253</v>
      </c>
      <c r="N859">
        <v>1402</v>
      </c>
      <c r="O859" t="s">
        <v>4193</v>
      </c>
    </row>
    <row r="860" spans="1:15" x14ac:dyDescent="0.25">
      <c r="A860" t="s">
        <v>75</v>
      </c>
      <c r="B860" t="s">
        <v>90</v>
      </c>
      <c r="C860" t="s">
        <v>4194</v>
      </c>
      <c r="D860" t="s">
        <v>92</v>
      </c>
      <c r="E860">
        <v>1</v>
      </c>
      <c r="F860" t="s">
        <v>4195</v>
      </c>
      <c r="G860" t="s">
        <v>4196</v>
      </c>
      <c r="H860" t="s">
        <v>4197</v>
      </c>
      <c r="I860" t="s">
        <v>98</v>
      </c>
      <c r="J860" t="s">
        <v>97</v>
      </c>
      <c r="K860" t="s">
        <v>96</v>
      </c>
      <c r="L860" t="s">
        <v>3219</v>
      </c>
      <c r="M860" t="s">
        <v>253</v>
      </c>
      <c r="N860">
        <v>1402</v>
      </c>
      <c r="O860" t="s">
        <v>4198</v>
      </c>
    </row>
    <row r="861" spans="1:15" x14ac:dyDescent="0.25">
      <c r="A861" t="s">
        <v>75</v>
      </c>
      <c r="B861" t="s">
        <v>90</v>
      </c>
      <c r="C861" t="s">
        <v>4199</v>
      </c>
      <c r="D861" t="s">
        <v>92</v>
      </c>
      <c r="E861">
        <v>1</v>
      </c>
      <c r="F861" t="s">
        <v>4200</v>
      </c>
      <c r="G861" t="s">
        <v>4201</v>
      </c>
      <c r="H861" t="s">
        <v>4202</v>
      </c>
      <c r="I861" t="s">
        <v>511</v>
      </c>
      <c r="J861" t="s">
        <v>4203</v>
      </c>
      <c r="K861" t="s">
        <v>96</v>
      </c>
      <c r="L861" t="s">
        <v>3219</v>
      </c>
      <c r="M861" t="s">
        <v>253</v>
      </c>
      <c r="N861">
        <v>1402</v>
      </c>
      <c r="O861" t="s">
        <v>4204</v>
      </c>
    </row>
    <row r="862" spans="1:15" x14ac:dyDescent="0.25">
      <c r="A862" t="s">
        <v>75</v>
      </c>
      <c r="B862" t="s">
        <v>90</v>
      </c>
      <c r="C862" t="s">
        <v>4205</v>
      </c>
      <c r="D862" t="s">
        <v>135</v>
      </c>
      <c r="E862">
        <v>1</v>
      </c>
      <c r="F862" t="s">
        <v>4206</v>
      </c>
      <c r="G862" t="s">
        <v>4207</v>
      </c>
      <c r="H862" t="s">
        <v>554</v>
      </c>
      <c r="I862" t="s">
        <v>511</v>
      </c>
      <c r="J862" t="s">
        <v>4208</v>
      </c>
      <c r="K862" t="s">
        <v>400</v>
      </c>
      <c r="L862" t="s">
        <v>3219</v>
      </c>
      <c r="M862" t="s">
        <v>253</v>
      </c>
      <c r="N862">
        <v>1402</v>
      </c>
      <c r="O862" t="s">
        <v>4209</v>
      </c>
    </row>
    <row r="863" spans="1:15" x14ac:dyDescent="0.25">
      <c r="A863" t="s">
        <v>75</v>
      </c>
      <c r="B863" t="s">
        <v>90</v>
      </c>
      <c r="C863" t="s">
        <v>4210</v>
      </c>
      <c r="D863" t="s">
        <v>92</v>
      </c>
      <c r="E863">
        <v>1</v>
      </c>
      <c r="F863" t="s">
        <v>79</v>
      </c>
      <c r="G863" t="s">
        <v>4207</v>
      </c>
      <c r="H863" t="s">
        <v>4211</v>
      </c>
      <c r="I863" t="s">
        <v>79</v>
      </c>
      <c r="J863" t="s">
        <v>82</v>
      </c>
      <c r="K863" t="s">
        <v>83</v>
      </c>
      <c r="L863" t="s">
        <v>3219</v>
      </c>
      <c r="M863" t="s">
        <v>253</v>
      </c>
      <c r="N863">
        <v>1402</v>
      </c>
      <c r="O863" t="s">
        <v>4212</v>
      </c>
    </row>
    <row r="864" spans="1:15" x14ac:dyDescent="0.25">
      <c r="A864" t="s">
        <v>75</v>
      </c>
      <c r="B864" t="s">
        <v>90</v>
      </c>
      <c r="C864" t="s">
        <v>4213</v>
      </c>
      <c r="D864" t="s">
        <v>135</v>
      </c>
      <c r="E864">
        <v>1</v>
      </c>
      <c r="F864" t="s">
        <v>4214</v>
      </c>
      <c r="G864" t="s">
        <v>4215</v>
      </c>
      <c r="H864" t="s">
        <v>4216</v>
      </c>
      <c r="I864" t="s">
        <v>140</v>
      </c>
      <c r="J864" t="s">
        <v>3859</v>
      </c>
      <c r="K864" t="s">
        <v>160</v>
      </c>
      <c r="L864" t="s">
        <v>3219</v>
      </c>
      <c r="M864" t="s">
        <v>253</v>
      </c>
      <c r="N864">
        <v>1402</v>
      </c>
      <c r="O864" t="s">
        <v>4217</v>
      </c>
    </row>
    <row r="865" spans="1:15" x14ac:dyDescent="0.25">
      <c r="A865" t="s">
        <v>75</v>
      </c>
      <c r="B865" t="s">
        <v>90</v>
      </c>
      <c r="C865" t="s">
        <v>4218</v>
      </c>
      <c r="D865" t="s">
        <v>101</v>
      </c>
      <c r="E865">
        <v>1</v>
      </c>
      <c r="F865" t="s">
        <v>4219</v>
      </c>
      <c r="G865" t="s">
        <v>2925</v>
      </c>
      <c r="H865" t="s">
        <v>687</v>
      </c>
      <c r="I865" t="s">
        <v>174</v>
      </c>
      <c r="J865" t="s">
        <v>3716</v>
      </c>
      <c r="K865" t="s">
        <v>131</v>
      </c>
      <c r="L865" t="s">
        <v>3219</v>
      </c>
      <c r="M865" t="s">
        <v>253</v>
      </c>
      <c r="N865">
        <v>1402</v>
      </c>
      <c r="O865" t="s">
        <v>4220</v>
      </c>
    </row>
    <row r="866" spans="1:15" x14ac:dyDescent="0.25">
      <c r="A866" t="s">
        <v>75</v>
      </c>
      <c r="B866" t="s">
        <v>90</v>
      </c>
      <c r="C866" t="s">
        <v>4221</v>
      </c>
      <c r="D866" t="s">
        <v>120</v>
      </c>
      <c r="E866">
        <v>1</v>
      </c>
      <c r="F866" t="s">
        <v>79</v>
      </c>
      <c r="G866" t="s">
        <v>2925</v>
      </c>
      <c r="H866" t="s">
        <v>4222</v>
      </c>
      <c r="I866" t="s">
        <v>79</v>
      </c>
      <c r="J866" t="s">
        <v>82</v>
      </c>
      <c r="K866" t="s">
        <v>83</v>
      </c>
      <c r="L866" t="s">
        <v>3219</v>
      </c>
      <c r="M866" t="s">
        <v>253</v>
      </c>
      <c r="N866">
        <v>1402</v>
      </c>
      <c r="O866" t="s">
        <v>4223</v>
      </c>
    </row>
    <row r="867" spans="1:15" x14ac:dyDescent="0.25">
      <c r="A867" t="s">
        <v>75</v>
      </c>
      <c r="B867" t="s">
        <v>90</v>
      </c>
      <c r="C867" t="s">
        <v>4224</v>
      </c>
      <c r="D867" t="s">
        <v>135</v>
      </c>
      <c r="E867">
        <v>1</v>
      </c>
      <c r="F867" t="s">
        <v>79</v>
      </c>
      <c r="G867" t="s">
        <v>4225</v>
      </c>
      <c r="H867" t="s">
        <v>4226</v>
      </c>
      <c r="I867" t="s">
        <v>79</v>
      </c>
      <c r="J867" t="s">
        <v>82</v>
      </c>
      <c r="K867" t="s">
        <v>83</v>
      </c>
      <c r="L867" t="s">
        <v>3219</v>
      </c>
      <c r="M867" t="s">
        <v>253</v>
      </c>
      <c r="N867">
        <v>1402</v>
      </c>
      <c r="O867" t="s">
        <v>4227</v>
      </c>
    </row>
    <row r="868" spans="1:15" x14ac:dyDescent="0.25">
      <c r="A868" t="s">
        <v>75</v>
      </c>
      <c r="B868" t="s">
        <v>90</v>
      </c>
      <c r="C868" t="s">
        <v>4228</v>
      </c>
      <c r="D868" t="s">
        <v>120</v>
      </c>
      <c r="E868">
        <v>0.94</v>
      </c>
      <c r="F868" t="s">
        <v>4229</v>
      </c>
      <c r="G868" t="s">
        <v>4230</v>
      </c>
      <c r="H868" t="s">
        <v>4231</v>
      </c>
      <c r="I868" t="s">
        <v>131</v>
      </c>
      <c r="J868" t="s">
        <v>1171</v>
      </c>
      <c r="K868" t="s">
        <v>98</v>
      </c>
      <c r="L868" t="s">
        <v>3219</v>
      </c>
      <c r="M868" t="s">
        <v>253</v>
      </c>
      <c r="N868">
        <v>1402</v>
      </c>
      <c r="O868" t="s">
        <v>4232</v>
      </c>
    </row>
    <row r="869" spans="1:15" x14ac:dyDescent="0.25">
      <c r="A869" t="s">
        <v>75</v>
      </c>
      <c r="B869" t="s">
        <v>90</v>
      </c>
      <c r="C869" t="s">
        <v>4233</v>
      </c>
      <c r="D869" t="s">
        <v>135</v>
      </c>
      <c r="E869">
        <v>1</v>
      </c>
      <c r="F869" t="s">
        <v>189</v>
      </c>
      <c r="G869" t="s">
        <v>4234</v>
      </c>
      <c r="H869" t="s">
        <v>4235</v>
      </c>
      <c r="I869" t="s">
        <v>189</v>
      </c>
      <c r="J869" t="s">
        <v>82</v>
      </c>
      <c r="K869" t="s">
        <v>83</v>
      </c>
      <c r="L869" t="s">
        <v>3219</v>
      </c>
      <c r="M869" t="s">
        <v>253</v>
      </c>
      <c r="N869">
        <v>1402</v>
      </c>
      <c r="O869" t="s">
        <v>4236</v>
      </c>
    </row>
    <row r="870" spans="1:15" x14ac:dyDescent="0.25">
      <c r="A870" t="s">
        <v>75</v>
      </c>
      <c r="B870" t="s">
        <v>90</v>
      </c>
      <c r="C870" t="s">
        <v>4237</v>
      </c>
      <c r="D870" t="s">
        <v>135</v>
      </c>
      <c r="E870">
        <v>1</v>
      </c>
      <c r="F870" t="s">
        <v>4238</v>
      </c>
      <c r="G870" t="s">
        <v>4239</v>
      </c>
      <c r="H870" t="s">
        <v>4240</v>
      </c>
      <c r="I870" t="s">
        <v>124</v>
      </c>
      <c r="J870" t="s">
        <v>4241</v>
      </c>
      <c r="K870" t="s">
        <v>140</v>
      </c>
      <c r="L870" t="s">
        <v>3219</v>
      </c>
      <c r="M870" t="s">
        <v>253</v>
      </c>
      <c r="N870">
        <v>1402</v>
      </c>
      <c r="O870" t="s">
        <v>4242</v>
      </c>
    </row>
    <row r="871" spans="1:15" x14ac:dyDescent="0.25">
      <c r="A871" t="s">
        <v>75</v>
      </c>
      <c r="B871" t="s">
        <v>90</v>
      </c>
      <c r="C871" t="s">
        <v>4243</v>
      </c>
      <c r="D871" t="s">
        <v>135</v>
      </c>
      <c r="E871">
        <v>1</v>
      </c>
      <c r="F871" t="s">
        <v>4244</v>
      </c>
      <c r="G871" t="s">
        <v>4245</v>
      </c>
      <c r="H871" t="s">
        <v>4246</v>
      </c>
      <c r="I871" t="s">
        <v>124</v>
      </c>
      <c r="J871" t="s">
        <v>4247</v>
      </c>
      <c r="K871" t="s">
        <v>140</v>
      </c>
      <c r="L871" t="s">
        <v>3219</v>
      </c>
      <c r="M871" t="s">
        <v>253</v>
      </c>
      <c r="N871">
        <v>1402</v>
      </c>
      <c r="O871" t="s">
        <v>4248</v>
      </c>
    </row>
    <row r="872" spans="1:15" x14ac:dyDescent="0.25">
      <c r="A872" t="s">
        <v>75</v>
      </c>
      <c r="B872" t="s">
        <v>90</v>
      </c>
      <c r="C872" t="s">
        <v>4249</v>
      </c>
      <c r="D872" t="s">
        <v>135</v>
      </c>
      <c r="E872">
        <v>1</v>
      </c>
      <c r="F872" t="s">
        <v>4250</v>
      </c>
      <c r="G872" t="s">
        <v>1582</v>
      </c>
      <c r="H872" t="s">
        <v>1583</v>
      </c>
      <c r="I872" t="s">
        <v>146</v>
      </c>
      <c r="J872" t="s">
        <v>1426</v>
      </c>
      <c r="K872" t="s">
        <v>148</v>
      </c>
      <c r="L872" t="s">
        <v>3219</v>
      </c>
      <c r="M872" t="s">
        <v>253</v>
      </c>
      <c r="N872">
        <v>1402</v>
      </c>
      <c r="O872" t="s">
        <v>4251</v>
      </c>
    </row>
    <row r="873" spans="1:15" x14ac:dyDescent="0.25">
      <c r="A873" t="s">
        <v>75</v>
      </c>
      <c r="B873" t="s">
        <v>90</v>
      </c>
      <c r="C873" t="s">
        <v>4252</v>
      </c>
      <c r="D873" t="s">
        <v>101</v>
      </c>
      <c r="E873">
        <v>1</v>
      </c>
      <c r="F873" t="s">
        <v>4253</v>
      </c>
      <c r="G873" t="s">
        <v>4254</v>
      </c>
      <c r="H873" t="s">
        <v>4255</v>
      </c>
      <c r="I873" t="s">
        <v>253</v>
      </c>
      <c r="J873" t="s">
        <v>3514</v>
      </c>
      <c r="K873" t="s">
        <v>245</v>
      </c>
      <c r="L873" t="s">
        <v>3219</v>
      </c>
      <c r="M873" t="s">
        <v>253</v>
      </c>
      <c r="N873">
        <v>1402</v>
      </c>
      <c r="O873" t="s">
        <v>4256</v>
      </c>
    </row>
    <row r="874" spans="1:15" x14ac:dyDescent="0.25">
      <c r="A874" t="s">
        <v>75</v>
      </c>
      <c r="B874" t="s">
        <v>90</v>
      </c>
      <c r="C874" t="s">
        <v>4257</v>
      </c>
      <c r="D874" t="s">
        <v>151</v>
      </c>
      <c r="E874">
        <v>1</v>
      </c>
      <c r="F874" t="s">
        <v>79</v>
      </c>
      <c r="G874" t="s">
        <v>4258</v>
      </c>
      <c r="H874" t="s">
        <v>4259</v>
      </c>
      <c r="I874" t="s">
        <v>79</v>
      </c>
      <c r="J874" t="s">
        <v>82</v>
      </c>
      <c r="K874" t="s">
        <v>83</v>
      </c>
      <c r="L874" t="s">
        <v>3219</v>
      </c>
      <c r="M874" t="s">
        <v>253</v>
      </c>
      <c r="N874">
        <v>1402</v>
      </c>
      <c r="O874" t="s">
        <v>4260</v>
      </c>
    </row>
    <row r="875" spans="1:15" x14ac:dyDescent="0.25">
      <c r="A875" t="s">
        <v>75</v>
      </c>
      <c r="B875" t="s">
        <v>90</v>
      </c>
      <c r="C875" t="s">
        <v>4261</v>
      </c>
      <c r="D875" t="s">
        <v>135</v>
      </c>
      <c r="E875">
        <v>1</v>
      </c>
      <c r="F875" t="s">
        <v>4262</v>
      </c>
      <c r="G875" t="s">
        <v>4263</v>
      </c>
      <c r="H875" t="s">
        <v>4264</v>
      </c>
      <c r="I875" t="s">
        <v>85</v>
      </c>
      <c r="J875" t="s">
        <v>1876</v>
      </c>
      <c r="K875" t="s">
        <v>277</v>
      </c>
      <c r="L875" t="s">
        <v>3219</v>
      </c>
      <c r="M875" t="s">
        <v>253</v>
      </c>
      <c r="N875">
        <v>1402</v>
      </c>
      <c r="O875" t="s">
        <v>4265</v>
      </c>
    </row>
    <row r="876" spans="1:15" x14ac:dyDescent="0.25">
      <c r="A876" t="s">
        <v>75</v>
      </c>
      <c r="B876" t="s">
        <v>90</v>
      </c>
      <c r="C876" t="s">
        <v>4266</v>
      </c>
      <c r="D876" t="s">
        <v>120</v>
      </c>
      <c r="E876">
        <v>1</v>
      </c>
      <c r="F876" t="s">
        <v>212</v>
      </c>
      <c r="G876" t="s">
        <v>1658</v>
      </c>
      <c r="H876" t="s">
        <v>1659</v>
      </c>
      <c r="I876" t="s">
        <v>212</v>
      </c>
      <c r="J876" t="s">
        <v>82</v>
      </c>
      <c r="K876" t="s">
        <v>83</v>
      </c>
      <c r="L876" t="s">
        <v>3219</v>
      </c>
      <c r="M876" t="s">
        <v>253</v>
      </c>
      <c r="N876">
        <v>1402</v>
      </c>
      <c r="O876" t="s">
        <v>4267</v>
      </c>
    </row>
    <row r="877" spans="1:15" x14ac:dyDescent="0.25">
      <c r="A877" t="s">
        <v>75</v>
      </c>
      <c r="B877" t="s">
        <v>90</v>
      </c>
      <c r="C877" t="s">
        <v>4268</v>
      </c>
      <c r="D877" t="s">
        <v>120</v>
      </c>
      <c r="E877">
        <v>1</v>
      </c>
      <c r="F877" t="s">
        <v>4269</v>
      </c>
      <c r="G877" t="s">
        <v>4270</v>
      </c>
      <c r="H877" t="s">
        <v>4271</v>
      </c>
      <c r="I877" t="s">
        <v>85</v>
      </c>
      <c r="J877" t="s">
        <v>3598</v>
      </c>
      <c r="K877" t="s">
        <v>277</v>
      </c>
      <c r="L877" t="s">
        <v>3219</v>
      </c>
      <c r="M877" t="s">
        <v>253</v>
      </c>
      <c r="N877">
        <v>1402</v>
      </c>
      <c r="O877" t="s">
        <v>4272</v>
      </c>
    </row>
    <row r="878" spans="1:15" x14ac:dyDescent="0.25">
      <c r="A878" t="s">
        <v>75</v>
      </c>
      <c r="B878" t="s">
        <v>90</v>
      </c>
      <c r="C878" t="s">
        <v>4273</v>
      </c>
      <c r="D878" t="s">
        <v>120</v>
      </c>
      <c r="E878">
        <v>1</v>
      </c>
      <c r="F878" t="s">
        <v>4274</v>
      </c>
      <c r="G878" t="s">
        <v>4275</v>
      </c>
      <c r="H878" t="s">
        <v>4276</v>
      </c>
      <c r="I878" t="s">
        <v>124</v>
      </c>
      <c r="J878" t="s">
        <v>1532</v>
      </c>
      <c r="K878" t="s">
        <v>140</v>
      </c>
      <c r="L878" t="s">
        <v>3219</v>
      </c>
      <c r="M878" t="s">
        <v>253</v>
      </c>
      <c r="N878">
        <v>1402</v>
      </c>
      <c r="O878" t="s">
        <v>4277</v>
      </c>
    </row>
    <row r="879" spans="1:15" x14ac:dyDescent="0.25">
      <c r="A879" t="s">
        <v>75</v>
      </c>
      <c r="B879" t="s">
        <v>90</v>
      </c>
      <c r="C879" t="s">
        <v>4278</v>
      </c>
      <c r="D879" t="s">
        <v>297</v>
      </c>
      <c r="E879">
        <v>1</v>
      </c>
      <c r="F879" t="s">
        <v>4279</v>
      </c>
      <c r="G879" t="s">
        <v>4280</v>
      </c>
      <c r="H879" t="s">
        <v>2131</v>
      </c>
      <c r="I879" t="s">
        <v>428</v>
      </c>
      <c r="J879" t="s">
        <v>3149</v>
      </c>
      <c r="K879" t="s">
        <v>400</v>
      </c>
      <c r="L879" t="s">
        <v>3219</v>
      </c>
      <c r="M879" t="s">
        <v>253</v>
      </c>
      <c r="N879">
        <v>1402</v>
      </c>
      <c r="O879" t="s">
        <v>4281</v>
      </c>
    </row>
    <row r="880" spans="1:15" x14ac:dyDescent="0.25">
      <c r="A880" t="s">
        <v>75</v>
      </c>
      <c r="B880" t="s">
        <v>90</v>
      </c>
      <c r="C880" t="s">
        <v>4282</v>
      </c>
      <c r="D880" t="s">
        <v>88</v>
      </c>
      <c r="E880">
        <v>1</v>
      </c>
      <c r="F880" t="s">
        <v>4283</v>
      </c>
      <c r="G880" t="s">
        <v>4284</v>
      </c>
      <c r="H880" t="s">
        <v>4285</v>
      </c>
      <c r="I880" t="s">
        <v>105</v>
      </c>
      <c r="J880" t="s">
        <v>4286</v>
      </c>
      <c r="K880" t="s">
        <v>428</v>
      </c>
      <c r="L880" t="s">
        <v>3219</v>
      </c>
      <c r="M880" t="s">
        <v>253</v>
      </c>
      <c r="N880">
        <v>1402</v>
      </c>
      <c r="O880" t="s">
        <v>4287</v>
      </c>
    </row>
    <row r="881" spans="1:15" x14ac:dyDescent="0.25">
      <c r="A881" t="s">
        <v>75</v>
      </c>
      <c r="B881" t="s">
        <v>90</v>
      </c>
      <c r="C881" t="s">
        <v>4288</v>
      </c>
      <c r="D881" t="s">
        <v>135</v>
      </c>
      <c r="E881">
        <v>1</v>
      </c>
      <c r="F881" t="s">
        <v>4289</v>
      </c>
      <c r="G881" t="s">
        <v>1676</v>
      </c>
      <c r="H881" t="s">
        <v>1677</v>
      </c>
      <c r="I881" t="s">
        <v>253</v>
      </c>
      <c r="J881" t="s">
        <v>3865</v>
      </c>
      <c r="K881" t="s">
        <v>96</v>
      </c>
      <c r="L881" t="s">
        <v>3219</v>
      </c>
      <c r="M881" t="s">
        <v>253</v>
      </c>
      <c r="N881">
        <v>1402</v>
      </c>
      <c r="O881" t="s">
        <v>4290</v>
      </c>
    </row>
    <row r="882" spans="1:15" x14ac:dyDescent="0.25">
      <c r="A882" t="s">
        <v>75</v>
      </c>
      <c r="B882" t="s">
        <v>90</v>
      </c>
      <c r="C882" t="s">
        <v>4291</v>
      </c>
      <c r="D882" t="s">
        <v>135</v>
      </c>
      <c r="E882">
        <v>1</v>
      </c>
      <c r="F882" t="s">
        <v>4292</v>
      </c>
      <c r="G882" t="s">
        <v>1682</v>
      </c>
      <c r="H882" t="s">
        <v>1683</v>
      </c>
      <c r="I882" t="s">
        <v>253</v>
      </c>
      <c r="J882" t="s">
        <v>4293</v>
      </c>
      <c r="K882" t="s">
        <v>96</v>
      </c>
      <c r="L882" t="s">
        <v>3219</v>
      </c>
      <c r="M882" t="s">
        <v>253</v>
      </c>
      <c r="N882">
        <v>1402</v>
      </c>
      <c r="O882" t="s">
        <v>4294</v>
      </c>
    </row>
    <row r="883" spans="1:15" x14ac:dyDescent="0.25">
      <c r="A883" t="s">
        <v>75</v>
      </c>
      <c r="B883" t="s">
        <v>90</v>
      </c>
      <c r="C883" t="s">
        <v>4295</v>
      </c>
      <c r="D883" t="s">
        <v>120</v>
      </c>
      <c r="E883">
        <v>1</v>
      </c>
      <c r="F883" t="s">
        <v>4296</v>
      </c>
      <c r="G883" t="s">
        <v>4297</v>
      </c>
      <c r="H883" t="s">
        <v>4298</v>
      </c>
      <c r="I883" t="s">
        <v>124</v>
      </c>
      <c r="J883" t="s">
        <v>4299</v>
      </c>
      <c r="K883" t="s">
        <v>140</v>
      </c>
      <c r="L883" t="s">
        <v>3219</v>
      </c>
      <c r="M883" t="s">
        <v>253</v>
      </c>
      <c r="N883">
        <v>1402</v>
      </c>
      <c r="O883" t="s">
        <v>4300</v>
      </c>
    </row>
    <row r="884" spans="1:15" x14ac:dyDescent="0.25">
      <c r="A884" t="s">
        <v>75</v>
      </c>
      <c r="B884" t="s">
        <v>90</v>
      </c>
      <c r="C884" t="s">
        <v>4301</v>
      </c>
      <c r="D884" t="s">
        <v>101</v>
      </c>
      <c r="E884">
        <v>1</v>
      </c>
      <c r="F884" t="s">
        <v>4302</v>
      </c>
      <c r="G884" t="s">
        <v>4303</v>
      </c>
      <c r="H884" t="s">
        <v>4304</v>
      </c>
      <c r="I884" t="s">
        <v>96</v>
      </c>
      <c r="J884" t="s">
        <v>809</v>
      </c>
      <c r="K884" t="s">
        <v>124</v>
      </c>
      <c r="L884" t="s">
        <v>3219</v>
      </c>
      <c r="M884" t="s">
        <v>253</v>
      </c>
      <c r="N884">
        <v>1402</v>
      </c>
      <c r="O884" t="s">
        <v>4305</v>
      </c>
    </row>
    <row r="885" spans="1:15" x14ac:dyDescent="0.25">
      <c r="A885" t="s">
        <v>75</v>
      </c>
      <c r="B885" t="s">
        <v>90</v>
      </c>
      <c r="C885" t="s">
        <v>4306</v>
      </c>
      <c r="D885" t="s">
        <v>225</v>
      </c>
      <c r="E885">
        <v>1</v>
      </c>
      <c r="F885" t="s">
        <v>4307</v>
      </c>
      <c r="G885" t="s">
        <v>4303</v>
      </c>
      <c r="H885" t="s">
        <v>4304</v>
      </c>
      <c r="I885" t="s">
        <v>96</v>
      </c>
      <c r="J885" t="s">
        <v>1834</v>
      </c>
      <c r="K885" t="s">
        <v>98</v>
      </c>
      <c r="L885" t="s">
        <v>3219</v>
      </c>
      <c r="M885" t="s">
        <v>253</v>
      </c>
      <c r="N885">
        <v>1402</v>
      </c>
      <c r="O885" t="s">
        <v>4308</v>
      </c>
    </row>
    <row r="886" spans="1:15" x14ac:dyDescent="0.25">
      <c r="A886" t="s">
        <v>75</v>
      </c>
      <c r="B886" t="s">
        <v>90</v>
      </c>
      <c r="C886" t="s">
        <v>4309</v>
      </c>
      <c r="D886" t="s">
        <v>88</v>
      </c>
      <c r="E886">
        <v>1</v>
      </c>
      <c r="F886" t="s">
        <v>4310</v>
      </c>
      <c r="G886" t="s">
        <v>4311</v>
      </c>
      <c r="H886" t="s">
        <v>4312</v>
      </c>
      <c r="I886" t="s">
        <v>204</v>
      </c>
      <c r="J886" t="s">
        <v>815</v>
      </c>
      <c r="K886" t="s">
        <v>174</v>
      </c>
      <c r="L886" t="s">
        <v>3219</v>
      </c>
      <c r="M886" t="s">
        <v>253</v>
      </c>
      <c r="N886">
        <v>1402</v>
      </c>
      <c r="O886" t="s">
        <v>4313</v>
      </c>
    </row>
    <row r="887" spans="1:15" x14ac:dyDescent="0.25">
      <c r="A887" t="s">
        <v>75</v>
      </c>
      <c r="B887" t="s">
        <v>90</v>
      </c>
      <c r="C887" t="s">
        <v>4314</v>
      </c>
      <c r="D887" t="s">
        <v>92</v>
      </c>
      <c r="E887">
        <v>1</v>
      </c>
      <c r="F887" t="s">
        <v>3793</v>
      </c>
      <c r="G887" t="s">
        <v>4315</v>
      </c>
      <c r="H887" t="s">
        <v>4316</v>
      </c>
      <c r="I887" t="s">
        <v>96</v>
      </c>
      <c r="J887" t="s">
        <v>793</v>
      </c>
      <c r="K887" t="s">
        <v>98</v>
      </c>
      <c r="L887" t="s">
        <v>3219</v>
      </c>
      <c r="M887" t="s">
        <v>253</v>
      </c>
      <c r="N887">
        <v>1402</v>
      </c>
      <c r="O887" t="s">
        <v>4317</v>
      </c>
    </row>
    <row r="888" spans="1:15" x14ac:dyDescent="0.25">
      <c r="A888" t="s">
        <v>75</v>
      </c>
      <c r="B888" t="s">
        <v>90</v>
      </c>
      <c r="C888" t="s">
        <v>4318</v>
      </c>
      <c r="D888" t="s">
        <v>88</v>
      </c>
      <c r="E888">
        <v>1</v>
      </c>
      <c r="F888" t="s">
        <v>79</v>
      </c>
      <c r="G888" t="s">
        <v>1777</v>
      </c>
      <c r="H888" t="s">
        <v>4319</v>
      </c>
      <c r="I888" t="s">
        <v>79</v>
      </c>
      <c r="J888" t="s">
        <v>82</v>
      </c>
      <c r="K888" t="s">
        <v>83</v>
      </c>
      <c r="L888" t="s">
        <v>3219</v>
      </c>
      <c r="M888" t="s">
        <v>253</v>
      </c>
      <c r="N888">
        <v>1402</v>
      </c>
      <c r="O888" t="s">
        <v>4320</v>
      </c>
    </row>
    <row r="889" spans="1:15" x14ac:dyDescent="0.25">
      <c r="A889" t="s">
        <v>75</v>
      </c>
      <c r="B889" t="s">
        <v>90</v>
      </c>
      <c r="C889" t="s">
        <v>4321</v>
      </c>
      <c r="D889" t="s">
        <v>135</v>
      </c>
      <c r="E889">
        <v>1</v>
      </c>
      <c r="F889" t="s">
        <v>3129</v>
      </c>
      <c r="G889" t="s">
        <v>4322</v>
      </c>
      <c r="H889" t="s">
        <v>4323</v>
      </c>
      <c r="I889" t="s">
        <v>85</v>
      </c>
      <c r="J889" t="s">
        <v>3132</v>
      </c>
      <c r="K889" t="s">
        <v>277</v>
      </c>
      <c r="L889" t="s">
        <v>3219</v>
      </c>
      <c r="M889" t="s">
        <v>253</v>
      </c>
      <c r="N889">
        <v>1402</v>
      </c>
      <c r="O889" t="s">
        <v>4324</v>
      </c>
    </row>
    <row r="890" spans="1:15" x14ac:dyDescent="0.25">
      <c r="A890" t="s">
        <v>75</v>
      </c>
      <c r="B890" t="s">
        <v>90</v>
      </c>
      <c r="C890" t="s">
        <v>4325</v>
      </c>
      <c r="D890" t="s">
        <v>92</v>
      </c>
      <c r="E890">
        <v>1</v>
      </c>
      <c r="F890" t="s">
        <v>4326</v>
      </c>
      <c r="G890" t="s">
        <v>4327</v>
      </c>
      <c r="H890" t="s">
        <v>4328</v>
      </c>
      <c r="I890" t="s">
        <v>428</v>
      </c>
      <c r="J890" t="s">
        <v>4329</v>
      </c>
      <c r="K890" t="s">
        <v>172</v>
      </c>
      <c r="L890" t="s">
        <v>3219</v>
      </c>
      <c r="M890" t="s">
        <v>253</v>
      </c>
      <c r="N890">
        <v>1402</v>
      </c>
      <c r="O890" t="s">
        <v>4330</v>
      </c>
    </row>
    <row r="891" spans="1:15" x14ac:dyDescent="0.25">
      <c r="A891" t="s">
        <v>75</v>
      </c>
      <c r="B891" t="s">
        <v>90</v>
      </c>
      <c r="C891" t="s">
        <v>4331</v>
      </c>
      <c r="D891" t="s">
        <v>135</v>
      </c>
      <c r="E891">
        <v>1</v>
      </c>
      <c r="F891" t="s">
        <v>4332</v>
      </c>
      <c r="G891" t="s">
        <v>1793</v>
      </c>
      <c r="H891" t="s">
        <v>1794</v>
      </c>
      <c r="I891" t="s">
        <v>131</v>
      </c>
      <c r="J891" t="s">
        <v>4333</v>
      </c>
      <c r="K891" t="s">
        <v>98</v>
      </c>
      <c r="L891" t="s">
        <v>3219</v>
      </c>
      <c r="M891" t="s">
        <v>253</v>
      </c>
      <c r="N891">
        <v>1402</v>
      </c>
      <c r="O891" t="s">
        <v>4334</v>
      </c>
    </row>
    <row r="892" spans="1:15" x14ac:dyDescent="0.25">
      <c r="A892" t="s">
        <v>75</v>
      </c>
      <c r="B892" t="s">
        <v>90</v>
      </c>
      <c r="C892" t="s">
        <v>4335</v>
      </c>
      <c r="D892" t="s">
        <v>1885</v>
      </c>
      <c r="E892">
        <v>1</v>
      </c>
      <c r="F892" t="s">
        <v>4336</v>
      </c>
      <c r="G892" t="s">
        <v>4337</v>
      </c>
      <c r="H892" t="s">
        <v>4338</v>
      </c>
      <c r="I892" t="s">
        <v>146</v>
      </c>
      <c r="J892" t="s">
        <v>4339</v>
      </c>
      <c r="K892" t="s">
        <v>204</v>
      </c>
      <c r="L892" t="s">
        <v>3219</v>
      </c>
      <c r="M892" t="s">
        <v>253</v>
      </c>
      <c r="N892">
        <v>1402</v>
      </c>
      <c r="O892" t="s">
        <v>4340</v>
      </c>
    </row>
    <row r="893" spans="1:15" x14ac:dyDescent="0.25">
      <c r="A893" t="s">
        <v>75</v>
      </c>
      <c r="B893" t="s">
        <v>90</v>
      </c>
      <c r="C893" t="s">
        <v>4341</v>
      </c>
      <c r="D893" t="s">
        <v>120</v>
      </c>
      <c r="E893">
        <v>0.94299999999999995</v>
      </c>
      <c r="F893" t="s">
        <v>1073</v>
      </c>
      <c r="G893" t="s">
        <v>4342</v>
      </c>
      <c r="H893" t="s">
        <v>4343</v>
      </c>
      <c r="I893" t="s">
        <v>140</v>
      </c>
      <c r="J893" t="s">
        <v>1076</v>
      </c>
      <c r="K893" t="s">
        <v>160</v>
      </c>
      <c r="L893" t="s">
        <v>3219</v>
      </c>
      <c r="M893" t="s">
        <v>253</v>
      </c>
      <c r="N893">
        <v>1402</v>
      </c>
      <c r="O893" t="s">
        <v>4344</v>
      </c>
    </row>
    <row r="894" spans="1:15" x14ac:dyDescent="0.25">
      <c r="A894" t="s">
        <v>75</v>
      </c>
      <c r="B894" t="s">
        <v>90</v>
      </c>
      <c r="C894" t="s">
        <v>4345</v>
      </c>
      <c r="D894" t="s">
        <v>135</v>
      </c>
      <c r="E894">
        <v>1</v>
      </c>
      <c r="F894" t="s">
        <v>4346</v>
      </c>
      <c r="G894" t="s">
        <v>4347</v>
      </c>
      <c r="H894" t="s">
        <v>1368</v>
      </c>
      <c r="I894" t="s">
        <v>85</v>
      </c>
      <c r="J894" t="s">
        <v>125</v>
      </c>
      <c r="K894" t="s">
        <v>277</v>
      </c>
      <c r="L894" t="s">
        <v>3219</v>
      </c>
      <c r="M894" t="s">
        <v>253</v>
      </c>
      <c r="N894">
        <v>1402</v>
      </c>
      <c r="O894" t="s">
        <v>4348</v>
      </c>
    </row>
    <row r="895" spans="1:15" x14ac:dyDescent="0.25">
      <c r="A895" t="s">
        <v>75</v>
      </c>
      <c r="B895" t="s">
        <v>90</v>
      </c>
      <c r="C895" t="s">
        <v>4349</v>
      </c>
      <c r="D895" t="s">
        <v>92</v>
      </c>
      <c r="E895">
        <v>1</v>
      </c>
      <c r="F895" t="s">
        <v>4350</v>
      </c>
      <c r="G895" t="s">
        <v>4351</v>
      </c>
      <c r="H895" t="s">
        <v>4352</v>
      </c>
      <c r="I895" t="s">
        <v>565</v>
      </c>
      <c r="J895" t="s">
        <v>4353</v>
      </c>
      <c r="K895" t="s">
        <v>124</v>
      </c>
      <c r="L895" t="s">
        <v>3219</v>
      </c>
      <c r="M895" t="s">
        <v>253</v>
      </c>
      <c r="N895">
        <v>1402</v>
      </c>
      <c r="O895" t="s">
        <v>4354</v>
      </c>
    </row>
    <row r="896" spans="1:15" x14ac:dyDescent="0.25">
      <c r="A896" t="s">
        <v>75</v>
      </c>
      <c r="B896" t="s">
        <v>90</v>
      </c>
      <c r="C896" t="s">
        <v>4355</v>
      </c>
      <c r="D896" t="s">
        <v>120</v>
      </c>
      <c r="E896">
        <v>1</v>
      </c>
      <c r="F896" t="s">
        <v>4356</v>
      </c>
      <c r="G896" t="s">
        <v>4357</v>
      </c>
      <c r="H896" t="s">
        <v>4358</v>
      </c>
      <c r="I896" t="s">
        <v>245</v>
      </c>
      <c r="J896" t="s">
        <v>2587</v>
      </c>
      <c r="K896" t="s">
        <v>96</v>
      </c>
      <c r="L896" t="s">
        <v>3219</v>
      </c>
      <c r="M896" t="s">
        <v>253</v>
      </c>
      <c r="N896">
        <v>1402</v>
      </c>
      <c r="O896" t="s">
        <v>4359</v>
      </c>
    </row>
    <row r="897" spans="1:15" x14ac:dyDescent="0.25">
      <c r="A897" t="s">
        <v>75</v>
      </c>
      <c r="B897" t="s">
        <v>90</v>
      </c>
      <c r="C897" t="s">
        <v>4360</v>
      </c>
      <c r="D897" t="s">
        <v>225</v>
      </c>
      <c r="E897">
        <v>1</v>
      </c>
      <c r="F897" t="s">
        <v>4361</v>
      </c>
      <c r="G897" t="s">
        <v>1852</v>
      </c>
      <c r="H897" t="s">
        <v>1853</v>
      </c>
      <c r="I897" t="s">
        <v>148</v>
      </c>
      <c r="J897" t="s">
        <v>4362</v>
      </c>
      <c r="K897" t="s">
        <v>140</v>
      </c>
      <c r="L897" t="s">
        <v>3219</v>
      </c>
      <c r="M897" t="s">
        <v>253</v>
      </c>
      <c r="N897">
        <v>1402</v>
      </c>
      <c r="O897" t="s">
        <v>4363</v>
      </c>
    </row>
    <row r="898" spans="1:15" x14ac:dyDescent="0.25">
      <c r="A898" t="s">
        <v>75</v>
      </c>
      <c r="B898" t="s">
        <v>90</v>
      </c>
      <c r="C898" t="s">
        <v>4364</v>
      </c>
      <c r="D898" t="s">
        <v>92</v>
      </c>
      <c r="E898">
        <v>1</v>
      </c>
      <c r="F898" t="s">
        <v>4365</v>
      </c>
      <c r="G898" t="s">
        <v>4366</v>
      </c>
      <c r="H898" t="s">
        <v>4367</v>
      </c>
      <c r="I898" t="s">
        <v>96</v>
      </c>
      <c r="J898" t="s">
        <v>729</v>
      </c>
      <c r="K898" t="s">
        <v>98</v>
      </c>
      <c r="L898" t="s">
        <v>3219</v>
      </c>
      <c r="M898" t="s">
        <v>253</v>
      </c>
      <c r="N898">
        <v>1402</v>
      </c>
      <c r="O898" t="s">
        <v>4368</v>
      </c>
    </row>
    <row r="899" spans="1:15" x14ac:dyDescent="0.25">
      <c r="A899" t="s">
        <v>75</v>
      </c>
      <c r="B899" t="s">
        <v>90</v>
      </c>
      <c r="C899" t="s">
        <v>4369</v>
      </c>
      <c r="D899" t="s">
        <v>135</v>
      </c>
      <c r="E899">
        <v>1</v>
      </c>
      <c r="F899" t="s">
        <v>4370</v>
      </c>
      <c r="G899" t="s">
        <v>4371</v>
      </c>
      <c r="H899" t="s">
        <v>4372</v>
      </c>
      <c r="I899" t="s">
        <v>245</v>
      </c>
      <c r="J899" t="s">
        <v>4373</v>
      </c>
      <c r="K899" t="s">
        <v>96</v>
      </c>
      <c r="L899" t="s">
        <v>3219</v>
      </c>
      <c r="M899" t="s">
        <v>253</v>
      </c>
      <c r="N899">
        <v>1402</v>
      </c>
      <c r="O899" t="s">
        <v>4374</v>
      </c>
    </row>
    <row r="900" spans="1:15" x14ac:dyDescent="0.25">
      <c r="A900" t="s">
        <v>75</v>
      </c>
      <c r="B900" t="s">
        <v>90</v>
      </c>
      <c r="C900" t="s">
        <v>4375</v>
      </c>
      <c r="D900" t="s">
        <v>151</v>
      </c>
      <c r="E900">
        <v>1</v>
      </c>
      <c r="F900" t="s">
        <v>79</v>
      </c>
      <c r="G900" t="s">
        <v>4376</v>
      </c>
      <c r="H900" t="s">
        <v>4377</v>
      </c>
      <c r="I900" t="s">
        <v>79</v>
      </c>
      <c r="J900" t="s">
        <v>82</v>
      </c>
      <c r="K900" t="s">
        <v>83</v>
      </c>
      <c r="L900" t="s">
        <v>3219</v>
      </c>
      <c r="M900" t="s">
        <v>253</v>
      </c>
      <c r="N900">
        <v>1402</v>
      </c>
      <c r="O900" t="s">
        <v>4378</v>
      </c>
    </row>
    <row r="901" spans="1:15" x14ac:dyDescent="0.25">
      <c r="A901" t="s">
        <v>75</v>
      </c>
      <c r="B901" t="s">
        <v>90</v>
      </c>
      <c r="C901" t="s">
        <v>4379</v>
      </c>
      <c r="D901" t="s">
        <v>225</v>
      </c>
      <c r="E901">
        <v>1</v>
      </c>
      <c r="F901" t="s">
        <v>4380</v>
      </c>
      <c r="G901" t="s">
        <v>3083</v>
      </c>
      <c r="H901" t="s">
        <v>3084</v>
      </c>
      <c r="I901" t="s">
        <v>511</v>
      </c>
      <c r="J901" t="s">
        <v>335</v>
      </c>
      <c r="K901" t="s">
        <v>96</v>
      </c>
      <c r="L901" t="s">
        <v>3219</v>
      </c>
      <c r="M901" t="s">
        <v>253</v>
      </c>
      <c r="N901">
        <v>1402</v>
      </c>
      <c r="O901" t="s">
        <v>4381</v>
      </c>
    </row>
    <row r="902" spans="1:15" x14ac:dyDescent="0.25">
      <c r="A902" t="s">
        <v>75</v>
      </c>
      <c r="B902" t="s">
        <v>90</v>
      </c>
      <c r="C902" t="s">
        <v>4382</v>
      </c>
      <c r="D902" t="s">
        <v>92</v>
      </c>
      <c r="E902">
        <v>1</v>
      </c>
      <c r="F902" t="s">
        <v>4383</v>
      </c>
      <c r="G902" t="s">
        <v>4384</v>
      </c>
      <c r="H902" t="s">
        <v>4385</v>
      </c>
      <c r="I902" t="s">
        <v>245</v>
      </c>
      <c r="J902" t="s">
        <v>4386</v>
      </c>
      <c r="K902" t="s">
        <v>105</v>
      </c>
      <c r="L902" t="s">
        <v>3219</v>
      </c>
      <c r="M902" t="s">
        <v>253</v>
      </c>
      <c r="N902">
        <v>1402</v>
      </c>
      <c r="O902" t="s">
        <v>4387</v>
      </c>
    </row>
    <row r="903" spans="1:15" x14ac:dyDescent="0.25">
      <c r="A903" t="s">
        <v>75</v>
      </c>
      <c r="B903" t="s">
        <v>90</v>
      </c>
      <c r="C903" t="s">
        <v>4388</v>
      </c>
      <c r="D903" t="s">
        <v>135</v>
      </c>
      <c r="E903">
        <v>1</v>
      </c>
      <c r="F903" t="s">
        <v>79</v>
      </c>
      <c r="G903" t="s">
        <v>4389</v>
      </c>
      <c r="H903" t="s">
        <v>4390</v>
      </c>
      <c r="I903" t="s">
        <v>79</v>
      </c>
      <c r="J903" t="s">
        <v>82</v>
      </c>
      <c r="K903" t="s">
        <v>83</v>
      </c>
      <c r="L903" t="s">
        <v>3219</v>
      </c>
      <c r="M903" t="s">
        <v>253</v>
      </c>
      <c r="N903">
        <v>1402</v>
      </c>
      <c r="O903" t="s">
        <v>4391</v>
      </c>
    </row>
    <row r="904" spans="1:15" x14ac:dyDescent="0.25">
      <c r="A904" t="s">
        <v>75</v>
      </c>
      <c r="B904" t="s">
        <v>90</v>
      </c>
      <c r="C904" t="s">
        <v>4392</v>
      </c>
      <c r="D904" t="s">
        <v>120</v>
      </c>
      <c r="E904">
        <v>1</v>
      </c>
      <c r="F904" t="s">
        <v>4393</v>
      </c>
      <c r="G904" t="s">
        <v>4394</v>
      </c>
      <c r="H904" t="s">
        <v>4395</v>
      </c>
      <c r="I904" t="s">
        <v>146</v>
      </c>
      <c r="J904" t="s">
        <v>2537</v>
      </c>
      <c r="K904" t="s">
        <v>148</v>
      </c>
      <c r="L904" t="s">
        <v>3219</v>
      </c>
      <c r="M904" t="s">
        <v>253</v>
      </c>
      <c r="N904">
        <v>1402</v>
      </c>
      <c r="O904" t="s">
        <v>4396</v>
      </c>
    </row>
    <row r="905" spans="1:15" x14ac:dyDescent="0.25">
      <c r="A905" t="s">
        <v>75</v>
      </c>
      <c r="B905" t="s">
        <v>90</v>
      </c>
      <c r="C905" t="s">
        <v>4397</v>
      </c>
      <c r="D905" t="s">
        <v>101</v>
      </c>
      <c r="E905">
        <v>1</v>
      </c>
      <c r="F905" t="s">
        <v>79</v>
      </c>
      <c r="G905" t="s">
        <v>4398</v>
      </c>
      <c r="H905" t="s">
        <v>4399</v>
      </c>
      <c r="I905" t="s">
        <v>79</v>
      </c>
      <c r="J905" t="s">
        <v>82</v>
      </c>
      <c r="K905" t="s">
        <v>83</v>
      </c>
      <c r="L905" t="s">
        <v>3219</v>
      </c>
      <c r="M905" t="s">
        <v>253</v>
      </c>
      <c r="N905">
        <v>1402</v>
      </c>
      <c r="O905" t="s">
        <v>4400</v>
      </c>
    </row>
    <row r="906" spans="1:15" x14ac:dyDescent="0.25">
      <c r="A906" t="s">
        <v>75</v>
      </c>
      <c r="B906" t="s">
        <v>90</v>
      </c>
      <c r="C906" t="s">
        <v>4401</v>
      </c>
      <c r="D906" t="s">
        <v>101</v>
      </c>
      <c r="E906">
        <v>1</v>
      </c>
      <c r="F906" t="s">
        <v>4402</v>
      </c>
      <c r="G906" t="s">
        <v>4403</v>
      </c>
      <c r="H906" t="s">
        <v>3665</v>
      </c>
      <c r="I906" t="s">
        <v>96</v>
      </c>
      <c r="J906" t="s">
        <v>1517</v>
      </c>
      <c r="K906" t="s">
        <v>124</v>
      </c>
      <c r="L906" t="s">
        <v>3219</v>
      </c>
      <c r="M906" t="s">
        <v>253</v>
      </c>
      <c r="N906">
        <v>1402</v>
      </c>
      <c r="O906" t="s">
        <v>4404</v>
      </c>
    </row>
    <row r="907" spans="1:15" x14ac:dyDescent="0.25">
      <c r="A907" t="s">
        <v>75</v>
      </c>
      <c r="B907" t="s">
        <v>90</v>
      </c>
      <c r="C907" t="s">
        <v>4405</v>
      </c>
      <c r="D907" t="s">
        <v>101</v>
      </c>
      <c r="E907">
        <v>1</v>
      </c>
      <c r="F907" t="s">
        <v>4406</v>
      </c>
      <c r="G907" t="s">
        <v>4407</v>
      </c>
      <c r="H907" t="s">
        <v>4408</v>
      </c>
      <c r="I907" t="s">
        <v>140</v>
      </c>
      <c r="J907" t="s">
        <v>2141</v>
      </c>
      <c r="K907" t="s">
        <v>124</v>
      </c>
      <c r="L907" t="s">
        <v>3219</v>
      </c>
      <c r="M907" t="s">
        <v>253</v>
      </c>
      <c r="N907">
        <v>1402</v>
      </c>
      <c r="O907" t="s">
        <v>4409</v>
      </c>
    </row>
    <row r="908" spans="1:15" x14ac:dyDescent="0.25">
      <c r="A908" t="s">
        <v>75</v>
      </c>
      <c r="B908" t="s">
        <v>90</v>
      </c>
      <c r="C908" t="s">
        <v>4410</v>
      </c>
      <c r="D908" t="s">
        <v>120</v>
      </c>
      <c r="E908">
        <v>1</v>
      </c>
      <c r="F908" t="s">
        <v>4411</v>
      </c>
      <c r="G908" t="s">
        <v>4412</v>
      </c>
      <c r="H908" t="s">
        <v>4413</v>
      </c>
      <c r="I908" t="s">
        <v>85</v>
      </c>
      <c r="J908" t="s">
        <v>4414</v>
      </c>
      <c r="K908" t="s">
        <v>277</v>
      </c>
      <c r="L908" t="s">
        <v>3219</v>
      </c>
      <c r="M908" t="s">
        <v>253</v>
      </c>
      <c r="N908">
        <v>1402</v>
      </c>
      <c r="O908" t="s">
        <v>4415</v>
      </c>
    </row>
    <row r="909" spans="1:15" x14ac:dyDescent="0.25">
      <c r="A909" t="s">
        <v>75</v>
      </c>
      <c r="B909" t="s">
        <v>90</v>
      </c>
      <c r="C909" t="s">
        <v>4416</v>
      </c>
      <c r="D909" t="s">
        <v>120</v>
      </c>
      <c r="E909">
        <v>1</v>
      </c>
      <c r="F909" t="s">
        <v>4417</v>
      </c>
      <c r="G909" t="s">
        <v>4418</v>
      </c>
      <c r="H909" t="s">
        <v>4419</v>
      </c>
      <c r="I909" t="s">
        <v>96</v>
      </c>
      <c r="J909" t="s">
        <v>799</v>
      </c>
      <c r="K909" t="s">
        <v>253</v>
      </c>
      <c r="L909" t="s">
        <v>3219</v>
      </c>
      <c r="M909" t="s">
        <v>253</v>
      </c>
      <c r="N909">
        <v>1402</v>
      </c>
      <c r="O909" t="s">
        <v>4420</v>
      </c>
    </row>
    <row r="910" spans="1:15" x14ac:dyDescent="0.25">
      <c r="A910" t="s">
        <v>75</v>
      </c>
      <c r="B910" t="s">
        <v>90</v>
      </c>
      <c r="C910" t="s">
        <v>4421</v>
      </c>
      <c r="D910" t="s">
        <v>297</v>
      </c>
      <c r="E910">
        <v>1</v>
      </c>
      <c r="F910" t="s">
        <v>79</v>
      </c>
      <c r="G910" t="s">
        <v>4422</v>
      </c>
      <c r="H910" t="s">
        <v>4423</v>
      </c>
      <c r="I910" t="s">
        <v>79</v>
      </c>
      <c r="J910" t="s">
        <v>82</v>
      </c>
      <c r="K910" t="s">
        <v>83</v>
      </c>
      <c r="L910" t="s">
        <v>3219</v>
      </c>
      <c r="M910" t="s">
        <v>253</v>
      </c>
      <c r="N910">
        <v>1402</v>
      </c>
      <c r="O910" t="s">
        <v>4424</v>
      </c>
    </row>
    <row r="911" spans="1:15" x14ac:dyDescent="0.25">
      <c r="A911" t="s">
        <v>75</v>
      </c>
      <c r="B911" t="s">
        <v>90</v>
      </c>
      <c r="C911" t="s">
        <v>4425</v>
      </c>
      <c r="D911" t="s">
        <v>151</v>
      </c>
      <c r="E911">
        <v>1</v>
      </c>
      <c r="F911" t="s">
        <v>4426</v>
      </c>
      <c r="G911" t="s">
        <v>4427</v>
      </c>
      <c r="H911" t="s">
        <v>4428</v>
      </c>
      <c r="I911" t="s">
        <v>85</v>
      </c>
      <c r="J911" t="s">
        <v>847</v>
      </c>
      <c r="K911" t="s">
        <v>400</v>
      </c>
      <c r="L911" t="s">
        <v>3219</v>
      </c>
      <c r="M911" t="s">
        <v>253</v>
      </c>
      <c r="N911">
        <v>1402</v>
      </c>
      <c r="O911" t="s">
        <v>4429</v>
      </c>
    </row>
    <row r="912" spans="1:15" x14ac:dyDescent="0.25">
      <c r="A912" t="s">
        <v>75</v>
      </c>
      <c r="B912" t="s">
        <v>90</v>
      </c>
      <c r="C912" t="s">
        <v>4430</v>
      </c>
      <c r="D912" t="s">
        <v>120</v>
      </c>
      <c r="E912">
        <v>1</v>
      </c>
      <c r="F912" t="s">
        <v>79</v>
      </c>
      <c r="G912" t="s">
        <v>4431</v>
      </c>
      <c r="H912" t="s">
        <v>4432</v>
      </c>
      <c r="I912" t="s">
        <v>79</v>
      </c>
      <c r="J912" t="s">
        <v>82</v>
      </c>
      <c r="K912" t="s">
        <v>83</v>
      </c>
      <c r="L912" t="s">
        <v>3219</v>
      </c>
      <c r="M912" t="s">
        <v>253</v>
      </c>
      <c r="N912">
        <v>1402</v>
      </c>
      <c r="O912" t="s">
        <v>4433</v>
      </c>
    </row>
    <row r="913" spans="1:15" x14ac:dyDescent="0.25">
      <c r="A913" t="s">
        <v>75</v>
      </c>
      <c r="B913" t="s">
        <v>90</v>
      </c>
      <c r="C913" t="s">
        <v>4434</v>
      </c>
      <c r="D913" t="s">
        <v>120</v>
      </c>
      <c r="E913">
        <v>1</v>
      </c>
      <c r="F913" t="s">
        <v>4435</v>
      </c>
      <c r="G913" t="s">
        <v>4436</v>
      </c>
      <c r="H913" t="s">
        <v>4437</v>
      </c>
      <c r="I913" t="s">
        <v>96</v>
      </c>
      <c r="J913" t="s">
        <v>1240</v>
      </c>
      <c r="K913" t="s">
        <v>172</v>
      </c>
      <c r="L913" t="s">
        <v>3219</v>
      </c>
      <c r="M913" t="s">
        <v>253</v>
      </c>
      <c r="N913">
        <v>1402</v>
      </c>
      <c r="O913" t="s">
        <v>4438</v>
      </c>
    </row>
    <row r="914" spans="1:15" x14ac:dyDescent="0.25">
      <c r="A914" t="s">
        <v>75</v>
      </c>
      <c r="B914" t="s">
        <v>90</v>
      </c>
      <c r="C914" t="s">
        <v>4439</v>
      </c>
      <c r="D914" t="s">
        <v>225</v>
      </c>
      <c r="E914">
        <v>1</v>
      </c>
      <c r="F914" t="s">
        <v>4440</v>
      </c>
      <c r="G914" t="s">
        <v>4441</v>
      </c>
      <c r="H914" t="s">
        <v>4442</v>
      </c>
      <c r="I914" t="s">
        <v>253</v>
      </c>
      <c r="J914" t="s">
        <v>1116</v>
      </c>
      <c r="K914" t="s">
        <v>96</v>
      </c>
      <c r="L914" t="s">
        <v>3219</v>
      </c>
      <c r="M914" t="s">
        <v>253</v>
      </c>
      <c r="N914">
        <v>1402</v>
      </c>
      <c r="O914" t="s">
        <v>4443</v>
      </c>
    </row>
    <row r="915" spans="1:15" x14ac:dyDescent="0.25">
      <c r="A915" t="s">
        <v>75</v>
      </c>
      <c r="B915" t="s">
        <v>90</v>
      </c>
      <c r="C915" t="s">
        <v>4444</v>
      </c>
      <c r="D915" t="s">
        <v>225</v>
      </c>
      <c r="E915">
        <v>1</v>
      </c>
      <c r="F915" t="s">
        <v>4445</v>
      </c>
      <c r="G915" t="s">
        <v>4446</v>
      </c>
      <c r="H915" t="s">
        <v>4447</v>
      </c>
      <c r="I915" t="s">
        <v>277</v>
      </c>
      <c r="J915" t="s">
        <v>289</v>
      </c>
      <c r="K915" t="s">
        <v>400</v>
      </c>
      <c r="L915" t="s">
        <v>3219</v>
      </c>
      <c r="M915" t="s">
        <v>253</v>
      </c>
      <c r="N915">
        <v>1402</v>
      </c>
      <c r="O915" t="s">
        <v>4448</v>
      </c>
    </row>
    <row r="916" spans="1:15" x14ac:dyDescent="0.25">
      <c r="A916" t="s">
        <v>75</v>
      </c>
      <c r="B916" t="s">
        <v>90</v>
      </c>
      <c r="C916" t="s">
        <v>4449</v>
      </c>
      <c r="D916" t="s">
        <v>120</v>
      </c>
      <c r="E916">
        <v>1</v>
      </c>
      <c r="F916" t="s">
        <v>4450</v>
      </c>
      <c r="G916" t="s">
        <v>4451</v>
      </c>
      <c r="H916" t="s">
        <v>4452</v>
      </c>
      <c r="I916" t="s">
        <v>204</v>
      </c>
      <c r="J916" t="s">
        <v>4453</v>
      </c>
      <c r="K916" t="s">
        <v>105</v>
      </c>
      <c r="L916" t="s">
        <v>3219</v>
      </c>
      <c r="M916" t="s">
        <v>253</v>
      </c>
      <c r="N916">
        <v>1402</v>
      </c>
      <c r="O916" t="s">
        <v>4454</v>
      </c>
    </row>
    <row r="917" spans="1:15" x14ac:dyDescent="0.25">
      <c r="A917" t="s">
        <v>75</v>
      </c>
      <c r="B917" t="s">
        <v>90</v>
      </c>
      <c r="C917" t="s">
        <v>4455</v>
      </c>
      <c r="D917" t="s">
        <v>92</v>
      </c>
      <c r="E917">
        <v>1</v>
      </c>
      <c r="F917" t="s">
        <v>4456</v>
      </c>
      <c r="G917" t="s">
        <v>4457</v>
      </c>
      <c r="H917" t="s">
        <v>4458</v>
      </c>
      <c r="I917" t="s">
        <v>96</v>
      </c>
      <c r="J917" t="s">
        <v>4459</v>
      </c>
      <c r="K917" t="s">
        <v>160</v>
      </c>
      <c r="L917" t="s">
        <v>3219</v>
      </c>
      <c r="M917" t="s">
        <v>253</v>
      </c>
      <c r="N917">
        <v>1402</v>
      </c>
      <c r="O917" t="s">
        <v>4460</v>
      </c>
    </row>
    <row r="918" spans="1:15" x14ac:dyDescent="0.25">
      <c r="A918" t="s">
        <v>75</v>
      </c>
      <c r="B918" t="s">
        <v>90</v>
      </c>
      <c r="C918" t="s">
        <v>4461</v>
      </c>
      <c r="D918" t="s">
        <v>120</v>
      </c>
      <c r="E918">
        <v>1</v>
      </c>
      <c r="F918" t="s">
        <v>4462</v>
      </c>
      <c r="G918" t="s">
        <v>4463</v>
      </c>
      <c r="H918" t="s">
        <v>4464</v>
      </c>
      <c r="I918" t="s">
        <v>105</v>
      </c>
      <c r="J918" t="s">
        <v>1989</v>
      </c>
      <c r="K918" t="s">
        <v>160</v>
      </c>
      <c r="L918" t="s">
        <v>3219</v>
      </c>
      <c r="M918" t="s">
        <v>253</v>
      </c>
      <c r="N918">
        <v>1402</v>
      </c>
      <c r="O918" t="s">
        <v>4465</v>
      </c>
    </row>
    <row r="919" spans="1:15" x14ac:dyDescent="0.25">
      <c r="A919" t="s">
        <v>75</v>
      </c>
      <c r="B919" t="s">
        <v>90</v>
      </c>
      <c r="C919" t="s">
        <v>4466</v>
      </c>
      <c r="D919" t="s">
        <v>135</v>
      </c>
      <c r="E919">
        <v>0.94199999999999995</v>
      </c>
      <c r="F919" t="s">
        <v>212</v>
      </c>
      <c r="G919" t="s">
        <v>4467</v>
      </c>
      <c r="H919" t="s">
        <v>4468</v>
      </c>
      <c r="I919" t="s">
        <v>212</v>
      </c>
      <c r="J919" t="s">
        <v>82</v>
      </c>
      <c r="K919" t="s">
        <v>83</v>
      </c>
      <c r="L919" t="s">
        <v>3219</v>
      </c>
      <c r="M919" t="s">
        <v>253</v>
      </c>
      <c r="N919">
        <v>1402</v>
      </c>
      <c r="O919" t="s">
        <v>4469</v>
      </c>
    </row>
    <row r="920" spans="1:15" x14ac:dyDescent="0.25">
      <c r="A920" t="s">
        <v>75</v>
      </c>
      <c r="B920" t="s">
        <v>90</v>
      </c>
      <c r="C920" t="s">
        <v>4470</v>
      </c>
      <c r="D920" t="s">
        <v>120</v>
      </c>
      <c r="E920">
        <v>0.94799999999999995</v>
      </c>
      <c r="F920" t="s">
        <v>4471</v>
      </c>
      <c r="G920" t="s">
        <v>4472</v>
      </c>
      <c r="H920" t="s">
        <v>4473</v>
      </c>
      <c r="I920" t="s">
        <v>253</v>
      </c>
      <c r="J920" t="s">
        <v>4299</v>
      </c>
      <c r="K920" t="s">
        <v>96</v>
      </c>
      <c r="L920" t="s">
        <v>3219</v>
      </c>
      <c r="M920" t="s">
        <v>253</v>
      </c>
      <c r="N920">
        <v>1402</v>
      </c>
      <c r="O920" t="s">
        <v>4474</v>
      </c>
    </row>
    <row r="921" spans="1:15" x14ac:dyDescent="0.25">
      <c r="A921" t="s">
        <v>75</v>
      </c>
      <c r="B921" t="s">
        <v>90</v>
      </c>
      <c r="C921" t="s">
        <v>4475</v>
      </c>
      <c r="D921" t="s">
        <v>92</v>
      </c>
      <c r="E921">
        <v>1</v>
      </c>
      <c r="F921" t="s">
        <v>4476</v>
      </c>
      <c r="G921" t="s">
        <v>4477</v>
      </c>
      <c r="H921" t="s">
        <v>4478</v>
      </c>
      <c r="I921" t="s">
        <v>85</v>
      </c>
      <c r="J921" t="s">
        <v>3587</v>
      </c>
      <c r="K921" t="s">
        <v>105</v>
      </c>
      <c r="L921" t="s">
        <v>3219</v>
      </c>
      <c r="M921" t="s">
        <v>253</v>
      </c>
      <c r="N921">
        <v>1402</v>
      </c>
      <c r="O921" t="s">
        <v>4479</v>
      </c>
    </row>
    <row r="922" spans="1:15" x14ac:dyDescent="0.25">
      <c r="A922" t="s">
        <v>75</v>
      </c>
      <c r="B922" t="s">
        <v>90</v>
      </c>
      <c r="C922" t="s">
        <v>4480</v>
      </c>
      <c r="D922" t="s">
        <v>120</v>
      </c>
      <c r="E922">
        <v>1</v>
      </c>
      <c r="F922" t="s">
        <v>4481</v>
      </c>
      <c r="G922" t="s">
        <v>2038</v>
      </c>
      <c r="H922" t="s">
        <v>2039</v>
      </c>
      <c r="I922" t="s">
        <v>146</v>
      </c>
      <c r="J922" t="s">
        <v>4482</v>
      </c>
      <c r="K922" t="s">
        <v>148</v>
      </c>
      <c r="L922" t="s">
        <v>3219</v>
      </c>
      <c r="M922" t="s">
        <v>253</v>
      </c>
      <c r="N922">
        <v>1402</v>
      </c>
      <c r="O922" t="s">
        <v>4483</v>
      </c>
    </row>
    <row r="923" spans="1:15" x14ac:dyDescent="0.25">
      <c r="A923" t="s">
        <v>75</v>
      </c>
      <c r="B923" t="s">
        <v>90</v>
      </c>
      <c r="C923" t="s">
        <v>4484</v>
      </c>
      <c r="D923" t="s">
        <v>101</v>
      </c>
      <c r="E923">
        <v>1</v>
      </c>
      <c r="F923" t="s">
        <v>4485</v>
      </c>
      <c r="G923" t="s">
        <v>4486</v>
      </c>
      <c r="H923" t="s">
        <v>4487</v>
      </c>
      <c r="I923" t="s">
        <v>98</v>
      </c>
      <c r="J923" t="s">
        <v>1273</v>
      </c>
      <c r="K923" t="s">
        <v>131</v>
      </c>
      <c r="L923" t="s">
        <v>3219</v>
      </c>
      <c r="M923" t="s">
        <v>253</v>
      </c>
      <c r="N923">
        <v>1402</v>
      </c>
      <c r="O923" t="s">
        <v>4488</v>
      </c>
    </row>
    <row r="924" spans="1:15" x14ac:dyDescent="0.25">
      <c r="A924" t="s">
        <v>75</v>
      </c>
      <c r="B924" t="s">
        <v>90</v>
      </c>
      <c r="C924" t="s">
        <v>4489</v>
      </c>
      <c r="D924" t="s">
        <v>78</v>
      </c>
      <c r="E924">
        <v>1</v>
      </c>
      <c r="F924" t="s">
        <v>79</v>
      </c>
      <c r="G924" t="s">
        <v>4490</v>
      </c>
      <c r="H924" t="s">
        <v>4491</v>
      </c>
      <c r="I924" t="s">
        <v>79</v>
      </c>
      <c r="J924" t="s">
        <v>82</v>
      </c>
      <c r="K924" t="s">
        <v>83</v>
      </c>
      <c r="L924" t="s">
        <v>3219</v>
      </c>
      <c r="M924" t="s">
        <v>253</v>
      </c>
      <c r="N924">
        <v>1402</v>
      </c>
      <c r="O924" t="s">
        <v>4492</v>
      </c>
    </row>
    <row r="925" spans="1:15" x14ac:dyDescent="0.25">
      <c r="A925" t="s">
        <v>75</v>
      </c>
      <c r="B925" t="s">
        <v>90</v>
      </c>
      <c r="C925" t="s">
        <v>4493</v>
      </c>
      <c r="D925" t="s">
        <v>92</v>
      </c>
      <c r="E925">
        <v>1</v>
      </c>
      <c r="F925" t="s">
        <v>79</v>
      </c>
      <c r="G925" t="s">
        <v>4494</v>
      </c>
      <c r="H925" t="s">
        <v>4495</v>
      </c>
      <c r="I925" t="s">
        <v>79</v>
      </c>
      <c r="J925" t="s">
        <v>82</v>
      </c>
      <c r="K925" t="s">
        <v>83</v>
      </c>
      <c r="L925" t="s">
        <v>3219</v>
      </c>
      <c r="M925" t="s">
        <v>253</v>
      </c>
      <c r="N925">
        <v>1402</v>
      </c>
      <c r="O925" t="s">
        <v>4496</v>
      </c>
    </row>
    <row r="926" spans="1:15" x14ac:dyDescent="0.25">
      <c r="A926" t="s">
        <v>75</v>
      </c>
      <c r="B926" t="s">
        <v>90</v>
      </c>
      <c r="C926" t="s">
        <v>4497</v>
      </c>
      <c r="D926" t="s">
        <v>297</v>
      </c>
      <c r="E926">
        <v>1</v>
      </c>
      <c r="F926" t="s">
        <v>4498</v>
      </c>
      <c r="G926" t="s">
        <v>4499</v>
      </c>
      <c r="H926" t="s">
        <v>4500</v>
      </c>
      <c r="I926" t="s">
        <v>140</v>
      </c>
      <c r="J926" t="s">
        <v>4501</v>
      </c>
      <c r="K926" t="s">
        <v>124</v>
      </c>
      <c r="L926" t="s">
        <v>3219</v>
      </c>
      <c r="M926" t="s">
        <v>253</v>
      </c>
      <c r="N926">
        <v>1402</v>
      </c>
      <c r="O926" t="s">
        <v>4502</v>
      </c>
    </row>
    <row r="927" spans="1:15" x14ac:dyDescent="0.25">
      <c r="A927" t="s">
        <v>75</v>
      </c>
      <c r="B927" t="s">
        <v>90</v>
      </c>
      <c r="C927" t="s">
        <v>4503</v>
      </c>
      <c r="D927" t="s">
        <v>92</v>
      </c>
      <c r="E927">
        <v>1</v>
      </c>
      <c r="F927" t="s">
        <v>212</v>
      </c>
      <c r="G927" t="s">
        <v>3198</v>
      </c>
      <c r="H927" t="s">
        <v>3199</v>
      </c>
      <c r="I927" t="s">
        <v>212</v>
      </c>
      <c r="J927" t="s">
        <v>82</v>
      </c>
      <c r="K927" t="s">
        <v>83</v>
      </c>
      <c r="L927" t="s">
        <v>3219</v>
      </c>
      <c r="M927" t="s">
        <v>253</v>
      </c>
      <c r="N927">
        <v>1402</v>
      </c>
      <c r="O927" t="s">
        <v>4504</v>
      </c>
    </row>
    <row r="928" spans="1:15" x14ac:dyDescent="0.25">
      <c r="A928" t="s">
        <v>75</v>
      </c>
      <c r="B928" t="s">
        <v>90</v>
      </c>
      <c r="C928" t="s">
        <v>4505</v>
      </c>
      <c r="D928" t="s">
        <v>120</v>
      </c>
      <c r="E928">
        <v>1</v>
      </c>
      <c r="F928" t="s">
        <v>4506</v>
      </c>
      <c r="G928" t="s">
        <v>4507</v>
      </c>
      <c r="H928" t="s">
        <v>4508</v>
      </c>
      <c r="I928" t="s">
        <v>140</v>
      </c>
      <c r="J928" t="s">
        <v>2013</v>
      </c>
      <c r="K928" t="s">
        <v>160</v>
      </c>
      <c r="L928" t="s">
        <v>3219</v>
      </c>
      <c r="M928" t="s">
        <v>253</v>
      </c>
      <c r="N928">
        <v>1402</v>
      </c>
      <c r="O928" t="s">
        <v>4509</v>
      </c>
    </row>
    <row r="929" spans="1:15" x14ac:dyDescent="0.25">
      <c r="A929" t="s">
        <v>75</v>
      </c>
      <c r="B929" t="s">
        <v>90</v>
      </c>
      <c r="C929" t="s">
        <v>4510</v>
      </c>
      <c r="D929" t="s">
        <v>225</v>
      </c>
      <c r="E929">
        <v>1</v>
      </c>
      <c r="F929" t="s">
        <v>4511</v>
      </c>
      <c r="G929" t="s">
        <v>4512</v>
      </c>
      <c r="H929" t="s">
        <v>4513</v>
      </c>
      <c r="I929" t="s">
        <v>148</v>
      </c>
      <c r="J929" t="s">
        <v>787</v>
      </c>
      <c r="K929" t="s">
        <v>140</v>
      </c>
      <c r="L929" t="s">
        <v>3219</v>
      </c>
      <c r="M929" t="s">
        <v>253</v>
      </c>
      <c r="N929">
        <v>1402</v>
      </c>
      <c r="O929" t="s">
        <v>4514</v>
      </c>
    </row>
    <row r="930" spans="1:15" x14ac:dyDescent="0.25">
      <c r="A930" t="s">
        <v>75</v>
      </c>
      <c r="B930" t="s">
        <v>90</v>
      </c>
      <c r="C930" t="s">
        <v>4515</v>
      </c>
      <c r="D930" t="s">
        <v>120</v>
      </c>
      <c r="E930">
        <v>1</v>
      </c>
      <c r="F930" t="s">
        <v>4516</v>
      </c>
      <c r="G930" t="s">
        <v>4517</v>
      </c>
      <c r="H930" t="s">
        <v>4518</v>
      </c>
      <c r="I930" t="s">
        <v>105</v>
      </c>
      <c r="J930" t="s">
        <v>4519</v>
      </c>
      <c r="K930" t="s">
        <v>160</v>
      </c>
      <c r="L930" t="s">
        <v>3219</v>
      </c>
      <c r="M930" t="s">
        <v>253</v>
      </c>
      <c r="N930">
        <v>1402</v>
      </c>
      <c r="O930" t="s">
        <v>4520</v>
      </c>
    </row>
    <row r="931" spans="1:15" x14ac:dyDescent="0.25">
      <c r="A931" t="s">
        <v>75</v>
      </c>
      <c r="B931" t="s">
        <v>90</v>
      </c>
      <c r="C931" t="s">
        <v>4521</v>
      </c>
      <c r="D931" t="s">
        <v>120</v>
      </c>
      <c r="E931">
        <v>1</v>
      </c>
      <c r="F931" t="s">
        <v>79</v>
      </c>
      <c r="G931" t="s">
        <v>4522</v>
      </c>
      <c r="H931" t="s">
        <v>4523</v>
      </c>
      <c r="I931" t="s">
        <v>79</v>
      </c>
      <c r="J931" t="s">
        <v>82</v>
      </c>
      <c r="K931" t="s">
        <v>83</v>
      </c>
      <c r="L931" t="s">
        <v>3219</v>
      </c>
      <c r="M931" t="s">
        <v>253</v>
      </c>
      <c r="N931">
        <v>1402</v>
      </c>
      <c r="O931" t="s">
        <v>4524</v>
      </c>
    </row>
    <row r="932" spans="1:15" x14ac:dyDescent="0.25">
      <c r="A932" t="s">
        <v>75</v>
      </c>
      <c r="B932" t="s">
        <v>90</v>
      </c>
      <c r="C932" t="s">
        <v>4525</v>
      </c>
      <c r="D932" t="s">
        <v>120</v>
      </c>
      <c r="E932">
        <v>1</v>
      </c>
      <c r="F932" t="s">
        <v>961</v>
      </c>
      <c r="G932" t="s">
        <v>4526</v>
      </c>
      <c r="H932" t="s">
        <v>4527</v>
      </c>
      <c r="I932" t="s">
        <v>85</v>
      </c>
      <c r="J932" t="s">
        <v>964</v>
      </c>
      <c r="K932" t="s">
        <v>277</v>
      </c>
      <c r="L932" t="s">
        <v>3219</v>
      </c>
      <c r="M932" t="s">
        <v>253</v>
      </c>
      <c r="N932">
        <v>1402</v>
      </c>
      <c r="O932" t="s">
        <v>4528</v>
      </c>
    </row>
    <row r="933" spans="1:15" x14ac:dyDescent="0.25">
      <c r="A933" t="s">
        <v>75</v>
      </c>
      <c r="B933" t="s">
        <v>90</v>
      </c>
      <c r="C933" t="s">
        <v>4529</v>
      </c>
      <c r="D933" t="s">
        <v>120</v>
      </c>
      <c r="E933">
        <v>1</v>
      </c>
      <c r="F933" t="s">
        <v>4530</v>
      </c>
      <c r="G933" t="s">
        <v>4531</v>
      </c>
      <c r="H933" t="s">
        <v>4532</v>
      </c>
      <c r="I933" t="s">
        <v>124</v>
      </c>
      <c r="J933" t="s">
        <v>4533</v>
      </c>
      <c r="K933" t="s">
        <v>140</v>
      </c>
      <c r="L933" t="s">
        <v>3219</v>
      </c>
      <c r="M933" t="s">
        <v>253</v>
      </c>
      <c r="N933">
        <v>1402</v>
      </c>
      <c r="O933" t="s">
        <v>4534</v>
      </c>
    </row>
    <row r="934" spans="1:15" x14ac:dyDescent="0.25">
      <c r="A934" t="s">
        <v>75</v>
      </c>
      <c r="B934" t="s">
        <v>2069</v>
      </c>
      <c r="C934" t="s">
        <v>2073</v>
      </c>
      <c r="D934" t="s">
        <v>151</v>
      </c>
      <c r="E934">
        <v>1</v>
      </c>
      <c r="F934" t="s">
        <v>79</v>
      </c>
      <c r="G934" t="s">
        <v>2071</v>
      </c>
      <c r="H934" t="s">
        <v>81</v>
      </c>
      <c r="I934" t="s">
        <v>79</v>
      </c>
      <c r="J934" t="s">
        <v>82</v>
      </c>
      <c r="K934" t="s">
        <v>83</v>
      </c>
      <c r="L934" t="s">
        <v>3219</v>
      </c>
      <c r="M934" t="s">
        <v>253</v>
      </c>
      <c r="N934">
        <v>1402</v>
      </c>
      <c r="O934" t="s">
        <v>2074</v>
      </c>
    </row>
    <row r="935" spans="1:15" x14ac:dyDescent="0.25">
      <c r="A935" t="s">
        <v>75</v>
      </c>
      <c r="B935" t="s">
        <v>76</v>
      </c>
      <c r="C935" t="s">
        <v>4535</v>
      </c>
      <c r="D935" t="s">
        <v>88</v>
      </c>
      <c r="E935">
        <v>0.92300000000000004</v>
      </c>
      <c r="F935" t="s">
        <v>79</v>
      </c>
      <c r="G935" t="s">
        <v>80</v>
      </c>
      <c r="H935" t="s">
        <v>81</v>
      </c>
      <c r="I935" t="s">
        <v>79</v>
      </c>
      <c r="J935" t="s">
        <v>82</v>
      </c>
      <c r="K935" t="s">
        <v>83</v>
      </c>
      <c r="L935" t="s">
        <v>4536</v>
      </c>
      <c r="M935" t="s">
        <v>146</v>
      </c>
      <c r="N935">
        <v>1403</v>
      </c>
      <c r="O935" t="s">
        <v>4537</v>
      </c>
    </row>
    <row r="936" spans="1:15" x14ac:dyDescent="0.25">
      <c r="A936" t="s">
        <v>75</v>
      </c>
      <c r="B936" t="s">
        <v>76</v>
      </c>
      <c r="C936" t="s">
        <v>87</v>
      </c>
      <c r="D936" t="s">
        <v>88</v>
      </c>
      <c r="E936">
        <v>1</v>
      </c>
      <c r="F936" t="s">
        <v>79</v>
      </c>
      <c r="G936" t="s">
        <v>80</v>
      </c>
      <c r="H936" t="s">
        <v>81</v>
      </c>
      <c r="I936" t="s">
        <v>79</v>
      </c>
      <c r="J936" t="s">
        <v>82</v>
      </c>
      <c r="K936" t="s">
        <v>83</v>
      </c>
      <c r="L936" t="s">
        <v>4536</v>
      </c>
      <c r="M936" t="s">
        <v>146</v>
      </c>
      <c r="N936">
        <v>1403</v>
      </c>
      <c r="O936" t="s">
        <v>89</v>
      </c>
    </row>
    <row r="937" spans="1:15" x14ac:dyDescent="0.25">
      <c r="A937" t="s">
        <v>75</v>
      </c>
      <c r="B937" t="s">
        <v>90</v>
      </c>
      <c r="C937" t="s">
        <v>4538</v>
      </c>
      <c r="D937" t="s">
        <v>135</v>
      </c>
      <c r="E937">
        <v>0.875</v>
      </c>
      <c r="F937" t="s">
        <v>79</v>
      </c>
      <c r="G937" t="s">
        <v>4539</v>
      </c>
      <c r="H937" t="s">
        <v>4540</v>
      </c>
      <c r="I937" t="s">
        <v>79</v>
      </c>
      <c r="J937" t="s">
        <v>82</v>
      </c>
      <c r="K937" t="s">
        <v>83</v>
      </c>
      <c r="L937" t="s">
        <v>4536</v>
      </c>
      <c r="M937" t="s">
        <v>146</v>
      </c>
      <c r="N937">
        <v>1403</v>
      </c>
      <c r="O937" t="s">
        <v>4541</v>
      </c>
    </row>
    <row r="938" spans="1:15" x14ac:dyDescent="0.25">
      <c r="A938" t="s">
        <v>75</v>
      </c>
      <c r="B938" t="s">
        <v>90</v>
      </c>
      <c r="C938" t="s">
        <v>4542</v>
      </c>
      <c r="D938" t="s">
        <v>225</v>
      </c>
      <c r="E938">
        <v>0.82799999999999996</v>
      </c>
      <c r="F938" t="s">
        <v>4543</v>
      </c>
      <c r="G938" t="s">
        <v>4544</v>
      </c>
      <c r="H938" t="s">
        <v>4545</v>
      </c>
      <c r="I938" t="s">
        <v>98</v>
      </c>
      <c r="J938" t="s">
        <v>4546</v>
      </c>
      <c r="K938" t="s">
        <v>96</v>
      </c>
      <c r="L938" t="s">
        <v>4536</v>
      </c>
      <c r="M938" t="s">
        <v>146</v>
      </c>
      <c r="N938">
        <v>1403</v>
      </c>
      <c r="O938" t="s">
        <v>4547</v>
      </c>
    </row>
    <row r="939" spans="1:15" x14ac:dyDescent="0.25">
      <c r="A939" t="s">
        <v>75</v>
      </c>
      <c r="B939" t="s">
        <v>90</v>
      </c>
      <c r="C939" t="s">
        <v>4548</v>
      </c>
      <c r="D939" t="s">
        <v>120</v>
      </c>
      <c r="E939">
        <v>0.89800000000000002</v>
      </c>
      <c r="F939" t="s">
        <v>79</v>
      </c>
      <c r="G939" t="s">
        <v>4549</v>
      </c>
      <c r="H939" t="s">
        <v>4550</v>
      </c>
      <c r="I939" t="s">
        <v>79</v>
      </c>
      <c r="J939" t="s">
        <v>82</v>
      </c>
      <c r="K939" t="s">
        <v>83</v>
      </c>
      <c r="L939" t="s">
        <v>4536</v>
      </c>
      <c r="M939" t="s">
        <v>146</v>
      </c>
      <c r="N939">
        <v>1403</v>
      </c>
      <c r="O939" t="s">
        <v>4551</v>
      </c>
    </row>
    <row r="940" spans="1:15" x14ac:dyDescent="0.25">
      <c r="A940" t="s">
        <v>75</v>
      </c>
      <c r="B940" t="s">
        <v>90</v>
      </c>
      <c r="C940" t="s">
        <v>4552</v>
      </c>
      <c r="D940" t="s">
        <v>297</v>
      </c>
      <c r="E940">
        <v>0.86900000000000011</v>
      </c>
      <c r="F940" t="s">
        <v>4553</v>
      </c>
      <c r="G940" t="s">
        <v>122</v>
      </c>
      <c r="H940" t="s">
        <v>123</v>
      </c>
      <c r="I940" t="s">
        <v>277</v>
      </c>
      <c r="J940" t="s">
        <v>2784</v>
      </c>
      <c r="K940" t="s">
        <v>85</v>
      </c>
      <c r="L940" t="s">
        <v>4536</v>
      </c>
      <c r="M940" t="s">
        <v>146</v>
      </c>
      <c r="N940">
        <v>1403</v>
      </c>
      <c r="O940" t="s">
        <v>4554</v>
      </c>
    </row>
    <row r="941" spans="1:15" x14ac:dyDescent="0.25">
      <c r="A941" t="s">
        <v>75</v>
      </c>
      <c r="B941" t="s">
        <v>90</v>
      </c>
      <c r="C941" t="s">
        <v>4555</v>
      </c>
      <c r="D941" t="s">
        <v>135</v>
      </c>
      <c r="E941">
        <v>0.89200000000000002</v>
      </c>
      <c r="F941" t="s">
        <v>4556</v>
      </c>
      <c r="G941" t="s">
        <v>4557</v>
      </c>
      <c r="H941" t="s">
        <v>4558</v>
      </c>
      <c r="I941" t="s">
        <v>124</v>
      </c>
      <c r="J941" t="s">
        <v>4559</v>
      </c>
      <c r="K941" t="s">
        <v>96</v>
      </c>
      <c r="L941" t="s">
        <v>4536</v>
      </c>
      <c r="M941" t="s">
        <v>146</v>
      </c>
      <c r="N941">
        <v>1403</v>
      </c>
      <c r="O941" t="s">
        <v>4560</v>
      </c>
    </row>
    <row r="942" spans="1:15" x14ac:dyDescent="0.25">
      <c r="A942" t="s">
        <v>75</v>
      </c>
      <c r="B942" t="s">
        <v>90</v>
      </c>
      <c r="C942" t="s">
        <v>4561</v>
      </c>
      <c r="D942" t="s">
        <v>120</v>
      </c>
      <c r="E942">
        <v>0.87599999999999989</v>
      </c>
      <c r="F942" t="s">
        <v>4562</v>
      </c>
      <c r="G942" t="s">
        <v>4563</v>
      </c>
      <c r="H942" t="s">
        <v>4564</v>
      </c>
      <c r="I942" t="s">
        <v>124</v>
      </c>
      <c r="J942" t="s">
        <v>186</v>
      </c>
      <c r="K942" t="s">
        <v>140</v>
      </c>
      <c r="L942" t="s">
        <v>4536</v>
      </c>
      <c r="M942" t="s">
        <v>146</v>
      </c>
      <c r="N942">
        <v>1403</v>
      </c>
      <c r="O942" t="s">
        <v>4565</v>
      </c>
    </row>
    <row r="943" spans="1:15" x14ac:dyDescent="0.25">
      <c r="A943" t="s">
        <v>75</v>
      </c>
      <c r="B943" t="s">
        <v>90</v>
      </c>
      <c r="C943" t="s">
        <v>4566</v>
      </c>
      <c r="D943" t="s">
        <v>88</v>
      </c>
      <c r="E943">
        <v>0.877</v>
      </c>
      <c r="F943" t="s">
        <v>79</v>
      </c>
      <c r="G943" t="s">
        <v>4567</v>
      </c>
      <c r="H943" t="s">
        <v>4568</v>
      </c>
      <c r="I943" t="s">
        <v>79</v>
      </c>
      <c r="J943" t="s">
        <v>82</v>
      </c>
      <c r="K943" t="s">
        <v>83</v>
      </c>
      <c r="L943" t="s">
        <v>4536</v>
      </c>
      <c r="M943" t="s">
        <v>146</v>
      </c>
      <c r="N943">
        <v>1403</v>
      </c>
      <c r="O943" t="s">
        <v>4569</v>
      </c>
    </row>
    <row r="944" spans="1:15" x14ac:dyDescent="0.25">
      <c r="A944" t="s">
        <v>75</v>
      </c>
      <c r="B944" t="s">
        <v>90</v>
      </c>
      <c r="C944" t="s">
        <v>4570</v>
      </c>
      <c r="D944" t="s">
        <v>101</v>
      </c>
      <c r="E944">
        <v>0.87400000000000011</v>
      </c>
      <c r="F944" t="s">
        <v>4571</v>
      </c>
      <c r="G944" t="s">
        <v>4572</v>
      </c>
      <c r="H944" t="s">
        <v>4573</v>
      </c>
      <c r="I944" t="s">
        <v>98</v>
      </c>
      <c r="J944" t="s">
        <v>1599</v>
      </c>
      <c r="K944" t="s">
        <v>131</v>
      </c>
      <c r="L944" t="s">
        <v>4536</v>
      </c>
      <c r="M944" t="s">
        <v>146</v>
      </c>
      <c r="N944">
        <v>1403</v>
      </c>
      <c r="O944" t="s">
        <v>4574</v>
      </c>
    </row>
    <row r="945" spans="1:15" x14ac:dyDescent="0.25">
      <c r="A945" t="s">
        <v>75</v>
      </c>
      <c r="B945" t="s">
        <v>90</v>
      </c>
      <c r="C945" t="s">
        <v>4575</v>
      </c>
      <c r="D945" t="s">
        <v>101</v>
      </c>
      <c r="E945">
        <v>0.92</v>
      </c>
      <c r="F945" t="s">
        <v>4576</v>
      </c>
      <c r="G945" t="s">
        <v>4577</v>
      </c>
      <c r="H945" t="s">
        <v>4578</v>
      </c>
      <c r="I945" t="s">
        <v>98</v>
      </c>
      <c r="J945" t="s">
        <v>3306</v>
      </c>
      <c r="K945" t="s">
        <v>131</v>
      </c>
      <c r="L945" t="s">
        <v>4536</v>
      </c>
      <c r="M945" t="s">
        <v>146</v>
      </c>
      <c r="N945">
        <v>1403</v>
      </c>
      <c r="O945" t="s">
        <v>4579</v>
      </c>
    </row>
    <row r="946" spans="1:15" x14ac:dyDescent="0.25">
      <c r="A946" t="s">
        <v>75</v>
      </c>
      <c r="B946" t="s">
        <v>90</v>
      </c>
      <c r="C946" t="s">
        <v>4580</v>
      </c>
      <c r="D946" t="s">
        <v>120</v>
      </c>
      <c r="E946">
        <v>0.90300000000000002</v>
      </c>
      <c r="F946" t="s">
        <v>79</v>
      </c>
      <c r="G946" t="s">
        <v>4577</v>
      </c>
      <c r="H946" t="s">
        <v>4581</v>
      </c>
      <c r="I946" t="s">
        <v>79</v>
      </c>
      <c r="J946" t="s">
        <v>82</v>
      </c>
      <c r="K946" t="s">
        <v>83</v>
      </c>
      <c r="L946" t="s">
        <v>4536</v>
      </c>
      <c r="M946" t="s">
        <v>146</v>
      </c>
      <c r="N946">
        <v>1403</v>
      </c>
      <c r="O946" t="s">
        <v>4582</v>
      </c>
    </row>
    <row r="947" spans="1:15" x14ac:dyDescent="0.25">
      <c r="A947" t="s">
        <v>75</v>
      </c>
      <c r="B947" t="s">
        <v>90</v>
      </c>
      <c r="C947" t="s">
        <v>4583</v>
      </c>
      <c r="D947" t="s">
        <v>135</v>
      </c>
      <c r="E947">
        <v>0.86799999999999999</v>
      </c>
      <c r="F947" t="s">
        <v>4584</v>
      </c>
      <c r="G947" t="s">
        <v>4585</v>
      </c>
      <c r="H947" t="s">
        <v>4586</v>
      </c>
      <c r="I947" t="s">
        <v>105</v>
      </c>
      <c r="J947" t="s">
        <v>4587</v>
      </c>
      <c r="K947" t="s">
        <v>160</v>
      </c>
      <c r="L947" t="s">
        <v>4536</v>
      </c>
      <c r="M947" t="s">
        <v>146</v>
      </c>
      <c r="N947">
        <v>1403</v>
      </c>
      <c r="O947" t="s">
        <v>4588</v>
      </c>
    </row>
    <row r="948" spans="1:15" x14ac:dyDescent="0.25">
      <c r="A948" t="s">
        <v>75</v>
      </c>
      <c r="B948" t="s">
        <v>90</v>
      </c>
      <c r="C948" t="s">
        <v>4589</v>
      </c>
      <c r="D948" t="s">
        <v>120</v>
      </c>
      <c r="E948">
        <v>0.84499999999999997</v>
      </c>
      <c r="F948" t="s">
        <v>4590</v>
      </c>
      <c r="G948" t="s">
        <v>164</v>
      </c>
      <c r="H948" t="s">
        <v>165</v>
      </c>
      <c r="I948" t="s">
        <v>124</v>
      </c>
      <c r="J948" t="s">
        <v>4591</v>
      </c>
      <c r="K948" t="s">
        <v>140</v>
      </c>
      <c r="L948" t="s">
        <v>4536</v>
      </c>
      <c r="M948" t="s">
        <v>146</v>
      </c>
      <c r="N948">
        <v>1403</v>
      </c>
      <c r="O948" t="s">
        <v>4592</v>
      </c>
    </row>
    <row r="949" spans="1:15" x14ac:dyDescent="0.25">
      <c r="A949" t="s">
        <v>75</v>
      </c>
      <c r="B949" t="s">
        <v>90</v>
      </c>
      <c r="C949" t="s">
        <v>4593</v>
      </c>
      <c r="D949" t="s">
        <v>225</v>
      </c>
      <c r="E949">
        <v>0.879</v>
      </c>
      <c r="F949" t="s">
        <v>4594</v>
      </c>
      <c r="G949" t="s">
        <v>4595</v>
      </c>
      <c r="H949" t="s">
        <v>4596</v>
      </c>
      <c r="I949" t="s">
        <v>245</v>
      </c>
      <c r="J949" t="s">
        <v>399</v>
      </c>
      <c r="K949" t="s">
        <v>105</v>
      </c>
      <c r="L949" t="s">
        <v>4536</v>
      </c>
      <c r="M949" t="s">
        <v>146</v>
      </c>
      <c r="N949">
        <v>1403</v>
      </c>
      <c r="O949" t="s">
        <v>4597</v>
      </c>
    </row>
    <row r="950" spans="1:15" x14ac:dyDescent="0.25">
      <c r="A950" t="s">
        <v>75</v>
      </c>
      <c r="B950" t="s">
        <v>90</v>
      </c>
      <c r="C950" t="s">
        <v>4598</v>
      </c>
      <c r="D950" t="s">
        <v>225</v>
      </c>
      <c r="E950">
        <v>0.872</v>
      </c>
      <c r="F950" t="s">
        <v>4599</v>
      </c>
      <c r="G950" t="s">
        <v>4600</v>
      </c>
      <c r="H950" t="s">
        <v>4601</v>
      </c>
      <c r="I950" t="s">
        <v>565</v>
      </c>
      <c r="J950" t="s">
        <v>2126</v>
      </c>
      <c r="K950" t="s">
        <v>124</v>
      </c>
      <c r="L950" t="s">
        <v>4536</v>
      </c>
      <c r="M950" t="s">
        <v>146</v>
      </c>
      <c r="N950">
        <v>1403</v>
      </c>
      <c r="O950" t="s">
        <v>4602</v>
      </c>
    </row>
    <row r="951" spans="1:15" x14ac:dyDescent="0.25">
      <c r="A951" t="s">
        <v>75</v>
      </c>
      <c r="B951" t="s">
        <v>90</v>
      </c>
      <c r="C951" t="s">
        <v>4603</v>
      </c>
      <c r="D951" t="s">
        <v>88</v>
      </c>
      <c r="E951">
        <v>0.90700000000000003</v>
      </c>
      <c r="F951" t="s">
        <v>79</v>
      </c>
      <c r="G951" t="s">
        <v>3276</v>
      </c>
      <c r="H951" t="s">
        <v>3277</v>
      </c>
      <c r="I951" t="s">
        <v>79</v>
      </c>
      <c r="J951" t="s">
        <v>82</v>
      </c>
      <c r="K951" t="s">
        <v>83</v>
      </c>
      <c r="L951" t="s">
        <v>4536</v>
      </c>
      <c r="M951" t="s">
        <v>146</v>
      </c>
      <c r="N951">
        <v>1403</v>
      </c>
      <c r="O951" t="s">
        <v>4604</v>
      </c>
    </row>
    <row r="952" spans="1:15" x14ac:dyDescent="0.25">
      <c r="A952" t="s">
        <v>75</v>
      </c>
      <c r="B952" t="s">
        <v>90</v>
      </c>
      <c r="C952" t="s">
        <v>4605</v>
      </c>
      <c r="D952" t="s">
        <v>120</v>
      </c>
      <c r="E952">
        <v>0.879</v>
      </c>
      <c r="F952" t="s">
        <v>212</v>
      </c>
      <c r="G952" t="s">
        <v>2162</v>
      </c>
      <c r="H952" t="s">
        <v>2163</v>
      </c>
      <c r="I952" t="s">
        <v>212</v>
      </c>
      <c r="J952" t="s">
        <v>82</v>
      </c>
      <c r="K952" t="s">
        <v>83</v>
      </c>
      <c r="L952" t="s">
        <v>4536</v>
      </c>
      <c r="M952" t="s">
        <v>146</v>
      </c>
      <c r="N952">
        <v>1403</v>
      </c>
      <c r="O952" t="s">
        <v>4606</v>
      </c>
    </row>
    <row r="953" spans="1:15" x14ac:dyDescent="0.25">
      <c r="A953" t="s">
        <v>75</v>
      </c>
      <c r="B953" t="s">
        <v>90</v>
      </c>
      <c r="C953" t="s">
        <v>4607</v>
      </c>
      <c r="D953" t="s">
        <v>135</v>
      </c>
      <c r="E953">
        <v>0.85400000000000009</v>
      </c>
      <c r="F953" t="s">
        <v>79</v>
      </c>
      <c r="G953" t="s">
        <v>4608</v>
      </c>
      <c r="H953" t="s">
        <v>4609</v>
      </c>
      <c r="I953" t="s">
        <v>79</v>
      </c>
      <c r="J953" t="s">
        <v>82</v>
      </c>
      <c r="K953" t="s">
        <v>83</v>
      </c>
      <c r="L953" t="s">
        <v>4536</v>
      </c>
      <c r="M953" t="s">
        <v>146</v>
      </c>
      <c r="N953">
        <v>1403</v>
      </c>
      <c r="O953" t="s">
        <v>4610</v>
      </c>
    </row>
    <row r="954" spans="1:15" x14ac:dyDescent="0.25">
      <c r="A954" t="s">
        <v>75</v>
      </c>
      <c r="B954" t="s">
        <v>90</v>
      </c>
      <c r="C954" t="s">
        <v>4611</v>
      </c>
      <c r="D954" t="s">
        <v>120</v>
      </c>
      <c r="E954">
        <v>0.84299999999999997</v>
      </c>
      <c r="F954" t="s">
        <v>4612</v>
      </c>
      <c r="G954" t="s">
        <v>3325</v>
      </c>
      <c r="H954" t="s">
        <v>4613</v>
      </c>
      <c r="I954" t="s">
        <v>85</v>
      </c>
      <c r="J954" t="s">
        <v>3593</v>
      </c>
      <c r="K954" t="s">
        <v>277</v>
      </c>
      <c r="L954" t="s">
        <v>4536</v>
      </c>
      <c r="M954" t="s">
        <v>146</v>
      </c>
      <c r="N954">
        <v>1403</v>
      </c>
      <c r="O954" t="s">
        <v>4614</v>
      </c>
    </row>
    <row r="955" spans="1:15" x14ac:dyDescent="0.25">
      <c r="A955" t="s">
        <v>75</v>
      </c>
      <c r="B955" t="s">
        <v>90</v>
      </c>
      <c r="C955" t="s">
        <v>4615</v>
      </c>
      <c r="D955" t="s">
        <v>120</v>
      </c>
      <c r="E955">
        <v>0.89200000000000002</v>
      </c>
      <c r="F955" t="s">
        <v>4616</v>
      </c>
      <c r="G955" t="s">
        <v>4617</v>
      </c>
      <c r="H955" t="s">
        <v>4618</v>
      </c>
      <c r="I955" t="s">
        <v>124</v>
      </c>
      <c r="J955" t="s">
        <v>222</v>
      </c>
      <c r="K955" t="s">
        <v>96</v>
      </c>
      <c r="L955" t="s">
        <v>4536</v>
      </c>
      <c r="M955" t="s">
        <v>146</v>
      </c>
      <c r="N955">
        <v>1403</v>
      </c>
      <c r="O955" t="s">
        <v>4619</v>
      </c>
    </row>
    <row r="956" spans="1:15" x14ac:dyDescent="0.25">
      <c r="A956" t="s">
        <v>75</v>
      </c>
      <c r="B956" t="s">
        <v>90</v>
      </c>
      <c r="C956" t="s">
        <v>4620</v>
      </c>
      <c r="D956" t="s">
        <v>120</v>
      </c>
      <c r="E956">
        <v>0.872</v>
      </c>
      <c r="F956" t="s">
        <v>212</v>
      </c>
      <c r="G956" t="s">
        <v>4621</v>
      </c>
      <c r="H956" t="s">
        <v>4622</v>
      </c>
      <c r="I956" t="s">
        <v>212</v>
      </c>
      <c r="J956" t="s">
        <v>82</v>
      </c>
      <c r="K956" t="s">
        <v>83</v>
      </c>
      <c r="L956" t="s">
        <v>4536</v>
      </c>
      <c r="M956" t="s">
        <v>146</v>
      </c>
      <c r="N956">
        <v>1403</v>
      </c>
      <c r="O956" t="s">
        <v>4623</v>
      </c>
    </row>
    <row r="957" spans="1:15" x14ac:dyDescent="0.25">
      <c r="A957" t="s">
        <v>75</v>
      </c>
      <c r="B957" t="s">
        <v>90</v>
      </c>
      <c r="C957" t="s">
        <v>4624</v>
      </c>
      <c r="D957" t="s">
        <v>2936</v>
      </c>
      <c r="E957">
        <v>1</v>
      </c>
      <c r="F957" t="s">
        <v>79</v>
      </c>
      <c r="G957" t="s">
        <v>4625</v>
      </c>
      <c r="H957" t="s">
        <v>4626</v>
      </c>
      <c r="I957" t="s">
        <v>79</v>
      </c>
      <c r="J957" t="s">
        <v>82</v>
      </c>
      <c r="K957" t="s">
        <v>83</v>
      </c>
      <c r="L957" t="s">
        <v>4536</v>
      </c>
      <c r="M957" t="s">
        <v>146</v>
      </c>
      <c r="N957">
        <v>1403</v>
      </c>
      <c r="O957" t="s">
        <v>4627</v>
      </c>
    </row>
    <row r="958" spans="1:15" x14ac:dyDescent="0.25">
      <c r="A958" t="s">
        <v>75</v>
      </c>
      <c r="B958" t="s">
        <v>90</v>
      </c>
      <c r="C958" t="s">
        <v>4628</v>
      </c>
      <c r="D958" t="s">
        <v>88</v>
      </c>
      <c r="E958">
        <v>0.89599999999999991</v>
      </c>
      <c r="F958" t="s">
        <v>4629</v>
      </c>
      <c r="G958" t="s">
        <v>333</v>
      </c>
      <c r="H958" t="s">
        <v>334</v>
      </c>
      <c r="I958" t="s">
        <v>245</v>
      </c>
      <c r="J958" t="s">
        <v>4630</v>
      </c>
      <c r="K958" t="s">
        <v>172</v>
      </c>
      <c r="L958" t="s">
        <v>4536</v>
      </c>
      <c r="M958" t="s">
        <v>146</v>
      </c>
      <c r="N958">
        <v>1403</v>
      </c>
      <c r="O958" t="s">
        <v>4631</v>
      </c>
    </row>
    <row r="959" spans="1:15" x14ac:dyDescent="0.25">
      <c r="A959" t="s">
        <v>75</v>
      </c>
      <c r="B959" t="s">
        <v>90</v>
      </c>
      <c r="C959" t="s">
        <v>4632</v>
      </c>
      <c r="D959" t="s">
        <v>88</v>
      </c>
      <c r="E959">
        <v>0.8640000000000001</v>
      </c>
      <c r="F959" t="s">
        <v>4633</v>
      </c>
      <c r="G959" t="s">
        <v>4634</v>
      </c>
      <c r="H959" t="s">
        <v>2295</v>
      </c>
      <c r="I959" t="s">
        <v>140</v>
      </c>
      <c r="J959" t="s">
        <v>3398</v>
      </c>
      <c r="K959" t="s">
        <v>400</v>
      </c>
      <c r="L959" t="s">
        <v>4536</v>
      </c>
      <c r="M959" t="s">
        <v>146</v>
      </c>
      <c r="N959">
        <v>1403</v>
      </c>
      <c r="O959" t="s">
        <v>4635</v>
      </c>
    </row>
    <row r="960" spans="1:15" x14ac:dyDescent="0.25">
      <c r="A960" t="s">
        <v>75</v>
      </c>
      <c r="B960" t="s">
        <v>90</v>
      </c>
      <c r="C960" t="s">
        <v>4636</v>
      </c>
      <c r="D960" t="s">
        <v>135</v>
      </c>
      <c r="E960">
        <v>0.8859999999999999</v>
      </c>
      <c r="F960" t="s">
        <v>4637</v>
      </c>
      <c r="G960" t="s">
        <v>4638</v>
      </c>
      <c r="H960" t="s">
        <v>4639</v>
      </c>
      <c r="I960" t="s">
        <v>140</v>
      </c>
      <c r="J960" t="s">
        <v>4640</v>
      </c>
      <c r="K960" t="s">
        <v>160</v>
      </c>
      <c r="L960" t="s">
        <v>4536</v>
      </c>
      <c r="M960" t="s">
        <v>146</v>
      </c>
      <c r="N960">
        <v>1403</v>
      </c>
      <c r="O960" t="s">
        <v>4641</v>
      </c>
    </row>
    <row r="961" spans="1:15" x14ac:dyDescent="0.25">
      <c r="A961" t="s">
        <v>75</v>
      </c>
      <c r="B961" t="s">
        <v>90</v>
      </c>
      <c r="C961" t="s">
        <v>4642</v>
      </c>
      <c r="D961" t="s">
        <v>92</v>
      </c>
      <c r="E961">
        <v>0.878</v>
      </c>
      <c r="F961" t="s">
        <v>4643</v>
      </c>
      <c r="G961" t="s">
        <v>4638</v>
      </c>
      <c r="H961" t="s">
        <v>4639</v>
      </c>
      <c r="I961" t="s">
        <v>96</v>
      </c>
      <c r="J961" t="s">
        <v>4644</v>
      </c>
      <c r="K961" t="s">
        <v>98</v>
      </c>
      <c r="L961" t="s">
        <v>4536</v>
      </c>
      <c r="M961" t="s">
        <v>146</v>
      </c>
      <c r="N961">
        <v>1403</v>
      </c>
      <c r="O961" t="s">
        <v>4645</v>
      </c>
    </row>
    <row r="962" spans="1:15" x14ac:dyDescent="0.25">
      <c r="A962" t="s">
        <v>75</v>
      </c>
      <c r="B962" t="s">
        <v>90</v>
      </c>
      <c r="C962" t="s">
        <v>4646</v>
      </c>
      <c r="D962" t="s">
        <v>151</v>
      </c>
      <c r="E962">
        <v>1</v>
      </c>
      <c r="F962" t="s">
        <v>4647</v>
      </c>
      <c r="G962" t="s">
        <v>4648</v>
      </c>
      <c r="H962" t="s">
        <v>4649</v>
      </c>
      <c r="I962" t="s">
        <v>96</v>
      </c>
      <c r="J962" t="s">
        <v>2617</v>
      </c>
      <c r="K962" t="s">
        <v>253</v>
      </c>
      <c r="L962" t="s">
        <v>4536</v>
      </c>
      <c r="M962" t="s">
        <v>146</v>
      </c>
      <c r="N962">
        <v>1403</v>
      </c>
      <c r="O962" t="s">
        <v>4650</v>
      </c>
    </row>
    <row r="963" spans="1:15" x14ac:dyDescent="0.25">
      <c r="A963" t="s">
        <v>75</v>
      </c>
      <c r="B963" t="s">
        <v>90</v>
      </c>
      <c r="C963" t="s">
        <v>4651</v>
      </c>
      <c r="D963" t="s">
        <v>135</v>
      </c>
      <c r="E963">
        <v>0.86499999999999999</v>
      </c>
      <c r="F963" t="s">
        <v>4652</v>
      </c>
      <c r="G963" t="s">
        <v>4653</v>
      </c>
      <c r="H963" t="s">
        <v>4654</v>
      </c>
      <c r="I963" t="s">
        <v>124</v>
      </c>
      <c r="J963" t="s">
        <v>4655</v>
      </c>
      <c r="K963" t="s">
        <v>140</v>
      </c>
      <c r="L963" t="s">
        <v>4536</v>
      </c>
      <c r="M963" t="s">
        <v>146</v>
      </c>
      <c r="N963">
        <v>1403</v>
      </c>
      <c r="O963" t="s">
        <v>4656</v>
      </c>
    </row>
    <row r="964" spans="1:15" x14ac:dyDescent="0.25">
      <c r="A964" t="s">
        <v>75</v>
      </c>
      <c r="B964" t="s">
        <v>90</v>
      </c>
      <c r="C964" t="s">
        <v>4657</v>
      </c>
      <c r="D964" t="s">
        <v>120</v>
      </c>
      <c r="E964">
        <v>0.8640000000000001</v>
      </c>
      <c r="F964" t="s">
        <v>4658</v>
      </c>
      <c r="G964" t="s">
        <v>4659</v>
      </c>
      <c r="H964" t="s">
        <v>4660</v>
      </c>
      <c r="I964" t="s">
        <v>140</v>
      </c>
      <c r="J964" t="s">
        <v>864</v>
      </c>
      <c r="K964" t="s">
        <v>277</v>
      </c>
      <c r="L964" t="s">
        <v>4536</v>
      </c>
      <c r="M964" t="s">
        <v>146</v>
      </c>
      <c r="N964">
        <v>1403</v>
      </c>
      <c r="O964" t="s">
        <v>4661</v>
      </c>
    </row>
    <row r="965" spans="1:15" x14ac:dyDescent="0.25">
      <c r="A965" t="s">
        <v>75</v>
      </c>
      <c r="B965" t="s">
        <v>90</v>
      </c>
      <c r="C965" t="s">
        <v>4662</v>
      </c>
      <c r="D965" t="s">
        <v>92</v>
      </c>
      <c r="E965">
        <v>0.873</v>
      </c>
      <c r="F965" t="s">
        <v>4663</v>
      </c>
      <c r="G965" t="s">
        <v>4664</v>
      </c>
      <c r="H965" t="s">
        <v>4665</v>
      </c>
      <c r="I965" t="s">
        <v>253</v>
      </c>
      <c r="J965" t="s">
        <v>537</v>
      </c>
      <c r="K965" t="s">
        <v>172</v>
      </c>
      <c r="L965" t="s">
        <v>4536</v>
      </c>
      <c r="M965" t="s">
        <v>146</v>
      </c>
      <c r="N965">
        <v>1403</v>
      </c>
      <c r="O965" t="s">
        <v>4666</v>
      </c>
    </row>
    <row r="966" spans="1:15" x14ac:dyDescent="0.25">
      <c r="A966" t="s">
        <v>75</v>
      </c>
      <c r="B966" t="s">
        <v>90</v>
      </c>
      <c r="C966" t="s">
        <v>4667</v>
      </c>
      <c r="D966" t="s">
        <v>120</v>
      </c>
      <c r="E966">
        <v>0.88300000000000001</v>
      </c>
      <c r="F966" t="s">
        <v>4668</v>
      </c>
      <c r="G966" t="s">
        <v>4669</v>
      </c>
      <c r="H966" t="s">
        <v>4670</v>
      </c>
      <c r="I966" t="s">
        <v>204</v>
      </c>
      <c r="J966" t="s">
        <v>2135</v>
      </c>
      <c r="K966" t="s">
        <v>140</v>
      </c>
      <c r="L966" t="s">
        <v>4536</v>
      </c>
      <c r="M966" t="s">
        <v>146</v>
      </c>
      <c r="N966">
        <v>1403</v>
      </c>
      <c r="O966" t="s">
        <v>4671</v>
      </c>
    </row>
    <row r="967" spans="1:15" x14ac:dyDescent="0.25">
      <c r="A967" t="s">
        <v>75</v>
      </c>
      <c r="B967" t="s">
        <v>90</v>
      </c>
      <c r="C967" t="s">
        <v>4672</v>
      </c>
      <c r="D967" t="s">
        <v>135</v>
      </c>
      <c r="E967">
        <v>0.87599999999999989</v>
      </c>
      <c r="F967" t="s">
        <v>79</v>
      </c>
      <c r="G967" t="s">
        <v>392</v>
      </c>
      <c r="H967" t="s">
        <v>4673</v>
      </c>
      <c r="I967" t="s">
        <v>79</v>
      </c>
      <c r="J967" t="s">
        <v>82</v>
      </c>
      <c r="K967" t="s">
        <v>83</v>
      </c>
      <c r="L967" t="s">
        <v>4536</v>
      </c>
      <c r="M967" t="s">
        <v>146</v>
      </c>
      <c r="N967">
        <v>1403</v>
      </c>
      <c r="O967" t="s">
        <v>4674</v>
      </c>
    </row>
    <row r="968" spans="1:15" x14ac:dyDescent="0.25">
      <c r="A968" t="s">
        <v>75</v>
      </c>
      <c r="B968" t="s">
        <v>90</v>
      </c>
      <c r="C968" t="s">
        <v>4675</v>
      </c>
      <c r="D968" t="s">
        <v>225</v>
      </c>
      <c r="E968">
        <v>1</v>
      </c>
      <c r="F968" t="s">
        <v>79</v>
      </c>
      <c r="G968" t="s">
        <v>4676</v>
      </c>
      <c r="H968" t="s">
        <v>4677</v>
      </c>
      <c r="I968" t="s">
        <v>79</v>
      </c>
      <c r="J968" t="s">
        <v>82</v>
      </c>
      <c r="K968" t="s">
        <v>83</v>
      </c>
      <c r="L968" t="s">
        <v>4536</v>
      </c>
      <c r="M968" t="s">
        <v>146</v>
      </c>
      <c r="N968">
        <v>1403</v>
      </c>
      <c r="O968" t="s">
        <v>4678</v>
      </c>
    </row>
    <row r="969" spans="1:15" x14ac:dyDescent="0.25">
      <c r="A969" t="s">
        <v>75</v>
      </c>
      <c r="B969" t="s">
        <v>90</v>
      </c>
      <c r="C969" t="s">
        <v>4679</v>
      </c>
      <c r="D969" t="s">
        <v>225</v>
      </c>
      <c r="E969">
        <v>0.85199999999999998</v>
      </c>
      <c r="F969" t="s">
        <v>4680</v>
      </c>
      <c r="G969" t="s">
        <v>409</v>
      </c>
      <c r="H969" t="s">
        <v>4681</v>
      </c>
      <c r="I969" t="s">
        <v>96</v>
      </c>
      <c r="J969" t="s">
        <v>555</v>
      </c>
      <c r="K969" t="s">
        <v>98</v>
      </c>
      <c r="L969" t="s">
        <v>4536</v>
      </c>
      <c r="M969" t="s">
        <v>146</v>
      </c>
      <c r="N969">
        <v>1403</v>
      </c>
      <c r="O969" t="s">
        <v>4682</v>
      </c>
    </row>
    <row r="970" spans="1:15" x14ac:dyDescent="0.25">
      <c r="A970" t="s">
        <v>75</v>
      </c>
      <c r="B970" t="s">
        <v>90</v>
      </c>
      <c r="C970" t="s">
        <v>408</v>
      </c>
      <c r="D970" t="s">
        <v>120</v>
      </c>
      <c r="E970">
        <v>0.85799999999999998</v>
      </c>
      <c r="F970" t="s">
        <v>79</v>
      </c>
      <c r="G970" t="s">
        <v>409</v>
      </c>
      <c r="H970" t="s">
        <v>410</v>
      </c>
      <c r="I970" t="s">
        <v>79</v>
      </c>
      <c r="J970" t="s">
        <v>82</v>
      </c>
      <c r="K970" t="s">
        <v>83</v>
      </c>
      <c r="L970" t="s">
        <v>4536</v>
      </c>
      <c r="M970" t="s">
        <v>146</v>
      </c>
      <c r="N970">
        <v>1403</v>
      </c>
      <c r="O970" t="s">
        <v>411</v>
      </c>
    </row>
    <row r="971" spans="1:15" x14ac:dyDescent="0.25">
      <c r="A971" t="s">
        <v>75</v>
      </c>
      <c r="B971" t="s">
        <v>90</v>
      </c>
      <c r="C971" t="s">
        <v>4683</v>
      </c>
      <c r="D971" t="s">
        <v>120</v>
      </c>
      <c r="E971">
        <v>0.86</v>
      </c>
      <c r="F971" t="s">
        <v>79</v>
      </c>
      <c r="G971" t="s">
        <v>409</v>
      </c>
      <c r="H971" t="s">
        <v>410</v>
      </c>
      <c r="I971" t="s">
        <v>79</v>
      </c>
      <c r="J971" t="s">
        <v>82</v>
      </c>
      <c r="K971" t="s">
        <v>83</v>
      </c>
      <c r="L971" t="s">
        <v>4536</v>
      </c>
      <c r="M971" t="s">
        <v>146</v>
      </c>
      <c r="N971">
        <v>1403</v>
      </c>
      <c r="O971" t="s">
        <v>4684</v>
      </c>
    </row>
    <row r="972" spans="1:15" x14ac:dyDescent="0.25">
      <c r="A972" t="s">
        <v>75</v>
      </c>
      <c r="B972" t="s">
        <v>90</v>
      </c>
      <c r="C972" t="s">
        <v>4685</v>
      </c>
      <c r="D972" t="s">
        <v>225</v>
      </c>
      <c r="E972">
        <v>0.85400000000000009</v>
      </c>
      <c r="F972" t="s">
        <v>4686</v>
      </c>
      <c r="G972" t="s">
        <v>2220</v>
      </c>
      <c r="H972" t="s">
        <v>2221</v>
      </c>
      <c r="I972" t="s">
        <v>174</v>
      </c>
      <c r="J972" t="s">
        <v>4687</v>
      </c>
      <c r="K972" t="s">
        <v>140</v>
      </c>
      <c r="L972" t="s">
        <v>4536</v>
      </c>
      <c r="M972" t="s">
        <v>146</v>
      </c>
      <c r="N972">
        <v>1403</v>
      </c>
      <c r="O972" t="s">
        <v>4688</v>
      </c>
    </row>
    <row r="973" spans="1:15" x14ac:dyDescent="0.25">
      <c r="A973" t="s">
        <v>75</v>
      </c>
      <c r="B973" t="s">
        <v>90</v>
      </c>
      <c r="C973" t="s">
        <v>4689</v>
      </c>
      <c r="D973" t="s">
        <v>151</v>
      </c>
      <c r="E973">
        <v>0.84099999999999997</v>
      </c>
      <c r="F973" t="s">
        <v>4690</v>
      </c>
      <c r="G973" t="s">
        <v>2220</v>
      </c>
      <c r="H973" t="s">
        <v>2221</v>
      </c>
      <c r="I973" t="s">
        <v>85</v>
      </c>
      <c r="J973" t="s">
        <v>4691</v>
      </c>
      <c r="K973" t="s">
        <v>400</v>
      </c>
      <c r="L973" t="s">
        <v>4536</v>
      </c>
      <c r="M973" t="s">
        <v>146</v>
      </c>
      <c r="N973">
        <v>1403</v>
      </c>
      <c r="O973" t="s">
        <v>4692</v>
      </c>
    </row>
    <row r="974" spans="1:15" x14ac:dyDescent="0.25">
      <c r="A974" t="s">
        <v>75</v>
      </c>
      <c r="B974" t="s">
        <v>90</v>
      </c>
      <c r="C974" t="s">
        <v>4693</v>
      </c>
      <c r="D974" t="s">
        <v>120</v>
      </c>
      <c r="E974">
        <v>0.86199999999999999</v>
      </c>
      <c r="F974" t="s">
        <v>4694</v>
      </c>
      <c r="G974" t="s">
        <v>4695</v>
      </c>
      <c r="H974" t="s">
        <v>4696</v>
      </c>
      <c r="I974" t="s">
        <v>85</v>
      </c>
      <c r="J974" t="s">
        <v>3356</v>
      </c>
      <c r="K974" t="s">
        <v>277</v>
      </c>
      <c r="L974" t="s">
        <v>4536</v>
      </c>
      <c r="M974" t="s">
        <v>146</v>
      </c>
      <c r="N974">
        <v>1403</v>
      </c>
      <c r="O974" t="s">
        <v>4697</v>
      </c>
    </row>
    <row r="975" spans="1:15" x14ac:dyDescent="0.25">
      <c r="A975" t="s">
        <v>75</v>
      </c>
      <c r="B975" t="s">
        <v>90</v>
      </c>
      <c r="C975" t="s">
        <v>4698</v>
      </c>
      <c r="D975" t="s">
        <v>120</v>
      </c>
      <c r="E975">
        <v>0.85499999999999998</v>
      </c>
      <c r="F975" t="s">
        <v>4699</v>
      </c>
      <c r="G975" t="s">
        <v>4700</v>
      </c>
      <c r="H975" t="s">
        <v>4701</v>
      </c>
      <c r="I975" t="s">
        <v>98</v>
      </c>
      <c r="J975" t="s">
        <v>4092</v>
      </c>
      <c r="K975" t="s">
        <v>428</v>
      </c>
      <c r="L975" t="s">
        <v>4536</v>
      </c>
      <c r="M975" t="s">
        <v>146</v>
      </c>
      <c r="N975">
        <v>1403</v>
      </c>
      <c r="O975" t="s">
        <v>4702</v>
      </c>
    </row>
    <row r="976" spans="1:15" x14ac:dyDescent="0.25">
      <c r="A976" t="s">
        <v>75</v>
      </c>
      <c r="B976" t="s">
        <v>90</v>
      </c>
      <c r="C976" t="s">
        <v>4703</v>
      </c>
      <c r="D976" t="s">
        <v>88</v>
      </c>
      <c r="E976">
        <v>0.86199999999999999</v>
      </c>
      <c r="F976" t="s">
        <v>79</v>
      </c>
      <c r="G976" t="s">
        <v>4704</v>
      </c>
      <c r="H976" t="s">
        <v>4705</v>
      </c>
      <c r="I976" t="s">
        <v>79</v>
      </c>
      <c r="J976" t="s">
        <v>82</v>
      </c>
      <c r="K976" t="s">
        <v>83</v>
      </c>
      <c r="L976" t="s">
        <v>4536</v>
      </c>
      <c r="M976" t="s">
        <v>146</v>
      </c>
      <c r="N976">
        <v>1403</v>
      </c>
      <c r="O976" t="s">
        <v>4706</v>
      </c>
    </row>
    <row r="977" spans="1:15" x14ac:dyDescent="0.25">
      <c r="A977" t="s">
        <v>75</v>
      </c>
      <c r="B977" t="s">
        <v>90</v>
      </c>
      <c r="C977" t="s">
        <v>4707</v>
      </c>
      <c r="D977" t="s">
        <v>297</v>
      </c>
      <c r="E977">
        <v>1</v>
      </c>
      <c r="F977" t="s">
        <v>4708</v>
      </c>
      <c r="G977" t="s">
        <v>3416</v>
      </c>
      <c r="H977" t="s">
        <v>3417</v>
      </c>
      <c r="I977" t="s">
        <v>511</v>
      </c>
      <c r="J977" t="s">
        <v>1018</v>
      </c>
      <c r="K977" t="s">
        <v>131</v>
      </c>
      <c r="L977" t="s">
        <v>4536</v>
      </c>
      <c r="M977" t="s">
        <v>146</v>
      </c>
      <c r="N977">
        <v>1403</v>
      </c>
      <c r="O977" t="s">
        <v>4709</v>
      </c>
    </row>
    <row r="978" spans="1:15" x14ac:dyDescent="0.25">
      <c r="A978" t="s">
        <v>75</v>
      </c>
      <c r="B978" t="s">
        <v>90</v>
      </c>
      <c r="C978" t="s">
        <v>4710</v>
      </c>
      <c r="D978" t="s">
        <v>225</v>
      </c>
      <c r="E978">
        <v>0.88700000000000001</v>
      </c>
      <c r="F978" t="s">
        <v>79</v>
      </c>
      <c r="G978" t="s">
        <v>4711</v>
      </c>
      <c r="H978" t="s">
        <v>4712</v>
      </c>
      <c r="I978" t="s">
        <v>79</v>
      </c>
      <c r="J978" t="s">
        <v>82</v>
      </c>
      <c r="K978" t="s">
        <v>83</v>
      </c>
      <c r="L978" t="s">
        <v>4536</v>
      </c>
      <c r="M978" t="s">
        <v>146</v>
      </c>
      <c r="N978">
        <v>1403</v>
      </c>
      <c r="O978" t="s">
        <v>4713</v>
      </c>
    </row>
    <row r="979" spans="1:15" x14ac:dyDescent="0.25">
      <c r="A979" t="s">
        <v>75</v>
      </c>
      <c r="B979" t="s">
        <v>90</v>
      </c>
      <c r="C979" t="s">
        <v>4714</v>
      </c>
      <c r="D979" t="s">
        <v>120</v>
      </c>
      <c r="E979">
        <v>0.879</v>
      </c>
      <c r="F979" t="s">
        <v>4715</v>
      </c>
      <c r="G979" t="s">
        <v>3425</v>
      </c>
      <c r="H979" t="s">
        <v>3426</v>
      </c>
      <c r="I979" t="s">
        <v>105</v>
      </c>
      <c r="J979" t="s">
        <v>675</v>
      </c>
      <c r="K979" t="s">
        <v>160</v>
      </c>
      <c r="L979" t="s">
        <v>4536</v>
      </c>
      <c r="M979" t="s">
        <v>146</v>
      </c>
      <c r="N979">
        <v>1403</v>
      </c>
      <c r="O979" t="s">
        <v>4716</v>
      </c>
    </row>
    <row r="980" spans="1:15" x14ac:dyDescent="0.25">
      <c r="A980" t="s">
        <v>75</v>
      </c>
      <c r="B980" t="s">
        <v>90</v>
      </c>
      <c r="C980" t="s">
        <v>4717</v>
      </c>
      <c r="D980" t="s">
        <v>120</v>
      </c>
      <c r="E980">
        <v>0.79700000000000004</v>
      </c>
      <c r="F980" t="s">
        <v>4718</v>
      </c>
      <c r="G980" t="s">
        <v>4719</v>
      </c>
      <c r="H980" t="s">
        <v>4720</v>
      </c>
      <c r="I980" t="s">
        <v>105</v>
      </c>
      <c r="J980" t="s">
        <v>4721</v>
      </c>
      <c r="K980" t="s">
        <v>160</v>
      </c>
      <c r="L980" t="s">
        <v>4536</v>
      </c>
      <c r="M980" t="s">
        <v>146</v>
      </c>
      <c r="N980">
        <v>1403</v>
      </c>
      <c r="O980" t="s">
        <v>4722</v>
      </c>
    </row>
    <row r="981" spans="1:15" x14ac:dyDescent="0.25">
      <c r="A981" t="s">
        <v>75</v>
      </c>
      <c r="B981" t="s">
        <v>90</v>
      </c>
      <c r="C981" t="s">
        <v>4723</v>
      </c>
      <c r="D981" t="s">
        <v>135</v>
      </c>
      <c r="E981">
        <v>0.86299999999999999</v>
      </c>
      <c r="F981" t="s">
        <v>212</v>
      </c>
      <c r="G981" t="s">
        <v>4724</v>
      </c>
      <c r="H981" t="s">
        <v>4725</v>
      </c>
      <c r="I981" t="s">
        <v>212</v>
      </c>
      <c r="J981" t="s">
        <v>82</v>
      </c>
      <c r="K981" t="s">
        <v>83</v>
      </c>
      <c r="L981" t="s">
        <v>4536</v>
      </c>
      <c r="M981" t="s">
        <v>146</v>
      </c>
      <c r="N981">
        <v>1403</v>
      </c>
      <c r="O981" t="s">
        <v>4726</v>
      </c>
    </row>
    <row r="982" spans="1:15" x14ac:dyDescent="0.25">
      <c r="A982" t="s">
        <v>75</v>
      </c>
      <c r="B982" t="s">
        <v>90</v>
      </c>
      <c r="C982" t="s">
        <v>4727</v>
      </c>
      <c r="D982" t="s">
        <v>151</v>
      </c>
      <c r="E982">
        <v>1</v>
      </c>
      <c r="F982" t="s">
        <v>4728</v>
      </c>
      <c r="G982" t="s">
        <v>2249</v>
      </c>
      <c r="H982" t="s">
        <v>2250</v>
      </c>
      <c r="I982" t="s">
        <v>85</v>
      </c>
      <c r="J982" t="s">
        <v>4729</v>
      </c>
      <c r="K982" t="s">
        <v>400</v>
      </c>
      <c r="L982" t="s">
        <v>4536</v>
      </c>
      <c r="M982" t="s">
        <v>146</v>
      </c>
      <c r="N982">
        <v>1403</v>
      </c>
      <c r="O982" t="s">
        <v>4730</v>
      </c>
    </row>
    <row r="983" spans="1:15" x14ac:dyDescent="0.25">
      <c r="A983" t="s">
        <v>75</v>
      </c>
      <c r="B983" t="s">
        <v>90</v>
      </c>
      <c r="C983" t="s">
        <v>4731</v>
      </c>
      <c r="D983" t="s">
        <v>92</v>
      </c>
      <c r="E983">
        <v>0.89800000000000002</v>
      </c>
      <c r="F983" t="s">
        <v>4732</v>
      </c>
      <c r="G983" t="s">
        <v>2254</v>
      </c>
      <c r="H983" t="s">
        <v>2255</v>
      </c>
      <c r="I983" t="s">
        <v>245</v>
      </c>
      <c r="J983" t="s">
        <v>1876</v>
      </c>
      <c r="K983" t="s">
        <v>105</v>
      </c>
      <c r="L983" t="s">
        <v>4536</v>
      </c>
      <c r="M983" t="s">
        <v>146</v>
      </c>
      <c r="N983">
        <v>1403</v>
      </c>
      <c r="O983" t="s">
        <v>4733</v>
      </c>
    </row>
    <row r="984" spans="1:15" x14ac:dyDescent="0.25">
      <c r="A984" t="s">
        <v>75</v>
      </c>
      <c r="B984" t="s">
        <v>90</v>
      </c>
      <c r="C984" t="s">
        <v>4734</v>
      </c>
      <c r="D984" t="s">
        <v>120</v>
      </c>
      <c r="E984">
        <v>0.86299999999999999</v>
      </c>
      <c r="F984" t="s">
        <v>79</v>
      </c>
      <c r="G984" t="s">
        <v>2267</v>
      </c>
      <c r="H984" t="s">
        <v>2268</v>
      </c>
      <c r="I984" t="s">
        <v>79</v>
      </c>
      <c r="J984" t="s">
        <v>82</v>
      </c>
      <c r="K984" t="s">
        <v>83</v>
      </c>
      <c r="L984" t="s">
        <v>4536</v>
      </c>
      <c r="M984" t="s">
        <v>146</v>
      </c>
      <c r="N984">
        <v>1403</v>
      </c>
      <c r="O984" t="s">
        <v>4735</v>
      </c>
    </row>
    <row r="985" spans="1:15" x14ac:dyDescent="0.25">
      <c r="A985" t="s">
        <v>75</v>
      </c>
      <c r="B985" t="s">
        <v>90</v>
      </c>
      <c r="C985" t="s">
        <v>4736</v>
      </c>
      <c r="D985" t="s">
        <v>135</v>
      </c>
      <c r="E985">
        <v>0.873</v>
      </c>
      <c r="F985" t="s">
        <v>4737</v>
      </c>
      <c r="G985" t="s">
        <v>2272</v>
      </c>
      <c r="H985" t="s">
        <v>2273</v>
      </c>
      <c r="I985" t="s">
        <v>204</v>
      </c>
      <c r="J985" t="s">
        <v>688</v>
      </c>
      <c r="K985" t="s">
        <v>105</v>
      </c>
      <c r="L985" t="s">
        <v>4536</v>
      </c>
      <c r="M985" t="s">
        <v>146</v>
      </c>
      <c r="N985">
        <v>1403</v>
      </c>
      <c r="O985" t="s">
        <v>4738</v>
      </c>
    </row>
    <row r="986" spans="1:15" x14ac:dyDescent="0.25">
      <c r="A986" t="s">
        <v>75</v>
      </c>
      <c r="B986" t="s">
        <v>90</v>
      </c>
      <c r="C986" t="s">
        <v>4739</v>
      </c>
      <c r="D986" t="s">
        <v>92</v>
      </c>
      <c r="E986">
        <v>0.85400000000000009</v>
      </c>
      <c r="F986" t="s">
        <v>4740</v>
      </c>
      <c r="G986" t="s">
        <v>2272</v>
      </c>
      <c r="H986" t="s">
        <v>2273</v>
      </c>
      <c r="I986" t="s">
        <v>96</v>
      </c>
      <c r="J986" t="s">
        <v>4741</v>
      </c>
      <c r="K986" t="s">
        <v>160</v>
      </c>
      <c r="L986" t="s">
        <v>4536</v>
      </c>
      <c r="M986" t="s">
        <v>146</v>
      </c>
      <c r="N986">
        <v>1403</v>
      </c>
      <c r="O986" t="s">
        <v>4742</v>
      </c>
    </row>
    <row r="987" spans="1:15" x14ac:dyDescent="0.25">
      <c r="A987" t="s">
        <v>75</v>
      </c>
      <c r="B987" t="s">
        <v>90</v>
      </c>
      <c r="C987" t="s">
        <v>4743</v>
      </c>
      <c r="D987" t="s">
        <v>225</v>
      </c>
      <c r="E987">
        <v>0.878</v>
      </c>
      <c r="F987" t="s">
        <v>79</v>
      </c>
      <c r="G987" t="s">
        <v>3453</v>
      </c>
      <c r="H987" t="s">
        <v>4744</v>
      </c>
      <c r="I987" t="s">
        <v>79</v>
      </c>
      <c r="J987" t="s">
        <v>82</v>
      </c>
      <c r="K987" t="s">
        <v>83</v>
      </c>
      <c r="L987" t="s">
        <v>4536</v>
      </c>
      <c r="M987" t="s">
        <v>146</v>
      </c>
      <c r="N987">
        <v>1403</v>
      </c>
      <c r="O987" t="s">
        <v>4745</v>
      </c>
    </row>
    <row r="988" spans="1:15" x14ac:dyDescent="0.25">
      <c r="A988" t="s">
        <v>75</v>
      </c>
      <c r="B988" t="s">
        <v>90</v>
      </c>
      <c r="C988" t="s">
        <v>4746</v>
      </c>
      <c r="D988" t="s">
        <v>225</v>
      </c>
      <c r="E988">
        <v>0.84599999999999997</v>
      </c>
      <c r="F988" t="s">
        <v>4747</v>
      </c>
      <c r="G988" t="s">
        <v>4748</v>
      </c>
      <c r="H988" t="s">
        <v>4749</v>
      </c>
      <c r="I988" t="s">
        <v>98</v>
      </c>
      <c r="J988" t="s">
        <v>4750</v>
      </c>
      <c r="K988" t="s">
        <v>96</v>
      </c>
      <c r="L988" t="s">
        <v>4536</v>
      </c>
      <c r="M988" t="s">
        <v>146</v>
      </c>
      <c r="N988">
        <v>1403</v>
      </c>
      <c r="O988" t="s">
        <v>4751</v>
      </c>
    </row>
    <row r="989" spans="1:15" x14ac:dyDescent="0.25">
      <c r="A989" t="s">
        <v>75</v>
      </c>
      <c r="B989" t="s">
        <v>90</v>
      </c>
      <c r="C989" t="s">
        <v>4752</v>
      </c>
      <c r="D989" t="s">
        <v>120</v>
      </c>
      <c r="E989">
        <v>0.83099999999999996</v>
      </c>
      <c r="F989" t="s">
        <v>79</v>
      </c>
      <c r="G989" t="s">
        <v>4753</v>
      </c>
      <c r="H989" t="s">
        <v>4754</v>
      </c>
      <c r="I989" t="s">
        <v>79</v>
      </c>
      <c r="J989" t="s">
        <v>82</v>
      </c>
      <c r="K989" t="s">
        <v>83</v>
      </c>
      <c r="L989" t="s">
        <v>4536</v>
      </c>
      <c r="M989" t="s">
        <v>146</v>
      </c>
      <c r="N989">
        <v>1403</v>
      </c>
      <c r="O989" t="s">
        <v>4755</v>
      </c>
    </row>
    <row r="990" spans="1:15" x14ac:dyDescent="0.25">
      <c r="A990" t="s">
        <v>75</v>
      </c>
      <c r="B990" t="s">
        <v>90</v>
      </c>
      <c r="C990" t="s">
        <v>4756</v>
      </c>
      <c r="D990" t="s">
        <v>115</v>
      </c>
      <c r="E990">
        <v>0.83099999999999996</v>
      </c>
      <c r="F990" t="s">
        <v>79</v>
      </c>
      <c r="G990" t="s">
        <v>4757</v>
      </c>
      <c r="H990" t="s">
        <v>4758</v>
      </c>
      <c r="I990" t="s">
        <v>79</v>
      </c>
      <c r="J990" t="s">
        <v>82</v>
      </c>
      <c r="K990" t="s">
        <v>83</v>
      </c>
      <c r="L990" t="s">
        <v>4536</v>
      </c>
      <c r="M990" t="s">
        <v>146</v>
      </c>
      <c r="N990">
        <v>1403</v>
      </c>
      <c r="O990" t="s">
        <v>4759</v>
      </c>
    </row>
    <row r="991" spans="1:15" x14ac:dyDescent="0.25">
      <c r="A991" t="s">
        <v>75</v>
      </c>
      <c r="B991" t="s">
        <v>90</v>
      </c>
      <c r="C991" t="s">
        <v>4760</v>
      </c>
      <c r="D991" t="s">
        <v>225</v>
      </c>
      <c r="E991">
        <v>0.83499999999999996</v>
      </c>
      <c r="F991" t="s">
        <v>4761</v>
      </c>
      <c r="G991" t="s">
        <v>4762</v>
      </c>
      <c r="H991" t="s">
        <v>4763</v>
      </c>
      <c r="I991" t="s">
        <v>277</v>
      </c>
      <c r="J991" t="s">
        <v>4764</v>
      </c>
      <c r="K991" t="s">
        <v>253</v>
      </c>
      <c r="L991" t="s">
        <v>4536</v>
      </c>
      <c r="M991" t="s">
        <v>146</v>
      </c>
      <c r="N991">
        <v>1403</v>
      </c>
      <c r="O991" t="s">
        <v>4765</v>
      </c>
    </row>
    <row r="992" spans="1:15" x14ac:dyDescent="0.25">
      <c r="A992" t="s">
        <v>75</v>
      </c>
      <c r="B992" t="s">
        <v>90</v>
      </c>
      <c r="C992" t="s">
        <v>4766</v>
      </c>
      <c r="D992" t="s">
        <v>225</v>
      </c>
      <c r="E992">
        <v>0.8859999999999999</v>
      </c>
      <c r="F992" t="s">
        <v>4767</v>
      </c>
      <c r="G992" t="s">
        <v>4768</v>
      </c>
      <c r="H992" t="s">
        <v>4769</v>
      </c>
      <c r="I992" t="s">
        <v>511</v>
      </c>
      <c r="J992" t="s">
        <v>1416</v>
      </c>
      <c r="K992" t="s">
        <v>96</v>
      </c>
      <c r="L992" t="s">
        <v>4536</v>
      </c>
      <c r="M992" t="s">
        <v>146</v>
      </c>
      <c r="N992">
        <v>1403</v>
      </c>
      <c r="O992" t="s">
        <v>4770</v>
      </c>
    </row>
    <row r="993" spans="1:15" x14ac:dyDescent="0.25">
      <c r="A993" t="s">
        <v>75</v>
      </c>
      <c r="B993" t="s">
        <v>90</v>
      </c>
      <c r="C993" t="s">
        <v>4771</v>
      </c>
      <c r="D993" t="s">
        <v>101</v>
      </c>
      <c r="E993">
        <v>0.88800000000000001</v>
      </c>
      <c r="F993" t="s">
        <v>4772</v>
      </c>
      <c r="G993" t="s">
        <v>4773</v>
      </c>
      <c r="H993" t="s">
        <v>4774</v>
      </c>
      <c r="I993" t="s">
        <v>172</v>
      </c>
      <c r="J993" t="s">
        <v>1916</v>
      </c>
      <c r="K993" t="s">
        <v>96</v>
      </c>
      <c r="L993" t="s">
        <v>4536</v>
      </c>
      <c r="M993" t="s">
        <v>146</v>
      </c>
      <c r="N993">
        <v>1403</v>
      </c>
      <c r="O993" t="s">
        <v>4775</v>
      </c>
    </row>
    <row r="994" spans="1:15" x14ac:dyDescent="0.25">
      <c r="A994" t="s">
        <v>75</v>
      </c>
      <c r="B994" t="s">
        <v>90</v>
      </c>
      <c r="C994" t="s">
        <v>4776</v>
      </c>
      <c r="D994" t="s">
        <v>135</v>
      </c>
      <c r="E994">
        <v>0.88900000000000001</v>
      </c>
      <c r="F994" t="s">
        <v>4777</v>
      </c>
      <c r="G994" t="s">
        <v>4778</v>
      </c>
      <c r="H994" t="s">
        <v>2305</v>
      </c>
      <c r="I994" t="s">
        <v>85</v>
      </c>
      <c r="J994" t="s">
        <v>399</v>
      </c>
      <c r="K994" t="s">
        <v>277</v>
      </c>
      <c r="L994" t="s">
        <v>4536</v>
      </c>
      <c r="M994" t="s">
        <v>146</v>
      </c>
      <c r="N994">
        <v>1403</v>
      </c>
      <c r="O994" t="s">
        <v>4779</v>
      </c>
    </row>
    <row r="995" spans="1:15" x14ac:dyDescent="0.25">
      <c r="A995" t="s">
        <v>75</v>
      </c>
      <c r="B995" t="s">
        <v>90</v>
      </c>
      <c r="C995" t="s">
        <v>4780</v>
      </c>
      <c r="D995" t="s">
        <v>135</v>
      </c>
      <c r="E995">
        <v>0.86599999999999999</v>
      </c>
      <c r="F995" t="s">
        <v>4781</v>
      </c>
      <c r="G995" t="s">
        <v>541</v>
      </c>
      <c r="H995" t="s">
        <v>542</v>
      </c>
      <c r="I995" t="s">
        <v>85</v>
      </c>
      <c r="J995" t="s">
        <v>4782</v>
      </c>
      <c r="K995" t="s">
        <v>277</v>
      </c>
      <c r="L995" t="s">
        <v>4536</v>
      </c>
      <c r="M995" t="s">
        <v>146</v>
      </c>
      <c r="N995">
        <v>1403</v>
      </c>
      <c r="O995" t="s">
        <v>4783</v>
      </c>
    </row>
    <row r="996" spans="1:15" x14ac:dyDescent="0.25">
      <c r="A996" t="s">
        <v>75</v>
      </c>
      <c r="B996" t="s">
        <v>90</v>
      </c>
      <c r="C996" t="s">
        <v>4784</v>
      </c>
      <c r="D996" t="s">
        <v>225</v>
      </c>
      <c r="E996">
        <v>0.90200000000000002</v>
      </c>
      <c r="F996" t="s">
        <v>4785</v>
      </c>
      <c r="G996" t="s">
        <v>2315</v>
      </c>
      <c r="H996" t="s">
        <v>554</v>
      </c>
      <c r="I996" t="s">
        <v>96</v>
      </c>
      <c r="J996" t="s">
        <v>4729</v>
      </c>
      <c r="K996" t="s">
        <v>160</v>
      </c>
      <c r="L996" t="s">
        <v>4536</v>
      </c>
      <c r="M996" t="s">
        <v>146</v>
      </c>
      <c r="N996">
        <v>1403</v>
      </c>
      <c r="O996" t="s">
        <v>4786</v>
      </c>
    </row>
    <row r="997" spans="1:15" x14ac:dyDescent="0.25">
      <c r="A997" t="s">
        <v>75</v>
      </c>
      <c r="B997" t="s">
        <v>90</v>
      </c>
      <c r="C997" t="s">
        <v>4787</v>
      </c>
      <c r="D997" t="s">
        <v>135</v>
      </c>
      <c r="E997">
        <v>0.8590000000000001</v>
      </c>
      <c r="F997" t="s">
        <v>4788</v>
      </c>
      <c r="G997" t="s">
        <v>4789</v>
      </c>
      <c r="H997" t="s">
        <v>4790</v>
      </c>
      <c r="I997" t="s">
        <v>124</v>
      </c>
      <c r="J997" t="s">
        <v>1200</v>
      </c>
      <c r="K997" t="s">
        <v>140</v>
      </c>
      <c r="L997" t="s">
        <v>4536</v>
      </c>
      <c r="M997" t="s">
        <v>146</v>
      </c>
      <c r="N997">
        <v>1403</v>
      </c>
      <c r="O997" t="s">
        <v>4791</v>
      </c>
    </row>
    <row r="998" spans="1:15" x14ac:dyDescent="0.25">
      <c r="A998" t="s">
        <v>75</v>
      </c>
      <c r="B998" t="s">
        <v>90</v>
      </c>
      <c r="C998" t="s">
        <v>4792</v>
      </c>
      <c r="D998" t="s">
        <v>135</v>
      </c>
      <c r="E998">
        <v>0.86499999999999999</v>
      </c>
      <c r="F998" t="s">
        <v>79</v>
      </c>
      <c r="G998" t="s">
        <v>4793</v>
      </c>
      <c r="H998" t="s">
        <v>4794</v>
      </c>
      <c r="I998" t="s">
        <v>79</v>
      </c>
      <c r="J998" t="s">
        <v>82</v>
      </c>
      <c r="K998" t="s">
        <v>83</v>
      </c>
      <c r="L998" t="s">
        <v>4536</v>
      </c>
      <c r="M998" t="s">
        <v>146</v>
      </c>
      <c r="N998">
        <v>1403</v>
      </c>
      <c r="O998" t="s">
        <v>4795</v>
      </c>
    </row>
    <row r="999" spans="1:15" x14ac:dyDescent="0.25">
      <c r="A999" t="s">
        <v>75</v>
      </c>
      <c r="B999" t="s">
        <v>90</v>
      </c>
      <c r="C999" t="s">
        <v>4796</v>
      </c>
      <c r="D999" t="s">
        <v>120</v>
      </c>
      <c r="E999">
        <v>0.8640000000000001</v>
      </c>
      <c r="F999" t="s">
        <v>4797</v>
      </c>
      <c r="G999" t="s">
        <v>4798</v>
      </c>
      <c r="H999" t="s">
        <v>4799</v>
      </c>
      <c r="I999" t="s">
        <v>85</v>
      </c>
      <c r="J999" t="s">
        <v>4800</v>
      </c>
      <c r="K999" t="s">
        <v>277</v>
      </c>
      <c r="L999" t="s">
        <v>4536</v>
      </c>
      <c r="M999" t="s">
        <v>146</v>
      </c>
      <c r="N999">
        <v>1403</v>
      </c>
      <c r="O999" t="s">
        <v>4801</v>
      </c>
    </row>
    <row r="1000" spans="1:15" x14ac:dyDescent="0.25">
      <c r="A1000" t="s">
        <v>75</v>
      </c>
      <c r="B1000" t="s">
        <v>90</v>
      </c>
      <c r="C1000" t="s">
        <v>4802</v>
      </c>
      <c r="D1000" t="s">
        <v>88</v>
      </c>
      <c r="E1000">
        <v>0.85799999999999998</v>
      </c>
      <c r="F1000" t="s">
        <v>4803</v>
      </c>
      <c r="G1000" t="s">
        <v>2320</v>
      </c>
      <c r="H1000" t="s">
        <v>2321</v>
      </c>
      <c r="I1000" t="s">
        <v>146</v>
      </c>
      <c r="J1000" t="s">
        <v>1574</v>
      </c>
      <c r="K1000" t="s">
        <v>140</v>
      </c>
      <c r="L1000" t="s">
        <v>4536</v>
      </c>
      <c r="M1000" t="s">
        <v>146</v>
      </c>
      <c r="N1000">
        <v>1403</v>
      </c>
      <c r="O1000" t="s">
        <v>4804</v>
      </c>
    </row>
    <row r="1001" spans="1:15" x14ac:dyDescent="0.25">
      <c r="A1001" t="s">
        <v>75</v>
      </c>
      <c r="B1001" t="s">
        <v>90</v>
      </c>
      <c r="C1001" t="s">
        <v>4805</v>
      </c>
      <c r="D1001" t="s">
        <v>225</v>
      </c>
      <c r="E1001">
        <v>0.879</v>
      </c>
      <c r="F1001" t="s">
        <v>4806</v>
      </c>
      <c r="G1001" t="s">
        <v>3507</v>
      </c>
      <c r="H1001" t="s">
        <v>3508</v>
      </c>
      <c r="I1001" t="s">
        <v>174</v>
      </c>
      <c r="J1001" t="s">
        <v>4807</v>
      </c>
      <c r="K1001" t="s">
        <v>140</v>
      </c>
      <c r="L1001" t="s">
        <v>4536</v>
      </c>
      <c r="M1001" t="s">
        <v>146</v>
      </c>
      <c r="N1001">
        <v>1403</v>
      </c>
      <c r="O1001" t="s">
        <v>4808</v>
      </c>
    </row>
    <row r="1002" spans="1:15" x14ac:dyDescent="0.25">
      <c r="A1002" t="s">
        <v>75</v>
      </c>
      <c r="B1002" t="s">
        <v>90</v>
      </c>
      <c r="C1002" t="s">
        <v>4809</v>
      </c>
      <c r="D1002" t="s">
        <v>135</v>
      </c>
      <c r="E1002">
        <v>0.86199999999999999</v>
      </c>
      <c r="F1002" t="s">
        <v>4810</v>
      </c>
      <c r="G1002" t="s">
        <v>3512</v>
      </c>
      <c r="H1002" t="s">
        <v>3513</v>
      </c>
      <c r="I1002" t="s">
        <v>124</v>
      </c>
      <c r="J1002" t="s">
        <v>4811</v>
      </c>
      <c r="K1002" t="s">
        <v>140</v>
      </c>
      <c r="L1002" t="s">
        <v>4536</v>
      </c>
      <c r="M1002" t="s">
        <v>146</v>
      </c>
      <c r="N1002">
        <v>1403</v>
      </c>
      <c r="O1002" t="s">
        <v>4812</v>
      </c>
    </row>
    <row r="1003" spans="1:15" x14ac:dyDescent="0.25">
      <c r="A1003" t="s">
        <v>75</v>
      </c>
      <c r="B1003" t="s">
        <v>90</v>
      </c>
      <c r="C1003" t="s">
        <v>4813</v>
      </c>
      <c r="D1003" t="s">
        <v>120</v>
      </c>
      <c r="E1003">
        <v>0.90100000000000002</v>
      </c>
      <c r="F1003" t="s">
        <v>4814</v>
      </c>
      <c r="G1003" t="s">
        <v>4815</v>
      </c>
      <c r="H1003" t="s">
        <v>4816</v>
      </c>
      <c r="I1003" t="s">
        <v>105</v>
      </c>
      <c r="J1003" t="s">
        <v>4817</v>
      </c>
      <c r="K1003" t="s">
        <v>160</v>
      </c>
      <c r="L1003" t="s">
        <v>4536</v>
      </c>
      <c r="M1003" t="s">
        <v>146</v>
      </c>
      <c r="N1003">
        <v>1403</v>
      </c>
      <c r="O1003" t="s">
        <v>4818</v>
      </c>
    </row>
    <row r="1004" spans="1:15" x14ac:dyDescent="0.25">
      <c r="A1004" t="s">
        <v>75</v>
      </c>
      <c r="B1004" t="s">
        <v>90</v>
      </c>
      <c r="C1004" t="s">
        <v>4819</v>
      </c>
      <c r="D1004" t="s">
        <v>92</v>
      </c>
      <c r="E1004">
        <v>0.89599999999999991</v>
      </c>
      <c r="F1004" t="s">
        <v>4820</v>
      </c>
      <c r="G1004" t="s">
        <v>4821</v>
      </c>
      <c r="H1004" t="s">
        <v>4822</v>
      </c>
      <c r="I1004" t="s">
        <v>253</v>
      </c>
      <c r="J1004" t="s">
        <v>2747</v>
      </c>
      <c r="K1004" t="s">
        <v>172</v>
      </c>
      <c r="L1004" t="s">
        <v>4536</v>
      </c>
      <c r="M1004" t="s">
        <v>146</v>
      </c>
      <c r="N1004">
        <v>1403</v>
      </c>
      <c r="O1004" t="s">
        <v>4823</v>
      </c>
    </row>
    <row r="1005" spans="1:15" x14ac:dyDescent="0.25">
      <c r="A1005" t="s">
        <v>75</v>
      </c>
      <c r="B1005" t="s">
        <v>90</v>
      </c>
      <c r="C1005" t="s">
        <v>4824</v>
      </c>
      <c r="D1005" t="s">
        <v>135</v>
      </c>
      <c r="E1005">
        <v>0.90100000000000002</v>
      </c>
      <c r="F1005" t="s">
        <v>4825</v>
      </c>
      <c r="G1005" t="s">
        <v>4826</v>
      </c>
      <c r="H1005" t="s">
        <v>4827</v>
      </c>
      <c r="I1005" t="s">
        <v>511</v>
      </c>
      <c r="J1005" t="s">
        <v>2747</v>
      </c>
      <c r="K1005" t="s">
        <v>400</v>
      </c>
      <c r="L1005" t="s">
        <v>4536</v>
      </c>
      <c r="M1005" t="s">
        <v>146</v>
      </c>
      <c r="N1005">
        <v>1403</v>
      </c>
      <c r="O1005" t="s">
        <v>4828</v>
      </c>
    </row>
    <row r="1006" spans="1:15" x14ac:dyDescent="0.25">
      <c r="A1006" t="s">
        <v>75</v>
      </c>
      <c r="B1006" t="s">
        <v>90</v>
      </c>
      <c r="C1006" t="s">
        <v>4829</v>
      </c>
      <c r="D1006" t="s">
        <v>78</v>
      </c>
      <c r="E1006">
        <v>0.88300000000000001</v>
      </c>
      <c r="F1006" t="s">
        <v>4830</v>
      </c>
      <c r="G1006" t="s">
        <v>4831</v>
      </c>
      <c r="H1006" t="s">
        <v>4832</v>
      </c>
      <c r="I1006" t="s">
        <v>428</v>
      </c>
      <c r="J1006" t="s">
        <v>688</v>
      </c>
      <c r="K1006" t="s">
        <v>105</v>
      </c>
      <c r="L1006" t="s">
        <v>4536</v>
      </c>
      <c r="M1006" t="s">
        <v>146</v>
      </c>
      <c r="N1006">
        <v>1403</v>
      </c>
      <c r="O1006" t="s">
        <v>4833</v>
      </c>
    </row>
    <row r="1007" spans="1:15" x14ac:dyDescent="0.25">
      <c r="A1007" t="s">
        <v>75</v>
      </c>
      <c r="B1007" t="s">
        <v>90</v>
      </c>
      <c r="C1007" t="s">
        <v>4834</v>
      </c>
      <c r="D1007" t="s">
        <v>135</v>
      </c>
      <c r="E1007">
        <v>0.877</v>
      </c>
      <c r="F1007" t="s">
        <v>4835</v>
      </c>
      <c r="G1007" t="s">
        <v>569</v>
      </c>
      <c r="H1007" t="s">
        <v>570</v>
      </c>
      <c r="I1007" t="s">
        <v>146</v>
      </c>
      <c r="J1007" t="s">
        <v>3164</v>
      </c>
      <c r="K1007" t="s">
        <v>160</v>
      </c>
      <c r="L1007" t="s">
        <v>4536</v>
      </c>
      <c r="M1007" t="s">
        <v>146</v>
      </c>
      <c r="N1007">
        <v>1403</v>
      </c>
      <c r="O1007" t="s">
        <v>4836</v>
      </c>
    </row>
    <row r="1008" spans="1:15" x14ac:dyDescent="0.25">
      <c r="A1008" t="s">
        <v>75</v>
      </c>
      <c r="B1008" t="s">
        <v>90</v>
      </c>
      <c r="C1008" t="s">
        <v>4837</v>
      </c>
      <c r="D1008" t="s">
        <v>151</v>
      </c>
      <c r="E1008">
        <v>0.91500000000000004</v>
      </c>
      <c r="F1008" t="s">
        <v>4838</v>
      </c>
      <c r="G1008" t="s">
        <v>4839</v>
      </c>
      <c r="H1008" t="s">
        <v>4840</v>
      </c>
      <c r="I1008" t="s">
        <v>85</v>
      </c>
      <c r="J1008" t="s">
        <v>462</v>
      </c>
      <c r="K1008" t="s">
        <v>400</v>
      </c>
      <c r="L1008" t="s">
        <v>4536</v>
      </c>
      <c r="M1008" t="s">
        <v>146</v>
      </c>
      <c r="N1008">
        <v>1403</v>
      </c>
      <c r="O1008" t="s">
        <v>4841</v>
      </c>
    </row>
    <row r="1009" spans="1:15" x14ac:dyDescent="0.25">
      <c r="A1009" t="s">
        <v>75</v>
      </c>
      <c r="B1009" t="s">
        <v>90</v>
      </c>
      <c r="C1009" t="s">
        <v>4842</v>
      </c>
      <c r="D1009" t="s">
        <v>225</v>
      </c>
      <c r="E1009">
        <v>0.84299999999999997</v>
      </c>
      <c r="F1009" t="s">
        <v>4843</v>
      </c>
      <c r="G1009" t="s">
        <v>4844</v>
      </c>
      <c r="H1009" t="s">
        <v>4845</v>
      </c>
      <c r="I1009" t="s">
        <v>98</v>
      </c>
      <c r="J1009" t="s">
        <v>1279</v>
      </c>
      <c r="K1009" t="s">
        <v>96</v>
      </c>
      <c r="L1009" t="s">
        <v>4536</v>
      </c>
      <c r="M1009" t="s">
        <v>146</v>
      </c>
      <c r="N1009">
        <v>1403</v>
      </c>
      <c r="O1009" t="s">
        <v>4846</v>
      </c>
    </row>
    <row r="1010" spans="1:15" x14ac:dyDescent="0.25">
      <c r="A1010" t="s">
        <v>75</v>
      </c>
      <c r="B1010" t="s">
        <v>90</v>
      </c>
      <c r="C1010" t="s">
        <v>4847</v>
      </c>
      <c r="D1010" t="s">
        <v>135</v>
      </c>
      <c r="E1010">
        <v>0.85099999999999998</v>
      </c>
      <c r="F1010" t="s">
        <v>4848</v>
      </c>
      <c r="G1010" t="s">
        <v>4849</v>
      </c>
      <c r="H1010" t="s">
        <v>4850</v>
      </c>
      <c r="I1010" t="s">
        <v>85</v>
      </c>
      <c r="J1010" t="s">
        <v>1599</v>
      </c>
      <c r="K1010" t="s">
        <v>277</v>
      </c>
      <c r="L1010" t="s">
        <v>4536</v>
      </c>
      <c r="M1010" t="s">
        <v>146</v>
      </c>
      <c r="N1010">
        <v>1403</v>
      </c>
      <c r="O1010" t="s">
        <v>4851</v>
      </c>
    </row>
    <row r="1011" spans="1:15" x14ac:dyDescent="0.25">
      <c r="A1011" t="s">
        <v>75</v>
      </c>
      <c r="B1011" t="s">
        <v>90</v>
      </c>
      <c r="C1011" t="s">
        <v>4852</v>
      </c>
      <c r="D1011" t="s">
        <v>92</v>
      </c>
      <c r="E1011">
        <v>0.88200000000000001</v>
      </c>
      <c r="F1011" t="s">
        <v>79</v>
      </c>
      <c r="G1011" t="s">
        <v>3533</v>
      </c>
      <c r="H1011" t="s">
        <v>3534</v>
      </c>
      <c r="I1011" t="s">
        <v>79</v>
      </c>
      <c r="J1011" t="s">
        <v>82</v>
      </c>
      <c r="K1011" t="s">
        <v>83</v>
      </c>
      <c r="L1011" t="s">
        <v>4536</v>
      </c>
      <c r="M1011" t="s">
        <v>146</v>
      </c>
      <c r="N1011">
        <v>1403</v>
      </c>
      <c r="O1011" t="s">
        <v>4853</v>
      </c>
    </row>
    <row r="1012" spans="1:15" x14ac:dyDescent="0.25">
      <c r="A1012" t="s">
        <v>75</v>
      </c>
      <c r="B1012" t="s">
        <v>90</v>
      </c>
      <c r="C1012" t="s">
        <v>4854</v>
      </c>
      <c r="D1012" t="s">
        <v>120</v>
      </c>
      <c r="E1012">
        <v>0.873</v>
      </c>
      <c r="F1012" t="s">
        <v>4855</v>
      </c>
      <c r="G1012" t="s">
        <v>4856</v>
      </c>
      <c r="H1012" t="s">
        <v>4857</v>
      </c>
      <c r="I1012" t="s">
        <v>124</v>
      </c>
      <c r="J1012" t="s">
        <v>3224</v>
      </c>
      <c r="K1012" t="s">
        <v>140</v>
      </c>
      <c r="L1012" t="s">
        <v>4536</v>
      </c>
      <c r="M1012" t="s">
        <v>146</v>
      </c>
      <c r="N1012">
        <v>1403</v>
      </c>
      <c r="O1012" t="s">
        <v>4858</v>
      </c>
    </row>
    <row r="1013" spans="1:15" x14ac:dyDescent="0.25">
      <c r="A1013" t="s">
        <v>75</v>
      </c>
      <c r="B1013" t="s">
        <v>90</v>
      </c>
      <c r="C1013" t="s">
        <v>4859</v>
      </c>
      <c r="D1013" t="s">
        <v>120</v>
      </c>
      <c r="E1013">
        <v>0.88700000000000001</v>
      </c>
      <c r="F1013" t="s">
        <v>4860</v>
      </c>
      <c r="G1013" t="s">
        <v>4861</v>
      </c>
      <c r="H1013" t="s">
        <v>4862</v>
      </c>
      <c r="I1013" t="s">
        <v>253</v>
      </c>
      <c r="J1013" t="s">
        <v>4863</v>
      </c>
      <c r="K1013" t="s">
        <v>96</v>
      </c>
      <c r="L1013" t="s">
        <v>4536</v>
      </c>
      <c r="M1013" t="s">
        <v>146</v>
      </c>
      <c r="N1013">
        <v>1403</v>
      </c>
      <c r="O1013" t="s">
        <v>4864</v>
      </c>
    </row>
    <row r="1014" spans="1:15" x14ac:dyDescent="0.25">
      <c r="A1014" t="s">
        <v>75</v>
      </c>
      <c r="B1014" t="s">
        <v>90</v>
      </c>
      <c r="C1014" t="s">
        <v>4865</v>
      </c>
      <c r="D1014" t="s">
        <v>135</v>
      </c>
      <c r="E1014">
        <v>0.86599999999999999</v>
      </c>
      <c r="F1014" t="s">
        <v>79</v>
      </c>
      <c r="G1014" t="s">
        <v>3541</v>
      </c>
      <c r="H1014" t="s">
        <v>3542</v>
      </c>
      <c r="I1014" t="s">
        <v>79</v>
      </c>
      <c r="J1014" t="s">
        <v>82</v>
      </c>
      <c r="K1014" t="s">
        <v>83</v>
      </c>
      <c r="L1014" t="s">
        <v>4536</v>
      </c>
      <c r="M1014" t="s">
        <v>146</v>
      </c>
      <c r="N1014">
        <v>1403</v>
      </c>
      <c r="O1014" t="s">
        <v>4866</v>
      </c>
    </row>
    <row r="1015" spans="1:15" x14ac:dyDescent="0.25">
      <c r="A1015" t="s">
        <v>75</v>
      </c>
      <c r="B1015" t="s">
        <v>90</v>
      </c>
      <c r="C1015" t="s">
        <v>4867</v>
      </c>
      <c r="D1015" t="s">
        <v>135</v>
      </c>
      <c r="E1015">
        <v>0.89</v>
      </c>
      <c r="F1015" t="s">
        <v>4868</v>
      </c>
      <c r="G1015" t="s">
        <v>4869</v>
      </c>
      <c r="H1015" t="s">
        <v>4870</v>
      </c>
      <c r="I1015" t="s">
        <v>98</v>
      </c>
      <c r="J1015" t="s">
        <v>1076</v>
      </c>
      <c r="K1015" t="s">
        <v>428</v>
      </c>
      <c r="L1015" t="s">
        <v>4536</v>
      </c>
      <c r="M1015" t="s">
        <v>146</v>
      </c>
      <c r="N1015">
        <v>1403</v>
      </c>
      <c r="O1015" t="s">
        <v>4871</v>
      </c>
    </row>
    <row r="1016" spans="1:15" x14ac:dyDescent="0.25">
      <c r="A1016" t="s">
        <v>75</v>
      </c>
      <c r="B1016" t="s">
        <v>90</v>
      </c>
      <c r="C1016" t="s">
        <v>4872</v>
      </c>
      <c r="D1016" t="s">
        <v>101</v>
      </c>
      <c r="E1016">
        <v>0.8640000000000001</v>
      </c>
      <c r="F1016" t="s">
        <v>4873</v>
      </c>
      <c r="G1016" t="s">
        <v>625</v>
      </c>
      <c r="H1016" t="s">
        <v>626</v>
      </c>
      <c r="I1016" t="s">
        <v>400</v>
      </c>
      <c r="J1016" t="s">
        <v>276</v>
      </c>
      <c r="K1016" t="s">
        <v>511</v>
      </c>
      <c r="L1016" t="s">
        <v>4536</v>
      </c>
      <c r="M1016" t="s">
        <v>146</v>
      </c>
      <c r="N1016">
        <v>1403</v>
      </c>
      <c r="O1016" t="s">
        <v>4874</v>
      </c>
    </row>
    <row r="1017" spans="1:15" x14ac:dyDescent="0.25">
      <c r="A1017" t="s">
        <v>75</v>
      </c>
      <c r="B1017" t="s">
        <v>90</v>
      </c>
      <c r="C1017" t="s">
        <v>4875</v>
      </c>
      <c r="D1017" t="s">
        <v>225</v>
      </c>
      <c r="E1017">
        <v>0.86099999999999999</v>
      </c>
      <c r="F1017" t="s">
        <v>79</v>
      </c>
      <c r="G1017" t="s">
        <v>4876</v>
      </c>
      <c r="H1017" t="s">
        <v>4877</v>
      </c>
      <c r="I1017" t="s">
        <v>79</v>
      </c>
      <c r="J1017" t="s">
        <v>82</v>
      </c>
      <c r="K1017" t="s">
        <v>83</v>
      </c>
      <c r="L1017" t="s">
        <v>4536</v>
      </c>
      <c r="M1017" t="s">
        <v>146</v>
      </c>
      <c r="N1017">
        <v>1403</v>
      </c>
      <c r="O1017" t="s">
        <v>4878</v>
      </c>
    </row>
    <row r="1018" spans="1:15" x14ac:dyDescent="0.25">
      <c r="A1018" t="s">
        <v>75</v>
      </c>
      <c r="B1018" t="s">
        <v>90</v>
      </c>
      <c r="C1018" t="s">
        <v>4879</v>
      </c>
      <c r="D1018" t="s">
        <v>92</v>
      </c>
      <c r="E1018">
        <v>0.86499999999999999</v>
      </c>
      <c r="F1018" t="s">
        <v>79</v>
      </c>
      <c r="G1018" t="s">
        <v>4880</v>
      </c>
      <c r="H1018" t="s">
        <v>4881</v>
      </c>
      <c r="I1018" t="s">
        <v>79</v>
      </c>
      <c r="J1018" t="s">
        <v>82</v>
      </c>
      <c r="K1018" t="s">
        <v>83</v>
      </c>
      <c r="L1018" t="s">
        <v>4536</v>
      </c>
      <c r="M1018" t="s">
        <v>146</v>
      </c>
      <c r="N1018">
        <v>1403</v>
      </c>
      <c r="O1018" t="s">
        <v>4882</v>
      </c>
    </row>
    <row r="1019" spans="1:15" x14ac:dyDescent="0.25">
      <c r="A1019" t="s">
        <v>75</v>
      </c>
      <c r="B1019" t="s">
        <v>90</v>
      </c>
      <c r="C1019" t="s">
        <v>4883</v>
      </c>
      <c r="D1019" t="s">
        <v>135</v>
      </c>
      <c r="E1019">
        <v>0.86699999999999999</v>
      </c>
      <c r="F1019" t="s">
        <v>79</v>
      </c>
      <c r="G1019" t="s">
        <v>4884</v>
      </c>
      <c r="H1019" t="s">
        <v>4885</v>
      </c>
      <c r="I1019" t="s">
        <v>79</v>
      </c>
      <c r="J1019" t="s">
        <v>82</v>
      </c>
      <c r="K1019" t="s">
        <v>83</v>
      </c>
      <c r="L1019" t="s">
        <v>4536</v>
      </c>
      <c r="M1019" t="s">
        <v>146</v>
      </c>
      <c r="N1019">
        <v>1403</v>
      </c>
      <c r="O1019" t="s">
        <v>4886</v>
      </c>
    </row>
    <row r="1020" spans="1:15" x14ac:dyDescent="0.25">
      <c r="A1020" t="s">
        <v>75</v>
      </c>
      <c r="B1020" t="s">
        <v>90</v>
      </c>
      <c r="C1020" t="s">
        <v>4887</v>
      </c>
      <c r="D1020" t="s">
        <v>120</v>
      </c>
      <c r="E1020">
        <v>0.89200000000000002</v>
      </c>
      <c r="F1020" t="s">
        <v>4888</v>
      </c>
      <c r="G1020" t="s">
        <v>4889</v>
      </c>
      <c r="H1020" t="s">
        <v>4890</v>
      </c>
      <c r="I1020" t="s">
        <v>204</v>
      </c>
      <c r="J1020" t="s">
        <v>537</v>
      </c>
      <c r="K1020" t="s">
        <v>140</v>
      </c>
      <c r="L1020" t="s">
        <v>4536</v>
      </c>
      <c r="M1020" t="s">
        <v>146</v>
      </c>
      <c r="N1020">
        <v>1403</v>
      </c>
      <c r="O1020" t="s">
        <v>4891</v>
      </c>
    </row>
    <row r="1021" spans="1:15" x14ac:dyDescent="0.25">
      <c r="A1021" t="s">
        <v>75</v>
      </c>
      <c r="B1021" t="s">
        <v>90</v>
      </c>
      <c r="C1021" t="s">
        <v>4892</v>
      </c>
      <c r="D1021" t="s">
        <v>135</v>
      </c>
      <c r="E1021">
        <v>0.86599999999999999</v>
      </c>
      <c r="F1021" t="s">
        <v>4893</v>
      </c>
      <c r="G1021" t="s">
        <v>643</v>
      </c>
      <c r="H1021" t="s">
        <v>644</v>
      </c>
      <c r="I1021" t="s">
        <v>140</v>
      </c>
      <c r="J1021" t="s">
        <v>671</v>
      </c>
      <c r="K1021" t="s">
        <v>160</v>
      </c>
      <c r="L1021" t="s">
        <v>4536</v>
      </c>
      <c r="M1021" t="s">
        <v>146</v>
      </c>
      <c r="N1021">
        <v>1403</v>
      </c>
      <c r="O1021" t="s">
        <v>4894</v>
      </c>
    </row>
    <row r="1022" spans="1:15" x14ac:dyDescent="0.25">
      <c r="A1022" t="s">
        <v>75</v>
      </c>
      <c r="B1022" t="s">
        <v>90</v>
      </c>
      <c r="C1022" t="s">
        <v>4895</v>
      </c>
      <c r="D1022" t="s">
        <v>120</v>
      </c>
      <c r="E1022">
        <v>0.89900000000000002</v>
      </c>
      <c r="F1022" t="s">
        <v>4896</v>
      </c>
      <c r="G1022" t="s">
        <v>643</v>
      </c>
      <c r="H1022" t="s">
        <v>644</v>
      </c>
      <c r="I1022" t="s">
        <v>124</v>
      </c>
      <c r="J1022" t="s">
        <v>1696</v>
      </c>
      <c r="K1022" t="s">
        <v>96</v>
      </c>
      <c r="L1022" t="s">
        <v>4536</v>
      </c>
      <c r="M1022" t="s">
        <v>146</v>
      </c>
      <c r="N1022">
        <v>1403</v>
      </c>
      <c r="O1022" t="s">
        <v>4897</v>
      </c>
    </row>
    <row r="1023" spans="1:15" x14ac:dyDescent="0.25">
      <c r="A1023" t="s">
        <v>75</v>
      </c>
      <c r="B1023" t="s">
        <v>90</v>
      </c>
      <c r="C1023" t="s">
        <v>4898</v>
      </c>
      <c r="D1023" t="s">
        <v>297</v>
      </c>
      <c r="E1023">
        <v>0.86299999999999999</v>
      </c>
      <c r="F1023" t="s">
        <v>4899</v>
      </c>
      <c r="G1023" t="s">
        <v>4900</v>
      </c>
      <c r="H1023" t="s">
        <v>4901</v>
      </c>
      <c r="I1023" t="s">
        <v>96</v>
      </c>
      <c r="J1023" t="s">
        <v>239</v>
      </c>
      <c r="K1023" t="s">
        <v>124</v>
      </c>
      <c r="L1023" t="s">
        <v>4536</v>
      </c>
      <c r="M1023" t="s">
        <v>146</v>
      </c>
      <c r="N1023">
        <v>1403</v>
      </c>
      <c r="O1023" t="s">
        <v>4902</v>
      </c>
    </row>
    <row r="1024" spans="1:15" x14ac:dyDescent="0.25">
      <c r="A1024" t="s">
        <v>75</v>
      </c>
      <c r="B1024" t="s">
        <v>90</v>
      </c>
      <c r="C1024" t="s">
        <v>4903</v>
      </c>
      <c r="D1024" t="s">
        <v>225</v>
      </c>
      <c r="E1024">
        <v>0.89800000000000002</v>
      </c>
      <c r="F1024" t="s">
        <v>4904</v>
      </c>
      <c r="G1024" t="s">
        <v>4905</v>
      </c>
      <c r="H1024" t="s">
        <v>4906</v>
      </c>
      <c r="I1024" t="s">
        <v>565</v>
      </c>
      <c r="J1024" t="s">
        <v>1070</v>
      </c>
      <c r="K1024" t="s">
        <v>124</v>
      </c>
      <c r="L1024" t="s">
        <v>4536</v>
      </c>
      <c r="M1024" t="s">
        <v>146</v>
      </c>
      <c r="N1024">
        <v>1403</v>
      </c>
      <c r="O1024" t="s">
        <v>4907</v>
      </c>
    </row>
    <row r="1025" spans="1:15" x14ac:dyDescent="0.25">
      <c r="A1025" t="s">
        <v>75</v>
      </c>
      <c r="B1025" t="s">
        <v>90</v>
      </c>
      <c r="C1025" t="s">
        <v>4908</v>
      </c>
      <c r="D1025" t="s">
        <v>135</v>
      </c>
      <c r="E1025">
        <v>0.82499999999999996</v>
      </c>
      <c r="F1025" t="s">
        <v>79</v>
      </c>
      <c r="G1025" t="s">
        <v>4909</v>
      </c>
      <c r="H1025" t="s">
        <v>4910</v>
      </c>
      <c r="I1025" t="s">
        <v>79</v>
      </c>
      <c r="J1025" t="s">
        <v>82</v>
      </c>
      <c r="K1025" t="s">
        <v>83</v>
      </c>
      <c r="L1025" t="s">
        <v>4536</v>
      </c>
      <c r="M1025" t="s">
        <v>146</v>
      </c>
      <c r="N1025">
        <v>1403</v>
      </c>
      <c r="O1025" t="s">
        <v>4911</v>
      </c>
    </row>
    <row r="1026" spans="1:15" x14ac:dyDescent="0.25">
      <c r="A1026" t="s">
        <v>75</v>
      </c>
      <c r="B1026" t="s">
        <v>90</v>
      </c>
      <c r="C1026" t="s">
        <v>4912</v>
      </c>
      <c r="D1026" t="s">
        <v>120</v>
      </c>
      <c r="E1026">
        <v>0.86</v>
      </c>
      <c r="F1026" t="s">
        <v>4913</v>
      </c>
      <c r="G1026" t="s">
        <v>4914</v>
      </c>
      <c r="H1026" t="s">
        <v>4915</v>
      </c>
      <c r="I1026" t="s">
        <v>511</v>
      </c>
      <c r="J1026" t="s">
        <v>3264</v>
      </c>
      <c r="K1026" t="s">
        <v>400</v>
      </c>
      <c r="L1026" t="s">
        <v>4536</v>
      </c>
      <c r="M1026" t="s">
        <v>146</v>
      </c>
      <c r="N1026">
        <v>1403</v>
      </c>
      <c r="O1026" t="s">
        <v>4916</v>
      </c>
    </row>
    <row r="1027" spans="1:15" x14ac:dyDescent="0.25">
      <c r="A1027" t="s">
        <v>75</v>
      </c>
      <c r="B1027" t="s">
        <v>90</v>
      </c>
      <c r="C1027" t="s">
        <v>4917</v>
      </c>
      <c r="D1027" t="s">
        <v>120</v>
      </c>
      <c r="E1027">
        <v>0.88700000000000001</v>
      </c>
      <c r="F1027" t="s">
        <v>4918</v>
      </c>
      <c r="G1027" t="s">
        <v>4919</v>
      </c>
      <c r="H1027" t="s">
        <v>4920</v>
      </c>
      <c r="I1027" t="s">
        <v>146</v>
      </c>
      <c r="J1027" t="s">
        <v>1599</v>
      </c>
      <c r="K1027" t="s">
        <v>148</v>
      </c>
      <c r="L1027" t="s">
        <v>4536</v>
      </c>
      <c r="M1027" t="s">
        <v>146</v>
      </c>
      <c r="N1027">
        <v>1403</v>
      </c>
      <c r="O1027" t="s">
        <v>4921</v>
      </c>
    </row>
    <row r="1028" spans="1:15" x14ac:dyDescent="0.25">
      <c r="A1028" t="s">
        <v>75</v>
      </c>
      <c r="B1028" t="s">
        <v>90</v>
      </c>
      <c r="C1028" t="s">
        <v>4922</v>
      </c>
      <c r="D1028" t="s">
        <v>135</v>
      </c>
      <c r="E1028">
        <v>0.86799999999999999</v>
      </c>
      <c r="F1028" t="s">
        <v>4923</v>
      </c>
      <c r="G1028" t="s">
        <v>4924</v>
      </c>
      <c r="H1028" t="s">
        <v>4925</v>
      </c>
      <c r="I1028" t="s">
        <v>98</v>
      </c>
      <c r="J1028" t="s">
        <v>671</v>
      </c>
      <c r="K1028" t="s">
        <v>428</v>
      </c>
      <c r="L1028" t="s">
        <v>4536</v>
      </c>
      <c r="M1028" t="s">
        <v>146</v>
      </c>
      <c r="N1028">
        <v>1403</v>
      </c>
      <c r="O1028" t="s">
        <v>4926</v>
      </c>
    </row>
    <row r="1029" spans="1:15" x14ac:dyDescent="0.25">
      <c r="A1029" t="s">
        <v>75</v>
      </c>
      <c r="B1029" t="s">
        <v>90</v>
      </c>
      <c r="C1029" t="s">
        <v>4927</v>
      </c>
      <c r="D1029" t="s">
        <v>135</v>
      </c>
      <c r="E1029">
        <v>0.86900000000000011</v>
      </c>
      <c r="F1029" t="s">
        <v>4928</v>
      </c>
      <c r="G1029" t="s">
        <v>727</v>
      </c>
      <c r="H1029" t="s">
        <v>728</v>
      </c>
      <c r="I1029" t="s">
        <v>204</v>
      </c>
      <c r="J1029" t="s">
        <v>307</v>
      </c>
      <c r="K1029" t="s">
        <v>140</v>
      </c>
      <c r="L1029" t="s">
        <v>4536</v>
      </c>
      <c r="M1029" t="s">
        <v>146</v>
      </c>
      <c r="N1029">
        <v>1403</v>
      </c>
      <c r="O1029" t="s">
        <v>4929</v>
      </c>
    </row>
    <row r="1030" spans="1:15" x14ac:dyDescent="0.25">
      <c r="A1030" t="s">
        <v>75</v>
      </c>
      <c r="B1030" t="s">
        <v>90</v>
      </c>
      <c r="C1030" t="s">
        <v>4930</v>
      </c>
      <c r="D1030" t="s">
        <v>225</v>
      </c>
      <c r="E1030">
        <v>0.83900000000000008</v>
      </c>
      <c r="F1030" t="s">
        <v>4931</v>
      </c>
      <c r="G1030" t="s">
        <v>3607</v>
      </c>
      <c r="H1030" t="s">
        <v>3608</v>
      </c>
      <c r="I1030" t="s">
        <v>96</v>
      </c>
      <c r="J1030" t="s">
        <v>4932</v>
      </c>
      <c r="K1030" t="s">
        <v>197</v>
      </c>
      <c r="L1030" t="s">
        <v>4536</v>
      </c>
      <c r="M1030" t="s">
        <v>146</v>
      </c>
      <c r="N1030">
        <v>1403</v>
      </c>
      <c r="O1030" t="s">
        <v>4933</v>
      </c>
    </row>
    <row r="1031" spans="1:15" x14ac:dyDescent="0.25">
      <c r="A1031" t="s">
        <v>75</v>
      </c>
      <c r="B1031" t="s">
        <v>90</v>
      </c>
      <c r="C1031" t="s">
        <v>4934</v>
      </c>
      <c r="D1031" t="s">
        <v>120</v>
      </c>
      <c r="E1031">
        <v>0.89300000000000002</v>
      </c>
      <c r="F1031" t="s">
        <v>4935</v>
      </c>
      <c r="G1031" t="s">
        <v>2399</v>
      </c>
      <c r="H1031" t="s">
        <v>2400</v>
      </c>
      <c r="I1031" t="s">
        <v>253</v>
      </c>
      <c r="J1031" t="s">
        <v>2236</v>
      </c>
      <c r="K1031" t="s">
        <v>96</v>
      </c>
      <c r="L1031" t="s">
        <v>4536</v>
      </c>
      <c r="M1031" t="s">
        <v>146</v>
      </c>
      <c r="N1031">
        <v>1403</v>
      </c>
      <c r="O1031" t="s">
        <v>4936</v>
      </c>
    </row>
    <row r="1032" spans="1:15" x14ac:dyDescent="0.25">
      <c r="A1032" t="s">
        <v>75</v>
      </c>
      <c r="B1032" t="s">
        <v>90</v>
      </c>
      <c r="C1032" t="s">
        <v>4937</v>
      </c>
      <c r="D1032" t="s">
        <v>120</v>
      </c>
      <c r="E1032">
        <v>0.88800000000000001</v>
      </c>
      <c r="F1032" t="s">
        <v>4938</v>
      </c>
      <c r="G1032" t="s">
        <v>4939</v>
      </c>
      <c r="H1032" t="s">
        <v>4940</v>
      </c>
      <c r="I1032" t="s">
        <v>105</v>
      </c>
      <c r="J1032" t="s">
        <v>4459</v>
      </c>
      <c r="K1032" t="s">
        <v>160</v>
      </c>
      <c r="L1032" t="s">
        <v>4536</v>
      </c>
      <c r="M1032" t="s">
        <v>146</v>
      </c>
      <c r="N1032">
        <v>1403</v>
      </c>
      <c r="O1032" t="s">
        <v>4941</v>
      </c>
    </row>
    <row r="1033" spans="1:15" x14ac:dyDescent="0.25">
      <c r="A1033" t="s">
        <v>75</v>
      </c>
      <c r="B1033" t="s">
        <v>90</v>
      </c>
      <c r="C1033" t="s">
        <v>4942</v>
      </c>
      <c r="D1033" t="s">
        <v>120</v>
      </c>
      <c r="E1033">
        <v>0.83799999999999997</v>
      </c>
      <c r="F1033" t="s">
        <v>4943</v>
      </c>
      <c r="G1033" t="s">
        <v>4944</v>
      </c>
      <c r="H1033" t="s">
        <v>4945</v>
      </c>
      <c r="I1033" t="s">
        <v>245</v>
      </c>
      <c r="J1033" t="s">
        <v>4946</v>
      </c>
      <c r="K1033" t="s">
        <v>253</v>
      </c>
      <c r="L1033" t="s">
        <v>4536</v>
      </c>
      <c r="M1033" t="s">
        <v>146</v>
      </c>
      <c r="N1033">
        <v>1403</v>
      </c>
      <c r="O1033" t="s">
        <v>4947</v>
      </c>
    </row>
    <row r="1034" spans="1:15" x14ac:dyDescent="0.25">
      <c r="A1034" t="s">
        <v>75</v>
      </c>
      <c r="B1034" t="s">
        <v>90</v>
      </c>
      <c r="C1034" t="s">
        <v>4948</v>
      </c>
      <c r="D1034" t="s">
        <v>120</v>
      </c>
      <c r="E1034">
        <v>0.877</v>
      </c>
      <c r="F1034" t="s">
        <v>4949</v>
      </c>
      <c r="G1034" t="s">
        <v>769</v>
      </c>
      <c r="H1034" t="s">
        <v>770</v>
      </c>
      <c r="I1034" t="s">
        <v>105</v>
      </c>
      <c r="J1034" t="s">
        <v>1464</v>
      </c>
      <c r="K1034" t="s">
        <v>160</v>
      </c>
      <c r="L1034" t="s">
        <v>4536</v>
      </c>
      <c r="M1034" t="s">
        <v>146</v>
      </c>
      <c r="N1034">
        <v>1403</v>
      </c>
      <c r="O1034" t="s">
        <v>4950</v>
      </c>
    </row>
    <row r="1035" spans="1:15" x14ac:dyDescent="0.25">
      <c r="A1035" t="s">
        <v>75</v>
      </c>
      <c r="B1035" t="s">
        <v>90</v>
      </c>
      <c r="C1035" t="s">
        <v>4951</v>
      </c>
      <c r="D1035" t="s">
        <v>135</v>
      </c>
      <c r="E1035">
        <v>0.86499999999999999</v>
      </c>
      <c r="F1035" t="s">
        <v>4952</v>
      </c>
      <c r="G1035" t="s">
        <v>4953</v>
      </c>
      <c r="H1035" t="s">
        <v>4954</v>
      </c>
      <c r="I1035" t="s">
        <v>131</v>
      </c>
      <c r="J1035" t="s">
        <v>1840</v>
      </c>
      <c r="K1035" t="s">
        <v>98</v>
      </c>
      <c r="L1035" t="s">
        <v>4536</v>
      </c>
      <c r="M1035" t="s">
        <v>146</v>
      </c>
      <c r="N1035">
        <v>1403</v>
      </c>
      <c r="O1035" t="s">
        <v>4955</v>
      </c>
    </row>
    <row r="1036" spans="1:15" x14ac:dyDescent="0.25">
      <c r="A1036" t="s">
        <v>75</v>
      </c>
      <c r="B1036" t="s">
        <v>90</v>
      </c>
      <c r="C1036" t="s">
        <v>4956</v>
      </c>
      <c r="D1036" t="s">
        <v>88</v>
      </c>
      <c r="E1036">
        <v>0.8640000000000001</v>
      </c>
      <c r="F1036" t="s">
        <v>79</v>
      </c>
      <c r="G1036" t="s">
        <v>4957</v>
      </c>
      <c r="H1036" t="s">
        <v>4958</v>
      </c>
      <c r="I1036" t="s">
        <v>79</v>
      </c>
      <c r="J1036" t="s">
        <v>82</v>
      </c>
      <c r="K1036" t="s">
        <v>83</v>
      </c>
      <c r="L1036" t="s">
        <v>4536</v>
      </c>
      <c r="M1036" t="s">
        <v>146</v>
      </c>
      <c r="N1036">
        <v>1403</v>
      </c>
      <c r="O1036" t="s">
        <v>4959</v>
      </c>
    </row>
    <row r="1037" spans="1:15" x14ac:dyDescent="0.25">
      <c r="A1037" t="s">
        <v>75</v>
      </c>
      <c r="B1037" t="s">
        <v>90</v>
      </c>
      <c r="C1037" t="s">
        <v>4960</v>
      </c>
      <c r="D1037" t="s">
        <v>120</v>
      </c>
      <c r="E1037">
        <v>0.88300000000000001</v>
      </c>
      <c r="F1037" t="s">
        <v>212</v>
      </c>
      <c r="G1037" t="s">
        <v>2438</v>
      </c>
      <c r="H1037" t="s">
        <v>4961</v>
      </c>
      <c r="I1037" t="s">
        <v>212</v>
      </c>
      <c r="J1037" t="s">
        <v>82</v>
      </c>
      <c r="K1037" t="s">
        <v>83</v>
      </c>
      <c r="L1037" t="s">
        <v>4536</v>
      </c>
      <c r="M1037" t="s">
        <v>146</v>
      </c>
      <c r="N1037">
        <v>1403</v>
      </c>
      <c r="O1037" t="s">
        <v>4962</v>
      </c>
    </row>
    <row r="1038" spans="1:15" x14ac:dyDescent="0.25">
      <c r="A1038" t="s">
        <v>75</v>
      </c>
      <c r="B1038" t="s">
        <v>90</v>
      </c>
      <c r="C1038" t="s">
        <v>4963</v>
      </c>
      <c r="D1038" t="s">
        <v>225</v>
      </c>
      <c r="E1038">
        <v>0.87400000000000011</v>
      </c>
      <c r="F1038" t="s">
        <v>212</v>
      </c>
      <c r="G1038" t="s">
        <v>4964</v>
      </c>
      <c r="H1038" t="s">
        <v>4965</v>
      </c>
      <c r="I1038" t="s">
        <v>212</v>
      </c>
      <c r="J1038" t="s">
        <v>82</v>
      </c>
      <c r="K1038" t="s">
        <v>83</v>
      </c>
      <c r="L1038" t="s">
        <v>4536</v>
      </c>
      <c r="M1038" t="s">
        <v>146</v>
      </c>
      <c r="N1038">
        <v>1403</v>
      </c>
      <c r="O1038" t="s">
        <v>4966</v>
      </c>
    </row>
    <row r="1039" spans="1:15" x14ac:dyDescent="0.25">
      <c r="A1039" t="s">
        <v>75</v>
      </c>
      <c r="B1039" t="s">
        <v>90</v>
      </c>
      <c r="C1039" t="s">
        <v>4967</v>
      </c>
      <c r="D1039" t="s">
        <v>135</v>
      </c>
      <c r="E1039">
        <v>0.83</v>
      </c>
      <c r="F1039" t="s">
        <v>4968</v>
      </c>
      <c r="G1039" t="s">
        <v>4969</v>
      </c>
      <c r="H1039" t="s">
        <v>4970</v>
      </c>
      <c r="I1039" t="s">
        <v>140</v>
      </c>
      <c r="J1039" t="s">
        <v>4971</v>
      </c>
      <c r="K1039" t="s">
        <v>160</v>
      </c>
      <c r="L1039" t="s">
        <v>4536</v>
      </c>
      <c r="M1039" t="s">
        <v>146</v>
      </c>
      <c r="N1039">
        <v>1403</v>
      </c>
      <c r="O1039" t="s">
        <v>4972</v>
      </c>
    </row>
    <row r="1040" spans="1:15" x14ac:dyDescent="0.25">
      <c r="A1040" t="s">
        <v>75</v>
      </c>
      <c r="B1040" t="s">
        <v>90</v>
      </c>
      <c r="C1040" t="s">
        <v>4973</v>
      </c>
      <c r="D1040" t="s">
        <v>120</v>
      </c>
      <c r="E1040">
        <v>0.80500000000000005</v>
      </c>
      <c r="F1040" t="s">
        <v>79</v>
      </c>
      <c r="G1040" t="s">
        <v>4974</v>
      </c>
      <c r="H1040" t="s">
        <v>4975</v>
      </c>
      <c r="I1040" t="s">
        <v>79</v>
      </c>
      <c r="J1040" t="s">
        <v>82</v>
      </c>
      <c r="K1040" t="s">
        <v>83</v>
      </c>
      <c r="L1040" t="s">
        <v>4536</v>
      </c>
      <c r="M1040" t="s">
        <v>146</v>
      </c>
      <c r="N1040">
        <v>1403</v>
      </c>
      <c r="O1040" t="s">
        <v>4976</v>
      </c>
    </row>
    <row r="1041" spans="1:15" x14ac:dyDescent="0.25">
      <c r="A1041" t="s">
        <v>75</v>
      </c>
      <c r="B1041" t="s">
        <v>90</v>
      </c>
      <c r="C1041" t="s">
        <v>4977</v>
      </c>
      <c r="D1041" t="s">
        <v>225</v>
      </c>
      <c r="E1041">
        <v>0.89300000000000002</v>
      </c>
      <c r="F1041" t="s">
        <v>4978</v>
      </c>
      <c r="G1041" t="s">
        <v>4979</v>
      </c>
      <c r="H1041" t="s">
        <v>4980</v>
      </c>
      <c r="I1041" t="s">
        <v>140</v>
      </c>
      <c r="J1041" t="s">
        <v>4981</v>
      </c>
      <c r="K1041" t="s">
        <v>174</v>
      </c>
      <c r="L1041" t="s">
        <v>4536</v>
      </c>
      <c r="M1041" t="s">
        <v>146</v>
      </c>
      <c r="N1041">
        <v>1403</v>
      </c>
      <c r="O1041" t="s">
        <v>4982</v>
      </c>
    </row>
    <row r="1042" spans="1:15" x14ac:dyDescent="0.25">
      <c r="A1042" t="s">
        <v>75</v>
      </c>
      <c r="B1042" t="s">
        <v>90</v>
      </c>
      <c r="C1042" t="s">
        <v>4983</v>
      </c>
      <c r="D1042" t="s">
        <v>120</v>
      </c>
      <c r="E1042">
        <v>0.872</v>
      </c>
      <c r="F1042" t="s">
        <v>4984</v>
      </c>
      <c r="G1042" t="s">
        <v>4985</v>
      </c>
      <c r="H1042" t="s">
        <v>4986</v>
      </c>
      <c r="I1042" t="s">
        <v>124</v>
      </c>
      <c r="J1042" t="s">
        <v>1410</v>
      </c>
      <c r="K1042" t="s">
        <v>140</v>
      </c>
      <c r="L1042" t="s">
        <v>4536</v>
      </c>
      <c r="M1042" t="s">
        <v>146</v>
      </c>
      <c r="N1042">
        <v>1403</v>
      </c>
      <c r="O1042" t="s">
        <v>4987</v>
      </c>
    </row>
    <row r="1043" spans="1:15" x14ac:dyDescent="0.25">
      <c r="A1043" t="s">
        <v>75</v>
      </c>
      <c r="B1043" t="s">
        <v>90</v>
      </c>
      <c r="C1043" t="s">
        <v>4988</v>
      </c>
      <c r="D1043" t="s">
        <v>135</v>
      </c>
      <c r="E1043">
        <v>0.83900000000000008</v>
      </c>
      <c r="F1043" t="s">
        <v>212</v>
      </c>
      <c r="G1043" t="s">
        <v>802</v>
      </c>
      <c r="H1043" t="s">
        <v>803</v>
      </c>
      <c r="I1043" t="s">
        <v>212</v>
      </c>
      <c r="J1043" t="s">
        <v>82</v>
      </c>
      <c r="K1043" t="s">
        <v>83</v>
      </c>
      <c r="L1043" t="s">
        <v>4536</v>
      </c>
      <c r="M1043" t="s">
        <v>146</v>
      </c>
      <c r="N1043">
        <v>1403</v>
      </c>
      <c r="O1043" t="s">
        <v>4989</v>
      </c>
    </row>
    <row r="1044" spans="1:15" x14ac:dyDescent="0.25">
      <c r="A1044" t="s">
        <v>75</v>
      </c>
      <c r="B1044" t="s">
        <v>90</v>
      </c>
      <c r="C1044" t="s">
        <v>4990</v>
      </c>
      <c r="D1044" t="s">
        <v>135</v>
      </c>
      <c r="E1044">
        <v>0.86699999999999999</v>
      </c>
      <c r="F1044" t="s">
        <v>4991</v>
      </c>
      <c r="G1044" t="s">
        <v>807</v>
      </c>
      <c r="H1044" t="s">
        <v>808</v>
      </c>
      <c r="I1044" t="s">
        <v>253</v>
      </c>
      <c r="J1044" t="s">
        <v>4992</v>
      </c>
      <c r="K1044" t="s">
        <v>96</v>
      </c>
      <c r="L1044" t="s">
        <v>4536</v>
      </c>
      <c r="M1044" t="s">
        <v>146</v>
      </c>
      <c r="N1044">
        <v>1403</v>
      </c>
      <c r="O1044" t="s">
        <v>4993</v>
      </c>
    </row>
    <row r="1045" spans="1:15" x14ac:dyDescent="0.25">
      <c r="A1045" t="s">
        <v>75</v>
      </c>
      <c r="B1045" t="s">
        <v>90</v>
      </c>
      <c r="C1045" t="s">
        <v>4994</v>
      </c>
      <c r="D1045" t="s">
        <v>120</v>
      </c>
      <c r="E1045">
        <v>0.87</v>
      </c>
      <c r="F1045" t="s">
        <v>212</v>
      </c>
      <c r="G1045" t="s">
        <v>4995</v>
      </c>
      <c r="H1045" t="s">
        <v>4996</v>
      </c>
      <c r="I1045" t="s">
        <v>212</v>
      </c>
      <c r="J1045" t="s">
        <v>82</v>
      </c>
      <c r="K1045" t="s">
        <v>83</v>
      </c>
      <c r="L1045" t="s">
        <v>4536</v>
      </c>
      <c r="M1045" t="s">
        <v>146</v>
      </c>
      <c r="N1045">
        <v>1403</v>
      </c>
      <c r="O1045" t="s">
        <v>4997</v>
      </c>
    </row>
    <row r="1046" spans="1:15" x14ac:dyDescent="0.25">
      <c r="A1046" t="s">
        <v>75</v>
      </c>
      <c r="B1046" t="s">
        <v>90</v>
      </c>
      <c r="C1046" t="s">
        <v>4998</v>
      </c>
      <c r="D1046" t="s">
        <v>120</v>
      </c>
      <c r="E1046">
        <v>0.879</v>
      </c>
      <c r="F1046" t="s">
        <v>212</v>
      </c>
      <c r="G1046" t="s">
        <v>4995</v>
      </c>
      <c r="H1046" t="s">
        <v>4996</v>
      </c>
      <c r="I1046" t="s">
        <v>212</v>
      </c>
      <c r="J1046" t="s">
        <v>82</v>
      </c>
      <c r="K1046" t="s">
        <v>83</v>
      </c>
      <c r="L1046" t="s">
        <v>4536</v>
      </c>
      <c r="M1046" t="s">
        <v>146</v>
      </c>
      <c r="N1046">
        <v>1403</v>
      </c>
      <c r="O1046" t="s">
        <v>4999</v>
      </c>
    </row>
    <row r="1047" spans="1:15" x14ac:dyDescent="0.25">
      <c r="A1047" t="s">
        <v>75</v>
      </c>
      <c r="B1047" t="s">
        <v>90</v>
      </c>
      <c r="C1047" t="s">
        <v>5000</v>
      </c>
      <c r="D1047" t="s">
        <v>135</v>
      </c>
      <c r="E1047">
        <v>0.8859999999999999</v>
      </c>
      <c r="F1047" t="s">
        <v>5001</v>
      </c>
      <c r="G1047" t="s">
        <v>5002</v>
      </c>
      <c r="H1047" t="s">
        <v>5003</v>
      </c>
      <c r="I1047" t="s">
        <v>131</v>
      </c>
      <c r="J1047" t="s">
        <v>4533</v>
      </c>
      <c r="K1047" t="s">
        <v>98</v>
      </c>
      <c r="L1047" t="s">
        <v>4536</v>
      </c>
      <c r="M1047" t="s">
        <v>146</v>
      </c>
      <c r="N1047">
        <v>1403</v>
      </c>
      <c r="O1047" t="s">
        <v>5004</v>
      </c>
    </row>
    <row r="1048" spans="1:15" x14ac:dyDescent="0.25">
      <c r="A1048" t="s">
        <v>75</v>
      </c>
      <c r="B1048" t="s">
        <v>90</v>
      </c>
      <c r="C1048" t="s">
        <v>5005</v>
      </c>
      <c r="D1048" t="s">
        <v>120</v>
      </c>
      <c r="E1048">
        <v>0.85499999999999998</v>
      </c>
      <c r="F1048" t="s">
        <v>79</v>
      </c>
      <c r="G1048" t="s">
        <v>2461</v>
      </c>
      <c r="H1048" t="s">
        <v>2462</v>
      </c>
      <c r="I1048" t="s">
        <v>79</v>
      </c>
      <c r="J1048" t="s">
        <v>82</v>
      </c>
      <c r="K1048" t="s">
        <v>83</v>
      </c>
      <c r="L1048" t="s">
        <v>4536</v>
      </c>
      <c r="M1048" t="s">
        <v>146</v>
      </c>
      <c r="N1048">
        <v>1403</v>
      </c>
      <c r="O1048" t="s">
        <v>5006</v>
      </c>
    </row>
    <row r="1049" spans="1:15" x14ac:dyDescent="0.25">
      <c r="A1049" t="s">
        <v>75</v>
      </c>
      <c r="B1049" t="s">
        <v>90</v>
      </c>
      <c r="C1049" t="s">
        <v>5007</v>
      </c>
      <c r="D1049" t="s">
        <v>92</v>
      </c>
      <c r="E1049">
        <v>0.87</v>
      </c>
      <c r="F1049" t="s">
        <v>5008</v>
      </c>
      <c r="G1049" t="s">
        <v>5009</v>
      </c>
      <c r="H1049" t="s">
        <v>5010</v>
      </c>
      <c r="I1049" t="s">
        <v>400</v>
      </c>
      <c r="J1049" t="s">
        <v>5011</v>
      </c>
      <c r="K1049" t="s">
        <v>277</v>
      </c>
      <c r="L1049" t="s">
        <v>4536</v>
      </c>
      <c r="M1049" t="s">
        <v>146</v>
      </c>
      <c r="N1049">
        <v>1403</v>
      </c>
      <c r="O1049" t="s">
        <v>5012</v>
      </c>
    </row>
    <row r="1050" spans="1:15" x14ac:dyDescent="0.25">
      <c r="A1050" t="s">
        <v>75</v>
      </c>
      <c r="B1050" t="s">
        <v>90</v>
      </c>
      <c r="C1050" t="s">
        <v>5013</v>
      </c>
      <c r="D1050" t="s">
        <v>92</v>
      </c>
      <c r="E1050">
        <v>0.85599999999999998</v>
      </c>
      <c r="F1050" t="s">
        <v>79</v>
      </c>
      <c r="G1050" t="s">
        <v>824</v>
      </c>
      <c r="H1050" t="s">
        <v>825</v>
      </c>
      <c r="I1050" t="s">
        <v>79</v>
      </c>
      <c r="J1050" t="s">
        <v>82</v>
      </c>
      <c r="K1050" t="s">
        <v>83</v>
      </c>
      <c r="L1050" t="s">
        <v>4536</v>
      </c>
      <c r="M1050" t="s">
        <v>146</v>
      </c>
      <c r="N1050">
        <v>1403</v>
      </c>
      <c r="O1050" t="s">
        <v>5014</v>
      </c>
    </row>
    <row r="1051" spans="1:15" x14ac:dyDescent="0.25">
      <c r="A1051" t="s">
        <v>75</v>
      </c>
      <c r="B1051" t="s">
        <v>90</v>
      </c>
      <c r="C1051" t="s">
        <v>5015</v>
      </c>
      <c r="D1051" t="s">
        <v>225</v>
      </c>
      <c r="E1051">
        <v>0.8590000000000001</v>
      </c>
      <c r="F1051" t="s">
        <v>5016</v>
      </c>
      <c r="G1051" t="s">
        <v>829</v>
      </c>
      <c r="H1051" t="s">
        <v>687</v>
      </c>
      <c r="I1051" t="s">
        <v>96</v>
      </c>
      <c r="J1051" t="s">
        <v>222</v>
      </c>
      <c r="K1051" t="s">
        <v>253</v>
      </c>
      <c r="L1051" t="s">
        <v>4536</v>
      </c>
      <c r="M1051" t="s">
        <v>146</v>
      </c>
      <c r="N1051">
        <v>1403</v>
      </c>
      <c r="O1051" t="s">
        <v>5017</v>
      </c>
    </row>
    <row r="1052" spans="1:15" x14ac:dyDescent="0.25">
      <c r="A1052" t="s">
        <v>75</v>
      </c>
      <c r="B1052" t="s">
        <v>90</v>
      </c>
      <c r="C1052" t="s">
        <v>5018</v>
      </c>
      <c r="D1052" t="s">
        <v>225</v>
      </c>
      <c r="E1052">
        <v>0.86599999999999999</v>
      </c>
      <c r="F1052" t="s">
        <v>5019</v>
      </c>
      <c r="G1052" t="s">
        <v>829</v>
      </c>
      <c r="H1052" t="s">
        <v>687</v>
      </c>
      <c r="I1052" t="s">
        <v>400</v>
      </c>
      <c r="J1052" t="s">
        <v>1128</v>
      </c>
      <c r="K1052" t="s">
        <v>277</v>
      </c>
      <c r="L1052" t="s">
        <v>4536</v>
      </c>
      <c r="M1052" t="s">
        <v>146</v>
      </c>
      <c r="N1052">
        <v>1403</v>
      </c>
      <c r="O1052" t="s">
        <v>5020</v>
      </c>
    </row>
    <row r="1053" spans="1:15" x14ac:dyDescent="0.25">
      <c r="A1053" t="s">
        <v>75</v>
      </c>
      <c r="B1053" t="s">
        <v>90</v>
      </c>
      <c r="C1053" t="s">
        <v>5021</v>
      </c>
      <c r="D1053" t="s">
        <v>135</v>
      </c>
      <c r="E1053">
        <v>0.90800000000000003</v>
      </c>
      <c r="F1053" t="s">
        <v>5022</v>
      </c>
      <c r="G1053" t="s">
        <v>833</v>
      </c>
      <c r="H1053" t="s">
        <v>834</v>
      </c>
      <c r="I1053" t="s">
        <v>245</v>
      </c>
      <c r="J1053" t="s">
        <v>5023</v>
      </c>
      <c r="K1053" t="s">
        <v>253</v>
      </c>
      <c r="L1053" t="s">
        <v>4536</v>
      </c>
      <c r="M1053" t="s">
        <v>146</v>
      </c>
      <c r="N1053">
        <v>1403</v>
      </c>
      <c r="O1053" t="s">
        <v>5024</v>
      </c>
    </row>
    <row r="1054" spans="1:15" x14ac:dyDescent="0.25">
      <c r="A1054" t="s">
        <v>75</v>
      </c>
      <c r="B1054" t="s">
        <v>90</v>
      </c>
      <c r="C1054" t="s">
        <v>5025</v>
      </c>
      <c r="D1054" t="s">
        <v>135</v>
      </c>
      <c r="E1054">
        <v>0.879</v>
      </c>
      <c r="F1054" t="s">
        <v>79</v>
      </c>
      <c r="G1054" t="s">
        <v>5026</v>
      </c>
      <c r="H1054" t="s">
        <v>5027</v>
      </c>
      <c r="I1054" t="s">
        <v>79</v>
      </c>
      <c r="J1054" t="s">
        <v>82</v>
      </c>
      <c r="K1054" t="s">
        <v>83</v>
      </c>
      <c r="L1054" t="s">
        <v>4536</v>
      </c>
      <c r="M1054" t="s">
        <v>146</v>
      </c>
      <c r="N1054">
        <v>1403</v>
      </c>
      <c r="O1054" t="s">
        <v>5028</v>
      </c>
    </row>
    <row r="1055" spans="1:15" x14ac:dyDescent="0.25">
      <c r="A1055" t="s">
        <v>75</v>
      </c>
      <c r="B1055" t="s">
        <v>90</v>
      </c>
      <c r="C1055" t="s">
        <v>5029</v>
      </c>
      <c r="D1055" t="s">
        <v>135</v>
      </c>
      <c r="E1055">
        <v>0.8590000000000001</v>
      </c>
      <c r="F1055" t="s">
        <v>79</v>
      </c>
      <c r="G1055" t="s">
        <v>5030</v>
      </c>
      <c r="H1055" t="s">
        <v>5031</v>
      </c>
      <c r="I1055" t="s">
        <v>79</v>
      </c>
      <c r="J1055" t="s">
        <v>82</v>
      </c>
      <c r="K1055" t="s">
        <v>83</v>
      </c>
      <c r="L1055" t="s">
        <v>4536</v>
      </c>
      <c r="M1055" t="s">
        <v>146</v>
      </c>
      <c r="N1055">
        <v>1403</v>
      </c>
      <c r="O1055" t="s">
        <v>5032</v>
      </c>
    </row>
    <row r="1056" spans="1:15" x14ac:dyDescent="0.25">
      <c r="A1056" t="s">
        <v>75</v>
      </c>
      <c r="B1056" t="s">
        <v>90</v>
      </c>
      <c r="C1056" t="s">
        <v>5033</v>
      </c>
      <c r="D1056" t="s">
        <v>78</v>
      </c>
      <c r="E1056">
        <v>0.88500000000000001</v>
      </c>
      <c r="F1056" t="s">
        <v>79</v>
      </c>
      <c r="G1056" t="s">
        <v>2483</v>
      </c>
      <c r="H1056" t="s">
        <v>3711</v>
      </c>
      <c r="I1056" t="s">
        <v>79</v>
      </c>
      <c r="J1056" t="s">
        <v>82</v>
      </c>
      <c r="K1056" t="s">
        <v>83</v>
      </c>
      <c r="L1056" t="s">
        <v>4536</v>
      </c>
      <c r="M1056" t="s">
        <v>146</v>
      </c>
      <c r="N1056">
        <v>1403</v>
      </c>
      <c r="O1056" t="s">
        <v>5034</v>
      </c>
    </row>
    <row r="1057" spans="1:15" x14ac:dyDescent="0.25">
      <c r="A1057" t="s">
        <v>75</v>
      </c>
      <c r="B1057" t="s">
        <v>90</v>
      </c>
      <c r="C1057" t="s">
        <v>5035</v>
      </c>
      <c r="D1057" t="s">
        <v>120</v>
      </c>
      <c r="E1057">
        <v>0.85199999999999998</v>
      </c>
      <c r="F1057" t="s">
        <v>5036</v>
      </c>
      <c r="G1057" t="s">
        <v>5037</v>
      </c>
      <c r="H1057" t="s">
        <v>123</v>
      </c>
      <c r="I1057" t="s">
        <v>124</v>
      </c>
      <c r="J1057" t="s">
        <v>5038</v>
      </c>
      <c r="K1057" t="s">
        <v>140</v>
      </c>
      <c r="L1057" t="s">
        <v>4536</v>
      </c>
      <c r="M1057" t="s">
        <v>146</v>
      </c>
      <c r="N1057">
        <v>1403</v>
      </c>
      <c r="O1057" t="s">
        <v>5039</v>
      </c>
    </row>
    <row r="1058" spans="1:15" x14ac:dyDescent="0.25">
      <c r="A1058" t="s">
        <v>75</v>
      </c>
      <c r="B1058" t="s">
        <v>90</v>
      </c>
      <c r="C1058" t="s">
        <v>5040</v>
      </c>
      <c r="D1058" t="s">
        <v>120</v>
      </c>
      <c r="E1058">
        <v>0.88800000000000001</v>
      </c>
      <c r="F1058" t="s">
        <v>79</v>
      </c>
      <c r="G1058" t="s">
        <v>5041</v>
      </c>
      <c r="H1058" t="s">
        <v>5042</v>
      </c>
      <c r="I1058" t="s">
        <v>79</v>
      </c>
      <c r="J1058" t="s">
        <v>82</v>
      </c>
      <c r="K1058" t="s">
        <v>83</v>
      </c>
      <c r="L1058" t="s">
        <v>4536</v>
      </c>
      <c r="M1058" t="s">
        <v>146</v>
      </c>
      <c r="N1058">
        <v>1403</v>
      </c>
      <c r="O1058" t="s">
        <v>5043</v>
      </c>
    </row>
    <row r="1059" spans="1:15" x14ac:dyDescent="0.25">
      <c r="A1059" t="s">
        <v>75</v>
      </c>
      <c r="B1059" t="s">
        <v>90</v>
      </c>
      <c r="C1059" t="s">
        <v>5044</v>
      </c>
      <c r="D1059" t="s">
        <v>115</v>
      </c>
      <c r="E1059">
        <v>0.89300000000000002</v>
      </c>
      <c r="F1059" t="s">
        <v>79</v>
      </c>
      <c r="G1059" t="s">
        <v>867</v>
      </c>
      <c r="H1059" t="s">
        <v>868</v>
      </c>
      <c r="I1059" t="s">
        <v>79</v>
      </c>
      <c r="J1059" t="s">
        <v>82</v>
      </c>
      <c r="K1059" t="s">
        <v>83</v>
      </c>
      <c r="L1059" t="s">
        <v>4536</v>
      </c>
      <c r="M1059" t="s">
        <v>146</v>
      </c>
      <c r="N1059">
        <v>1403</v>
      </c>
      <c r="O1059" t="s">
        <v>5045</v>
      </c>
    </row>
    <row r="1060" spans="1:15" x14ac:dyDescent="0.25">
      <c r="A1060" t="s">
        <v>75</v>
      </c>
      <c r="B1060" t="s">
        <v>90</v>
      </c>
      <c r="C1060" t="s">
        <v>5046</v>
      </c>
      <c r="D1060" t="s">
        <v>135</v>
      </c>
      <c r="E1060">
        <v>0.86</v>
      </c>
      <c r="F1060" t="s">
        <v>5047</v>
      </c>
      <c r="G1060" t="s">
        <v>5048</v>
      </c>
      <c r="H1060" t="s">
        <v>5049</v>
      </c>
      <c r="I1060" t="s">
        <v>85</v>
      </c>
      <c r="J1060" t="s">
        <v>2361</v>
      </c>
      <c r="K1060" t="s">
        <v>277</v>
      </c>
      <c r="L1060" t="s">
        <v>4536</v>
      </c>
      <c r="M1060" t="s">
        <v>146</v>
      </c>
      <c r="N1060">
        <v>1403</v>
      </c>
      <c r="O1060" t="s">
        <v>5050</v>
      </c>
    </row>
    <row r="1061" spans="1:15" x14ac:dyDescent="0.25">
      <c r="A1061" t="s">
        <v>75</v>
      </c>
      <c r="B1061" t="s">
        <v>90</v>
      </c>
      <c r="C1061" t="s">
        <v>5051</v>
      </c>
      <c r="D1061" t="s">
        <v>135</v>
      </c>
      <c r="E1061">
        <v>0.84699999999999998</v>
      </c>
      <c r="F1061" t="s">
        <v>79</v>
      </c>
      <c r="G1061" t="s">
        <v>5052</v>
      </c>
      <c r="H1061" t="s">
        <v>5053</v>
      </c>
      <c r="I1061" t="s">
        <v>79</v>
      </c>
      <c r="J1061" t="s">
        <v>82</v>
      </c>
      <c r="K1061" t="s">
        <v>83</v>
      </c>
      <c r="L1061" t="s">
        <v>4536</v>
      </c>
      <c r="M1061" t="s">
        <v>146</v>
      </c>
      <c r="N1061">
        <v>1403</v>
      </c>
      <c r="O1061" t="s">
        <v>5054</v>
      </c>
    </row>
    <row r="1062" spans="1:15" x14ac:dyDescent="0.25">
      <c r="A1062" t="s">
        <v>75</v>
      </c>
      <c r="B1062" t="s">
        <v>90</v>
      </c>
      <c r="C1062" t="s">
        <v>5055</v>
      </c>
      <c r="D1062" t="s">
        <v>120</v>
      </c>
      <c r="E1062">
        <v>0.92100000000000004</v>
      </c>
      <c r="F1062" t="s">
        <v>5056</v>
      </c>
      <c r="G1062" t="s">
        <v>5057</v>
      </c>
      <c r="H1062" t="s">
        <v>5058</v>
      </c>
      <c r="I1062" t="s">
        <v>131</v>
      </c>
      <c r="J1062" t="s">
        <v>1834</v>
      </c>
      <c r="K1062" t="s">
        <v>98</v>
      </c>
      <c r="L1062" t="s">
        <v>4536</v>
      </c>
      <c r="M1062" t="s">
        <v>146</v>
      </c>
      <c r="N1062">
        <v>1403</v>
      </c>
      <c r="O1062" t="s">
        <v>5059</v>
      </c>
    </row>
    <row r="1063" spans="1:15" x14ac:dyDescent="0.25">
      <c r="A1063" t="s">
        <v>75</v>
      </c>
      <c r="B1063" t="s">
        <v>90</v>
      </c>
      <c r="C1063" t="s">
        <v>5060</v>
      </c>
      <c r="D1063" t="s">
        <v>88</v>
      </c>
      <c r="E1063">
        <v>0.875</v>
      </c>
      <c r="F1063" t="s">
        <v>212</v>
      </c>
      <c r="G1063" t="s">
        <v>5061</v>
      </c>
      <c r="H1063" t="s">
        <v>5062</v>
      </c>
      <c r="I1063" t="s">
        <v>212</v>
      </c>
      <c r="J1063" t="s">
        <v>82</v>
      </c>
      <c r="K1063" t="s">
        <v>83</v>
      </c>
      <c r="L1063" t="s">
        <v>4536</v>
      </c>
      <c r="M1063" t="s">
        <v>146</v>
      </c>
      <c r="N1063">
        <v>1403</v>
      </c>
      <c r="O1063" t="s">
        <v>5063</v>
      </c>
    </row>
    <row r="1064" spans="1:15" x14ac:dyDescent="0.25">
      <c r="A1064" t="s">
        <v>75</v>
      </c>
      <c r="B1064" t="s">
        <v>90</v>
      </c>
      <c r="C1064" t="s">
        <v>5064</v>
      </c>
      <c r="D1064" t="s">
        <v>135</v>
      </c>
      <c r="E1064">
        <v>0.88700000000000001</v>
      </c>
      <c r="F1064" t="s">
        <v>79</v>
      </c>
      <c r="G1064" t="s">
        <v>5065</v>
      </c>
      <c r="H1064" t="s">
        <v>5066</v>
      </c>
      <c r="I1064" t="s">
        <v>79</v>
      </c>
      <c r="J1064" t="s">
        <v>82</v>
      </c>
      <c r="K1064" t="s">
        <v>83</v>
      </c>
      <c r="L1064" t="s">
        <v>4536</v>
      </c>
      <c r="M1064" t="s">
        <v>146</v>
      </c>
      <c r="N1064">
        <v>1403</v>
      </c>
      <c r="O1064" t="s">
        <v>5067</v>
      </c>
    </row>
    <row r="1065" spans="1:15" x14ac:dyDescent="0.25">
      <c r="A1065" t="s">
        <v>75</v>
      </c>
      <c r="B1065" t="s">
        <v>90</v>
      </c>
      <c r="C1065" t="s">
        <v>5068</v>
      </c>
      <c r="D1065" t="s">
        <v>120</v>
      </c>
      <c r="E1065">
        <v>0.83900000000000008</v>
      </c>
      <c r="F1065" t="s">
        <v>5069</v>
      </c>
      <c r="G1065" t="s">
        <v>5070</v>
      </c>
      <c r="H1065" t="s">
        <v>5071</v>
      </c>
      <c r="I1065" t="s">
        <v>85</v>
      </c>
      <c r="J1065" t="s">
        <v>289</v>
      </c>
      <c r="K1065" t="s">
        <v>277</v>
      </c>
      <c r="L1065" t="s">
        <v>4536</v>
      </c>
      <c r="M1065" t="s">
        <v>146</v>
      </c>
      <c r="N1065">
        <v>1403</v>
      </c>
      <c r="O1065" t="s">
        <v>5072</v>
      </c>
    </row>
    <row r="1066" spans="1:15" x14ac:dyDescent="0.25">
      <c r="A1066" t="s">
        <v>75</v>
      </c>
      <c r="B1066" t="s">
        <v>90</v>
      </c>
      <c r="C1066" t="s">
        <v>5073</v>
      </c>
      <c r="D1066" t="s">
        <v>92</v>
      </c>
      <c r="E1066">
        <v>0.875</v>
      </c>
      <c r="F1066" t="s">
        <v>79</v>
      </c>
      <c r="G1066" t="s">
        <v>5074</v>
      </c>
      <c r="H1066" t="s">
        <v>5075</v>
      </c>
      <c r="I1066" t="s">
        <v>79</v>
      </c>
      <c r="J1066" t="s">
        <v>82</v>
      </c>
      <c r="K1066" t="s">
        <v>83</v>
      </c>
      <c r="L1066" t="s">
        <v>4536</v>
      </c>
      <c r="M1066" t="s">
        <v>146</v>
      </c>
      <c r="N1066">
        <v>1403</v>
      </c>
      <c r="O1066" t="s">
        <v>5076</v>
      </c>
    </row>
    <row r="1067" spans="1:15" x14ac:dyDescent="0.25">
      <c r="A1067" t="s">
        <v>75</v>
      </c>
      <c r="B1067" t="s">
        <v>90</v>
      </c>
      <c r="C1067" t="s">
        <v>5077</v>
      </c>
      <c r="D1067" t="s">
        <v>92</v>
      </c>
      <c r="E1067">
        <v>0.86099999999999999</v>
      </c>
      <c r="F1067" t="s">
        <v>5078</v>
      </c>
      <c r="G1067" t="s">
        <v>5079</v>
      </c>
      <c r="H1067" t="s">
        <v>5080</v>
      </c>
      <c r="I1067" t="s">
        <v>174</v>
      </c>
      <c r="J1067" t="s">
        <v>173</v>
      </c>
      <c r="K1067" t="s">
        <v>140</v>
      </c>
      <c r="L1067" t="s">
        <v>4536</v>
      </c>
      <c r="M1067" t="s">
        <v>146</v>
      </c>
      <c r="N1067">
        <v>1403</v>
      </c>
      <c r="O1067" t="s">
        <v>5081</v>
      </c>
    </row>
    <row r="1068" spans="1:15" x14ac:dyDescent="0.25">
      <c r="A1068" t="s">
        <v>75</v>
      </c>
      <c r="B1068" t="s">
        <v>90</v>
      </c>
      <c r="C1068" t="s">
        <v>5082</v>
      </c>
      <c r="D1068" t="s">
        <v>120</v>
      </c>
      <c r="E1068">
        <v>0.82299999999999995</v>
      </c>
      <c r="F1068" t="s">
        <v>5083</v>
      </c>
      <c r="G1068" t="s">
        <v>5084</v>
      </c>
      <c r="H1068" t="s">
        <v>5085</v>
      </c>
      <c r="I1068" t="s">
        <v>85</v>
      </c>
      <c r="J1068" t="s">
        <v>3642</v>
      </c>
      <c r="K1068" t="s">
        <v>277</v>
      </c>
      <c r="L1068" t="s">
        <v>4536</v>
      </c>
      <c r="M1068" t="s">
        <v>146</v>
      </c>
      <c r="N1068">
        <v>1403</v>
      </c>
      <c r="O1068" t="s">
        <v>5086</v>
      </c>
    </row>
    <row r="1069" spans="1:15" x14ac:dyDescent="0.25">
      <c r="A1069" t="s">
        <v>75</v>
      </c>
      <c r="B1069" t="s">
        <v>90</v>
      </c>
      <c r="C1069" t="s">
        <v>5087</v>
      </c>
      <c r="D1069" t="s">
        <v>120</v>
      </c>
      <c r="E1069">
        <v>0.85499999999999998</v>
      </c>
      <c r="F1069" t="s">
        <v>5088</v>
      </c>
      <c r="G1069" t="s">
        <v>5089</v>
      </c>
      <c r="H1069" t="s">
        <v>5090</v>
      </c>
      <c r="I1069" t="s">
        <v>105</v>
      </c>
      <c r="J1069" t="s">
        <v>3340</v>
      </c>
      <c r="K1069" t="s">
        <v>160</v>
      </c>
      <c r="L1069" t="s">
        <v>4536</v>
      </c>
      <c r="M1069" t="s">
        <v>146</v>
      </c>
      <c r="N1069">
        <v>1403</v>
      </c>
      <c r="O1069" t="s">
        <v>5091</v>
      </c>
    </row>
    <row r="1070" spans="1:15" x14ac:dyDescent="0.25">
      <c r="A1070" t="s">
        <v>75</v>
      </c>
      <c r="B1070" t="s">
        <v>90</v>
      </c>
      <c r="C1070" t="s">
        <v>5092</v>
      </c>
      <c r="D1070" t="s">
        <v>92</v>
      </c>
      <c r="E1070">
        <v>1</v>
      </c>
      <c r="F1070" t="s">
        <v>5093</v>
      </c>
      <c r="G1070" t="s">
        <v>5094</v>
      </c>
      <c r="H1070" t="s">
        <v>5095</v>
      </c>
      <c r="I1070" t="s">
        <v>277</v>
      </c>
      <c r="J1070" t="s">
        <v>5096</v>
      </c>
      <c r="K1070" t="s">
        <v>400</v>
      </c>
      <c r="L1070" t="s">
        <v>4536</v>
      </c>
      <c r="M1070" t="s">
        <v>146</v>
      </c>
      <c r="N1070">
        <v>1403</v>
      </c>
      <c r="O1070" t="s">
        <v>5097</v>
      </c>
    </row>
    <row r="1071" spans="1:15" x14ac:dyDescent="0.25">
      <c r="A1071" t="s">
        <v>75</v>
      </c>
      <c r="B1071" t="s">
        <v>90</v>
      </c>
      <c r="C1071" t="s">
        <v>5098</v>
      </c>
      <c r="D1071" t="s">
        <v>92</v>
      </c>
      <c r="E1071">
        <v>0.8590000000000001</v>
      </c>
      <c r="F1071" t="s">
        <v>5099</v>
      </c>
      <c r="G1071" t="s">
        <v>5100</v>
      </c>
      <c r="H1071" t="s">
        <v>5101</v>
      </c>
      <c r="I1071" t="s">
        <v>85</v>
      </c>
      <c r="J1071" t="s">
        <v>5102</v>
      </c>
      <c r="K1071" t="s">
        <v>245</v>
      </c>
      <c r="L1071" t="s">
        <v>4536</v>
      </c>
      <c r="M1071" t="s">
        <v>146</v>
      </c>
      <c r="N1071">
        <v>1403</v>
      </c>
      <c r="O1071" t="s">
        <v>5103</v>
      </c>
    </row>
    <row r="1072" spans="1:15" x14ac:dyDescent="0.25">
      <c r="A1072" t="s">
        <v>75</v>
      </c>
      <c r="B1072" t="s">
        <v>90</v>
      </c>
      <c r="C1072" t="s">
        <v>5104</v>
      </c>
      <c r="D1072" t="s">
        <v>120</v>
      </c>
      <c r="E1072">
        <v>0.84400000000000008</v>
      </c>
      <c r="F1072" t="s">
        <v>2354</v>
      </c>
      <c r="G1072" t="s">
        <v>5105</v>
      </c>
      <c r="H1072" t="s">
        <v>5106</v>
      </c>
      <c r="I1072" t="s">
        <v>85</v>
      </c>
      <c r="J1072" t="s">
        <v>462</v>
      </c>
      <c r="K1072" t="s">
        <v>277</v>
      </c>
      <c r="L1072" t="s">
        <v>4536</v>
      </c>
      <c r="M1072" t="s">
        <v>146</v>
      </c>
      <c r="N1072">
        <v>1403</v>
      </c>
      <c r="O1072" t="s">
        <v>5107</v>
      </c>
    </row>
    <row r="1073" spans="1:15" x14ac:dyDescent="0.25">
      <c r="A1073" t="s">
        <v>75</v>
      </c>
      <c r="B1073" t="s">
        <v>90</v>
      </c>
      <c r="C1073" t="s">
        <v>5108</v>
      </c>
      <c r="D1073" t="s">
        <v>120</v>
      </c>
      <c r="E1073">
        <v>0.88099999999999989</v>
      </c>
      <c r="F1073" t="s">
        <v>5109</v>
      </c>
      <c r="G1073" t="s">
        <v>932</v>
      </c>
      <c r="H1073" t="s">
        <v>554</v>
      </c>
      <c r="I1073" t="s">
        <v>140</v>
      </c>
      <c r="J1073" t="s">
        <v>1279</v>
      </c>
      <c r="K1073" t="s">
        <v>160</v>
      </c>
      <c r="L1073" t="s">
        <v>4536</v>
      </c>
      <c r="M1073" t="s">
        <v>146</v>
      </c>
      <c r="N1073">
        <v>1403</v>
      </c>
      <c r="O1073" t="s">
        <v>5110</v>
      </c>
    </row>
    <row r="1074" spans="1:15" x14ac:dyDescent="0.25">
      <c r="A1074" t="s">
        <v>75</v>
      </c>
      <c r="B1074" t="s">
        <v>90</v>
      </c>
      <c r="C1074" t="s">
        <v>5111</v>
      </c>
      <c r="D1074" t="s">
        <v>120</v>
      </c>
      <c r="E1074">
        <v>0.89900000000000002</v>
      </c>
      <c r="F1074" t="s">
        <v>79</v>
      </c>
      <c r="G1074" t="s">
        <v>5112</v>
      </c>
      <c r="H1074" t="s">
        <v>5113</v>
      </c>
      <c r="I1074" t="s">
        <v>79</v>
      </c>
      <c r="J1074" t="s">
        <v>82</v>
      </c>
      <c r="K1074" t="s">
        <v>83</v>
      </c>
      <c r="L1074" t="s">
        <v>4536</v>
      </c>
      <c r="M1074" t="s">
        <v>146</v>
      </c>
      <c r="N1074">
        <v>1403</v>
      </c>
      <c r="O1074" t="s">
        <v>5114</v>
      </c>
    </row>
    <row r="1075" spans="1:15" x14ac:dyDescent="0.25">
      <c r="A1075" t="s">
        <v>75</v>
      </c>
      <c r="B1075" t="s">
        <v>90</v>
      </c>
      <c r="C1075" t="s">
        <v>5115</v>
      </c>
      <c r="D1075" t="s">
        <v>92</v>
      </c>
      <c r="E1075">
        <v>0.84</v>
      </c>
      <c r="F1075" t="s">
        <v>5116</v>
      </c>
      <c r="G1075" t="s">
        <v>5117</v>
      </c>
      <c r="H1075" t="s">
        <v>5118</v>
      </c>
      <c r="I1075" t="s">
        <v>428</v>
      </c>
      <c r="J1075" t="s">
        <v>5119</v>
      </c>
      <c r="K1075" t="s">
        <v>400</v>
      </c>
      <c r="L1075" t="s">
        <v>4536</v>
      </c>
      <c r="M1075" t="s">
        <v>146</v>
      </c>
      <c r="N1075">
        <v>1403</v>
      </c>
      <c r="O1075" t="s">
        <v>5120</v>
      </c>
    </row>
    <row r="1076" spans="1:15" x14ac:dyDescent="0.25">
      <c r="A1076" t="s">
        <v>75</v>
      </c>
      <c r="B1076" t="s">
        <v>90</v>
      </c>
      <c r="C1076" t="s">
        <v>5121</v>
      </c>
      <c r="D1076" t="s">
        <v>120</v>
      </c>
      <c r="E1076">
        <v>0.872</v>
      </c>
      <c r="F1076" t="s">
        <v>79</v>
      </c>
      <c r="G1076" t="s">
        <v>5122</v>
      </c>
      <c r="H1076" t="s">
        <v>5123</v>
      </c>
      <c r="I1076" t="s">
        <v>79</v>
      </c>
      <c r="J1076" t="s">
        <v>82</v>
      </c>
      <c r="K1076" t="s">
        <v>83</v>
      </c>
      <c r="L1076" t="s">
        <v>4536</v>
      </c>
      <c r="M1076" t="s">
        <v>146</v>
      </c>
      <c r="N1076">
        <v>1403</v>
      </c>
      <c r="O1076" t="s">
        <v>5124</v>
      </c>
    </row>
    <row r="1077" spans="1:15" x14ac:dyDescent="0.25">
      <c r="A1077" t="s">
        <v>75</v>
      </c>
      <c r="B1077" t="s">
        <v>90</v>
      </c>
      <c r="C1077" t="s">
        <v>5125</v>
      </c>
      <c r="D1077" t="s">
        <v>120</v>
      </c>
      <c r="E1077">
        <v>0.83700000000000008</v>
      </c>
      <c r="F1077" t="s">
        <v>5126</v>
      </c>
      <c r="G1077" t="s">
        <v>937</v>
      </c>
      <c r="H1077" t="s">
        <v>938</v>
      </c>
      <c r="I1077" t="s">
        <v>105</v>
      </c>
      <c r="J1077" t="s">
        <v>611</v>
      </c>
      <c r="K1077" t="s">
        <v>160</v>
      </c>
      <c r="L1077" t="s">
        <v>4536</v>
      </c>
      <c r="M1077" t="s">
        <v>146</v>
      </c>
      <c r="N1077">
        <v>1403</v>
      </c>
      <c r="O1077" t="s">
        <v>5127</v>
      </c>
    </row>
    <row r="1078" spans="1:15" x14ac:dyDescent="0.25">
      <c r="A1078" t="s">
        <v>75</v>
      </c>
      <c r="B1078" t="s">
        <v>90</v>
      </c>
      <c r="C1078" t="s">
        <v>5128</v>
      </c>
      <c r="D1078" t="s">
        <v>120</v>
      </c>
      <c r="E1078">
        <v>0.85299999999999998</v>
      </c>
      <c r="F1078" t="s">
        <v>79</v>
      </c>
      <c r="G1078" t="s">
        <v>937</v>
      </c>
      <c r="H1078" t="s">
        <v>5129</v>
      </c>
      <c r="I1078" t="s">
        <v>79</v>
      </c>
      <c r="J1078" t="s">
        <v>82</v>
      </c>
      <c r="K1078" t="s">
        <v>83</v>
      </c>
      <c r="L1078" t="s">
        <v>4536</v>
      </c>
      <c r="M1078" t="s">
        <v>146</v>
      </c>
      <c r="N1078">
        <v>1403</v>
      </c>
      <c r="O1078" t="s">
        <v>5130</v>
      </c>
    </row>
    <row r="1079" spans="1:15" x14ac:dyDescent="0.25">
      <c r="A1079" t="s">
        <v>75</v>
      </c>
      <c r="B1079" t="s">
        <v>90</v>
      </c>
      <c r="C1079" t="s">
        <v>5131</v>
      </c>
      <c r="D1079" t="s">
        <v>120</v>
      </c>
      <c r="E1079">
        <v>0.88900000000000001</v>
      </c>
      <c r="F1079" t="s">
        <v>5132</v>
      </c>
      <c r="G1079" t="s">
        <v>5133</v>
      </c>
      <c r="H1079" t="s">
        <v>5134</v>
      </c>
      <c r="I1079" t="s">
        <v>96</v>
      </c>
      <c r="J1079" t="s">
        <v>1128</v>
      </c>
      <c r="K1079" t="s">
        <v>172</v>
      </c>
      <c r="L1079" t="s">
        <v>4536</v>
      </c>
      <c r="M1079" t="s">
        <v>146</v>
      </c>
      <c r="N1079">
        <v>1403</v>
      </c>
      <c r="O1079" t="s">
        <v>5135</v>
      </c>
    </row>
    <row r="1080" spans="1:15" x14ac:dyDescent="0.25">
      <c r="A1080" t="s">
        <v>75</v>
      </c>
      <c r="B1080" t="s">
        <v>90</v>
      </c>
      <c r="C1080" t="s">
        <v>5136</v>
      </c>
      <c r="D1080" t="s">
        <v>92</v>
      </c>
      <c r="E1080">
        <v>0.86499999999999999</v>
      </c>
      <c r="F1080" t="s">
        <v>5137</v>
      </c>
      <c r="G1080" t="s">
        <v>5138</v>
      </c>
      <c r="H1080" t="s">
        <v>5139</v>
      </c>
      <c r="I1080" t="s">
        <v>245</v>
      </c>
      <c r="J1080" t="s">
        <v>2818</v>
      </c>
      <c r="K1080" t="s">
        <v>105</v>
      </c>
      <c r="L1080" t="s">
        <v>4536</v>
      </c>
      <c r="M1080" t="s">
        <v>146</v>
      </c>
      <c r="N1080">
        <v>1403</v>
      </c>
      <c r="O1080" t="s">
        <v>5140</v>
      </c>
    </row>
    <row r="1081" spans="1:15" x14ac:dyDescent="0.25">
      <c r="A1081" t="s">
        <v>75</v>
      </c>
      <c r="B1081" t="s">
        <v>90</v>
      </c>
      <c r="C1081" t="s">
        <v>5141</v>
      </c>
      <c r="D1081" t="s">
        <v>225</v>
      </c>
      <c r="E1081">
        <v>0.878</v>
      </c>
      <c r="F1081" t="s">
        <v>5142</v>
      </c>
      <c r="G1081" t="s">
        <v>950</v>
      </c>
      <c r="H1081" t="s">
        <v>951</v>
      </c>
      <c r="I1081" t="s">
        <v>428</v>
      </c>
      <c r="J1081" t="s">
        <v>599</v>
      </c>
      <c r="K1081" t="s">
        <v>160</v>
      </c>
      <c r="L1081" t="s">
        <v>4536</v>
      </c>
      <c r="M1081" t="s">
        <v>146</v>
      </c>
      <c r="N1081">
        <v>1403</v>
      </c>
      <c r="O1081" t="s">
        <v>5143</v>
      </c>
    </row>
    <row r="1082" spans="1:15" x14ac:dyDescent="0.25">
      <c r="A1082" t="s">
        <v>75</v>
      </c>
      <c r="B1082" t="s">
        <v>90</v>
      </c>
      <c r="C1082" t="s">
        <v>5144</v>
      </c>
      <c r="D1082" t="s">
        <v>120</v>
      </c>
      <c r="E1082">
        <v>0.89599999999999991</v>
      </c>
      <c r="F1082" t="s">
        <v>5145</v>
      </c>
      <c r="G1082" t="s">
        <v>5146</v>
      </c>
      <c r="H1082" t="s">
        <v>5147</v>
      </c>
      <c r="I1082" t="s">
        <v>105</v>
      </c>
      <c r="J1082" t="s">
        <v>289</v>
      </c>
      <c r="K1082" t="s">
        <v>160</v>
      </c>
      <c r="L1082" t="s">
        <v>4536</v>
      </c>
      <c r="M1082" t="s">
        <v>146</v>
      </c>
      <c r="N1082">
        <v>1403</v>
      </c>
      <c r="O1082" t="s">
        <v>5148</v>
      </c>
    </row>
    <row r="1083" spans="1:15" x14ac:dyDescent="0.25">
      <c r="A1083" t="s">
        <v>75</v>
      </c>
      <c r="B1083" t="s">
        <v>90</v>
      </c>
      <c r="C1083" t="s">
        <v>5149</v>
      </c>
      <c r="D1083" t="s">
        <v>135</v>
      </c>
      <c r="E1083">
        <v>0.88200000000000001</v>
      </c>
      <c r="F1083" t="s">
        <v>5150</v>
      </c>
      <c r="G1083" t="s">
        <v>2586</v>
      </c>
      <c r="H1083" t="s">
        <v>687</v>
      </c>
      <c r="I1083" t="s">
        <v>85</v>
      </c>
      <c r="J1083" t="s">
        <v>874</v>
      </c>
      <c r="K1083" t="s">
        <v>277</v>
      </c>
      <c r="L1083" t="s">
        <v>4536</v>
      </c>
      <c r="M1083" t="s">
        <v>146</v>
      </c>
      <c r="N1083">
        <v>1403</v>
      </c>
      <c r="O1083" t="s">
        <v>5151</v>
      </c>
    </row>
    <row r="1084" spans="1:15" x14ac:dyDescent="0.25">
      <c r="A1084" t="s">
        <v>75</v>
      </c>
      <c r="B1084" t="s">
        <v>90</v>
      </c>
      <c r="C1084" t="s">
        <v>5152</v>
      </c>
      <c r="D1084" t="s">
        <v>135</v>
      </c>
      <c r="E1084">
        <v>0.873</v>
      </c>
      <c r="F1084" t="s">
        <v>5153</v>
      </c>
      <c r="G1084" t="s">
        <v>2591</v>
      </c>
      <c r="H1084" t="s">
        <v>2592</v>
      </c>
      <c r="I1084" t="s">
        <v>131</v>
      </c>
      <c r="J1084" t="s">
        <v>5154</v>
      </c>
      <c r="K1084" t="s">
        <v>98</v>
      </c>
      <c r="L1084" t="s">
        <v>4536</v>
      </c>
      <c r="M1084" t="s">
        <v>146</v>
      </c>
      <c r="N1084">
        <v>1403</v>
      </c>
      <c r="O1084" t="s">
        <v>5155</v>
      </c>
    </row>
    <row r="1085" spans="1:15" x14ac:dyDescent="0.25">
      <c r="A1085" t="s">
        <v>75</v>
      </c>
      <c r="B1085" t="s">
        <v>90</v>
      </c>
      <c r="C1085" t="s">
        <v>5156</v>
      </c>
      <c r="D1085" t="s">
        <v>92</v>
      </c>
      <c r="E1085">
        <v>0.871</v>
      </c>
      <c r="F1085" t="s">
        <v>5157</v>
      </c>
      <c r="G1085" t="s">
        <v>5158</v>
      </c>
      <c r="H1085" t="s">
        <v>5159</v>
      </c>
      <c r="I1085" t="s">
        <v>400</v>
      </c>
      <c r="J1085" t="s">
        <v>3094</v>
      </c>
      <c r="K1085" t="s">
        <v>277</v>
      </c>
      <c r="L1085" t="s">
        <v>4536</v>
      </c>
      <c r="M1085" t="s">
        <v>146</v>
      </c>
      <c r="N1085">
        <v>1403</v>
      </c>
      <c r="O1085" t="s">
        <v>5160</v>
      </c>
    </row>
    <row r="1086" spans="1:15" x14ac:dyDescent="0.25">
      <c r="A1086" t="s">
        <v>75</v>
      </c>
      <c r="B1086" t="s">
        <v>90</v>
      </c>
      <c r="C1086" t="s">
        <v>5161</v>
      </c>
      <c r="D1086" t="s">
        <v>135</v>
      </c>
      <c r="E1086">
        <v>0.86199999999999999</v>
      </c>
      <c r="F1086" t="s">
        <v>5162</v>
      </c>
      <c r="G1086" t="s">
        <v>5163</v>
      </c>
      <c r="H1086" t="s">
        <v>5164</v>
      </c>
      <c r="I1086" t="s">
        <v>131</v>
      </c>
      <c r="J1086" t="s">
        <v>1517</v>
      </c>
      <c r="K1086" t="s">
        <v>98</v>
      </c>
      <c r="L1086" t="s">
        <v>4536</v>
      </c>
      <c r="M1086" t="s">
        <v>146</v>
      </c>
      <c r="N1086">
        <v>1403</v>
      </c>
      <c r="O1086" t="s">
        <v>5165</v>
      </c>
    </row>
    <row r="1087" spans="1:15" x14ac:dyDescent="0.25">
      <c r="A1087" t="s">
        <v>75</v>
      </c>
      <c r="B1087" t="s">
        <v>90</v>
      </c>
      <c r="C1087" t="s">
        <v>5166</v>
      </c>
      <c r="D1087" t="s">
        <v>92</v>
      </c>
      <c r="E1087">
        <v>0.89500000000000002</v>
      </c>
      <c r="F1087" t="s">
        <v>5167</v>
      </c>
      <c r="G1087" t="s">
        <v>5168</v>
      </c>
      <c r="H1087" t="s">
        <v>5169</v>
      </c>
      <c r="I1087" t="s">
        <v>96</v>
      </c>
      <c r="J1087" t="s">
        <v>723</v>
      </c>
      <c r="K1087" t="s">
        <v>160</v>
      </c>
      <c r="L1087" t="s">
        <v>4536</v>
      </c>
      <c r="M1087" t="s">
        <v>146</v>
      </c>
      <c r="N1087">
        <v>1403</v>
      </c>
      <c r="O1087" t="s">
        <v>5170</v>
      </c>
    </row>
    <row r="1088" spans="1:15" x14ac:dyDescent="0.25">
      <c r="A1088" t="s">
        <v>75</v>
      </c>
      <c r="B1088" t="s">
        <v>90</v>
      </c>
      <c r="C1088" t="s">
        <v>5171</v>
      </c>
      <c r="D1088" t="s">
        <v>135</v>
      </c>
      <c r="E1088">
        <v>0.86199999999999999</v>
      </c>
      <c r="F1088" t="s">
        <v>5172</v>
      </c>
      <c r="G1088" t="s">
        <v>5173</v>
      </c>
      <c r="H1088" t="s">
        <v>5174</v>
      </c>
      <c r="I1088" t="s">
        <v>124</v>
      </c>
      <c r="J1088" t="s">
        <v>1824</v>
      </c>
      <c r="K1088" t="s">
        <v>140</v>
      </c>
      <c r="L1088" t="s">
        <v>4536</v>
      </c>
      <c r="M1088" t="s">
        <v>146</v>
      </c>
      <c r="N1088">
        <v>1403</v>
      </c>
      <c r="O1088" t="s">
        <v>5175</v>
      </c>
    </row>
    <row r="1089" spans="1:15" x14ac:dyDescent="0.25">
      <c r="A1089" t="s">
        <v>75</v>
      </c>
      <c r="B1089" t="s">
        <v>90</v>
      </c>
      <c r="C1089" t="s">
        <v>5176</v>
      </c>
      <c r="D1089" t="s">
        <v>120</v>
      </c>
      <c r="E1089">
        <v>0.88500000000000001</v>
      </c>
      <c r="F1089" t="s">
        <v>5177</v>
      </c>
      <c r="G1089" t="s">
        <v>5178</v>
      </c>
      <c r="H1089" t="s">
        <v>5179</v>
      </c>
      <c r="I1089" t="s">
        <v>85</v>
      </c>
      <c r="J1089" t="s">
        <v>986</v>
      </c>
      <c r="K1089" t="s">
        <v>277</v>
      </c>
      <c r="L1089" t="s">
        <v>4536</v>
      </c>
      <c r="M1089" t="s">
        <v>146</v>
      </c>
      <c r="N1089">
        <v>1403</v>
      </c>
      <c r="O1089" t="s">
        <v>5180</v>
      </c>
    </row>
    <row r="1090" spans="1:15" x14ac:dyDescent="0.25">
      <c r="A1090" t="s">
        <v>75</v>
      </c>
      <c r="B1090" t="s">
        <v>90</v>
      </c>
      <c r="C1090" t="s">
        <v>5181</v>
      </c>
      <c r="D1090" t="s">
        <v>120</v>
      </c>
      <c r="E1090">
        <v>0.90200000000000002</v>
      </c>
      <c r="F1090" t="s">
        <v>5182</v>
      </c>
      <c r="G1090" t="s">
        <v>3815</v>
      </c>
      <c r="H1090" t="s">
        <v>3816</v>
      </c>
      <c r="I1090" t="s">
        <v>85</v>
      </c>
      <c r="J1090" t="s">
        <v>1180</v>
      </c>
      <c r="K1090" t="s">
        <v>277</v>
      </c>
      <c r="L1090" t="s">
        <v>4536</v>
      </c>
      <c r="M1090" t="s">
        <v>146</v>
      </c>
      <c r="N1090">
        <v>1403</v>
      </c>
      <c r="O1090" t="s">
        <v>5183</v>
      </c>
    </row>
    <row r="1091" spans="1:15" x14ac:dyDescent="0.25">
      <c r="A1091" t="s">
        <v>75</v>
      </c>
      <c r="B1091" t="s">
        <v>90</v>
      </c>
      <c r="C1091" t="s">
        <v>5184</v>
      </c>
      <c r="D1091" t="s">
        <v>135</v>
      </c>
      <c r="E1091">
        <v>0.88200000000000001</v>
      </c>
      <c r="F1091" t="s">
        <v>5185</v>
      </c>
      <c r="G1091" t="s">
        <v>1042</v>
      </c>
      <c r="H1091" t="s">
        <v>1043</v>
      </c>
      <c r="I1091" t="s">
        <v>131</v>
      </c>
      <c r="J1091" t="s">
        <v>1773</v>
      </c>
      <c r="K1091" t="s">
        <v>98</v>
      </c>
      <c r="L1091" t="s">
        <v>4536</v>
      </c>
      <c r="M1091" t="s">
        <v>146</v>
      </c>
      <c r="N1091">
        <v>1403</v>
      </c>
      <c r="O1091" t="s">
        <v>5186</v>
      </c>
    </row>
    <row r="1092" spans="1:15" x14ac:dyDescent="0.25">
      <c r="A1092" t="s">
        <v>75</v>
      </c>
      <c r="B1092" t="s">
        <v>90</v>
      </c>
      <c r="C1092" t="s">
        <v>5187</v>
      </c>
      <c r="D1092" t="s">
        <v>120</v>
      </c>
      <c r="E1092">
        <v>0.91100000000000003</v>
      </c>
      <c r="F1092" t="s">
        <v>5188</v>
      </c>
      <c r="G1092" t="s">
        <v>5189</v>
      </c>
      <c r="H1092" t="s">
        <v>5190</v>
      </c>
      <c r="I1092" t="s">
        <v>124</v>
      </c>
      <c r="J1092" t="s">
        <v>5191</v>
      </c>
      <c r="K1092" t="s">
        <v>140</v>
      </c>
      <c r="L1092" t="s">
        <v>4536</v>
      </c>
      <c r="M1092" t="s">
        <v>146</v>
      </c>
      <c r="N1092">
        <v>1403</v>
      </c>
      <c r="O1092" t="s">
        <v>5192</v>
      </c>
    </row>
    <row r="1093" spans="1:15" x14ac:dyDescent="0.25">
      <c r="A1093" t="s">
        <v>75</v>
      </c>
      <c r="B1093" t="s">
        <v>90</v>
      </c>
      <c r="C1093" t="s">
        <v>5193</v>
      </c>
      <c r="D1093" t="s">
        <v>135</v>
      </c>
      <c r="E1093">
        <v>0.875</v>
      </c>
      <c r="F1093" t="s">
        <v>5194</v>
      </c>
      <c r="G1093" t="s">
        <v>5195</v>
      </c>
      <c r="H1093" t="s">
        <v>5196</v>
      </c>
      <c r="I1093" t="s">
        <v>124</v>
      </c>
      <c r="J1093" t="s">
        <v>239</v>
      </c>
      <c r="K1093" t="s">
        <v>96</v>
      </c>
      <c r="L1093" t="s">
        <v>4536</v>
      </c>
      <c r="M1093" t="s">
        <v>146</v>
      </c>
      <c r="N1093">
        <v>1403</v>
      </c>
      <c r="O1093" t="s">
        <v>5197</v>
      </c>
    </row>
    <row r="1094" spans="1:15" x14ac:dyDescent="0.25">
      <c r="A1094" t="s">
        <v>75</v>
      </c>
      <c r="B1094" t="s">
        <v>90</v>
      </c>
      <c r="C1094" t="s">
        <v>5198</v>
      </c>
      <c r="D1094" t="s">
        <v>135</v>
      </c>
      <c r="E1094">
        <v>0.88700000000000001</v>
      </c>
      <c r="F1094" t="s">
        <v>79</v>
      </c>
      <c r="G1094" t="s">
        <v>5199</v>
      </c>
      <c r="H1094" t="s">
        <v>5200</v>
      </c>
      <c r="I1094" t="s">
        <v>79</v>
      </c>
      <c r="J1094" t="s">
        <v>82</v>
      </c>
      <c r="K1094" t="s">
        <v>83</v>
      </c>
      <c r="L1094" t="s">
        <v>4536</v>
      </c>
      <c r="M1094" t="s">
        <v>146</v>
      </c>
      <c r="N1094">
        <v>1403</v>
      </c>
      <c r="O1094" t="s">
        <v>5201</v>
      </c>
    </row>
    <row r="1095" spans="1:15" x14ac:dyDescent="0.25">
      <c r="A1095" t="s">
        <v>75</v>
      </c>
      <c r="B1095" t="s">
        <v>90</v>
      </c>
      <c r="C1095" t="s">
        <v>5202</v>
      </c>
      <c r="D1095" t="s">
        <v>135</v>
      </c>
      <c r="E1095">
        <v>0.88500000000000001</v>
      </c>
      <c r="F1095" t="s">
        <v>79</v>
      </c>
      <c r="G1095" t="s">
        <v>5203</v>
      </c>
      <c r="H1095" t="s">
        <v>5204</v>
      </c>
      <c r="I1095" t="s">
        <v>79</v>
      </c>
      <c r="J1095" t="s">
        <v>82</v>
      </c>
      <c r="K1095" t="s">
        <v>83</v>
      </c>
      <c r="L1095" t="s">
        <v>4536</v>
      </c>
      <c r="M1095" t="s">
        <v>146</v>
      </c>
      <c r="N1095">
        <v>1403</v>
      </c>
      <c r="O1095" t="s">
        <v>5205</v>
      </c>
    </row>
    <row r="1096" spans="1:15" x14ac:dyDescent="0.25">
      <c r="A1096" t="s">
        <v>75</v>
      </c>
      <c r="B1096" t="s">
        <v>90</v>
      </c>
      <c r="C1096" t="s">
        <v>5206</v>
      </c>
      <c r="D1096" t="s">
        <v>101</v>
      </c>
      <c r="E1096">
        <v>0.86599999999999999</v>
      </c>
      <c r="F1096" t="s">
        <v>5207</v>
      </c>
      <c r="G1096" t="s">
        <v>5208</v>
      </c>
      <c r="H1096" t="s">
        <v>5209</v>
      </c>
      <c r="I1096" t="s">
        <v>277</v>
      </c>
      <c r="J1096" t="s">
        <v>1311</v>
      </c>
      <c r="K1096" t="s">
        <v>140</v>
      </c>
      <c r="L1096" t="s">
        <v>4536</v>
      </c>
      <c r="M1096" t="s">
        <v>146</v>
      </c>
      <c r="N1096">
        <v>1403</v>
      </c>
      <c r="O1096" t="s">
        <v>5210</v>
      </c>
    </row>
    <row r="1097" spans="1:15" x14ac:dyDescent="0.25">
      <c r="A1097" t="s">
        <v>75</v>
      </c>
      <c r="B1097" t="s">
        <v>90</v>
      </c>
      <c r="C1097" t="s">
        <v>5211</v>
      </c>
      <c r="D1097" t="s">
        <v>135</v>
      </c>
      <c r="E1097">
        <v>0.872</v>
      </c>
      <c r="F1097" t="s">
        <v>5212</v>
      </c>
      <c r="G1097" t="s">
        <v>1108</v>
      </c>
      <c r="H1097" t="s">
        <v>1109</v>
      </c>
      <c r="I1097" t="s">
        <v>105</v>
      </c>
      <c r="J1097" t="s">
        <v>3306</v>
      </c>
      <c r="K1097" t="s">
        <v>160</v>
      </c>
      <c r="L1097" t="s">
        <v>4536</v>
      </c>
      <c r="M1097" t="s">
        <v>146</v>
      </c>
      <c r="N1097">
        <v>1403</v>
      </c>
      <c r="O1097" t="s">
        <v>5213</v>
      </c>
    </row>
    <row r="1098" spans="1:15" x14ac:dyDescent="0.25">
      <c r="A1098" t="s">
        <v>75</v>
      </c>
      <c r="B1098" t="s">
        <v>90</v>
      </c>
      <c r="C1098" t="s">
        <v>5214</v>
      </c>
      <c r="D1098" t="s">
        <v>297</v>
      </c>
      <c r="E1098">
        <v>0.89500000000000002</v>
      </c>
      <c r="F1098" t="s">
        <v>5215</v>
      </c>
      <c r="G1098" t="s">
        <v>5216</v>
      </c>
      <c r="H1098" t="s">
        <v>5217</v>
      </c>
      <c r="I1098" t="s">
        <v>428</v>
      </c>
      <c r="J1098" t="s">
        <v>899</v>
      </c>
      <c r="K1098" t="s">
        <v>174</v>
      </c>
      <c r="L1098" t="s">
        <v>4536</v>
      </c>
      <c r="M1098" t="s">
        <v>146</v>
      </c>
      <c r="N1098">
        <v>1403</v>
      </c>
      <c r="O1098" t="s">
        <v>5218</v>
      </c>
    </row>
    <row r="1099" spans="1:15" x14ac:dyDescent="0.25">
      <c r="A1099" t="s">
        <v>75</v>
      </c>
      <c r="B1099" t="s">
        <v>90</v>
      </c>
      <c r="C1099" t="s">
        <v>5219</v>
      </c>
      <c r="D1099" t="s">
        <v>88</v>
      </c>
      <c r="E1099">
        <v>0.89200000000000002</v>
      </c>
      <c r="F1099" t="s">
        <v>5220</v>
      </c>
      <c r="G1099" t="s">
        <v>5221</v>
      </c>
      <c r="H1099" t="s">
        <v>5222</v>
      </c>
      <c r="I1099" t="s">
        <v>245</v>
      </c>
      <c r="J1099" t="s">
        <v>2401</v>
      </c>
      <c r="K1099" t="s">
        <v>172</v>
      </c>
      <c r="L1099" t="s">
        <v>4536</v>
      </c>
      <c r="M1099" t="s">
        <v>146</v>
      </c>
      <c r="N1099">
        <v>1403</v>
      </c>
      <c r="O1099" t="s">
        <v>5223</v>
      </c>
    </row>
    <row r="1100" spans="1:15" x14ac:dyDescent="0.25">
      <c r="A1100" t="s">
        <v>75</v>
      </c>
      <c r="B1100" t="s">
        <v>90</v>
      </c>
      <c r="C1100" t="s">
        <v>5224</v>
      </c>
      <c r="D1100" t="s">
        <v>78</v>
      </c>
      <c r="E1100">
        <v>0.87</v>
      </c>
      <c r="F1100" t="s">
        <v>5225</v>
      </c>
      <c r="G1100" t="s">
        <v>5226</v>
      </c>
      <c r="H1100" t="s">
        <v>5227</v>
      </c>
      <c r="I1100" t="s">
        <v>565</v>
      </c>
      <c r="J1100" t="s">
        <v>3929</v>
      </c>
      <c r="K1100" t="s">
        <v>124</v>
      </c>
      <c r="L1100" t="s">
        <v>4536</v>
      </c>
      <c r="M1100" t="s">
        <v>146</v>
      </c>
      <c r="N1100">
        <v>1403</v>
      </c>
      <c r="O1100" t="s">
        <v>5228</v>
      </c>
    </row>
    <row r="1101" spans="1:15" x14ac:dyDescent="0.25">
      <c r="A1101" t="s">
        <v>75</v>
      </c>
      <c r="B1101" t="s">
        <v>90</v>
      </c>
      <c r="C1101" t="s">
        <v>5229</v>
      </c>
      <c r="D1101" t="s">
        <v>135</v>
      </c>
      <c r="E1101">
        <v>0.86599999999999999</v>
      </c>
      <c r="F1101" t="s">
        <v>5230</v>
      </c>
      <c r="G1101" t="s">
        <v>5231</v>
      </c>
      <c r="H1101" t="s">
        <v>5232</v>
      </c>
      <c r="I1101" t="s">
        <v>124</v>
      </c>
      <c r="J1101" t="s">
        <v>4782</v>
      </c>
      <c r="K1101" t="s">
        <v>96</v>
      </c>
      <c r="L1101" t="s">
        <v>4536</v>
      </c>
      <c r="M1101" t="s">
        <v>146</v>
      </c>
      <c r="N1101">
        <v>1403</v>
      </c>
      <c r="O1101" t="s">
        <v>5233</v>
      </c>
    </row>
    <row r="1102" spans="1:15" x14ac:dyDescent="0.25">
      <c r="A1102" t="s">
        <v>75</v>
      </c>
      <c r="B1102" t="s">
        <v>90</v>
      </c>
      <c r="C1102" t="s">
        <v>5234</v>
      </c>
      <c r="D1102" t="s">
        <v>92</v>
      </c>
      <c r="E1102">
        <v>0.86</v>
      </c>
      <c r="F1102" t="s">
        <v>79</v>
      </c>
      <c r="G1102" t="s">
        <v>5235</v>
      </c>
      <c r="H1102" t="s">
        <v>5236</v>
      </c>
      <c r="I1102" t="s">
        <v>79</v>
      </c>
      <c r="J1102" t="s">
        <v>82</v>
      </c>
      <c r="K1102" t="s">
        <v>83</v>
      </c>
      <c r="L1102" t="s">
        <v>4536</v>
      </c>
      <c r="M1102" t="s">
        <v>146</v>
      </c>
      <c r="N1102">
        <v>1403</v>
      </c>
      <c r="O1102" t="s">
        <v>5237</v>
      </c>
    </row>
    <row r="1103" spans="1:15" x14ac:dyDescent="0.25">
      <c r="A1103" t="s">
        <v>75</v>
      </c>
      <c r="B1103" t="s">
        <v>90</v>
      </c>
      <c r="C1103" t="s">
        <v>5238</v>
      </c>
      <c r="D1103" t="s">
        <v>120</v>
      </c>
      <c r="E1103">
        <v>0.89300000000000002</v>
      </c>
      <c r="F1103" t="s">
        <v>5239</v>
      </c>
      <c r="G1103" t="s">
        <v>1165</v>
      </c>
      <c r="H1103" t="s">
        <v>687</v>
      </c>
      <c r="I1103" t="s">
        <v>85</v>
      </c>
      <c r="J1103" t="s">
        <v>1779</v>
      </c>
      <c r="K1103" t="s">
        <v>277</v>
      </c>
      <c r="L1103" t="s">
        <v>4536</v>
      </c>
      <c r="M1103" t="s">
        <v>146</v>
      </c>
      <c r="N1103">
        <v>1403</v>
      </c>
      <c r="O1103" t="s">
        <v>5240</v>
      </c>
    </row>
    <row r="1104" spans="1:15" x14ac:dyDescent="0.25">
      <c r="A1104" t="s">
        <v>75</v>
      </c>
      <c r="B1104" t="s">
        <v>90</v>
      </c>
      <c r="C1104" t="s">
        <v>5241</v>
      </c>
      <c r="D1104" t="s">
        <v>92</v>
      </c>
      <c r="E1104">
        <v>0.86699999999999999</v>
      </c>
      <c r="F1104" t="s">
        <v>5242</v>
      </c>
      <c r="G1104" t="s">
        <v>5243</v>
      </c>
      <c r="H1104" t="s">
        <v>5244</v>
      </c>
      <c r="I1104" t="s">
        <v>400</v>
      </c>
      <c r="J1104" t="s">
        <v>3563</v>
      </c>
      <c r="K1104" t="s">
        <v>277</v>
      </c>
      <c r="L1104" t="s">
        <v>4536</v>
      </c>
      <c r="M1104" t="s">
        <v>146</v>
      </c>
      <c r="N1104">
        <v>1403</v>
      </c>
      <c r="O1104" t="s">
        <v>5245</v>
      </c>
    </row>
    <row r="1105" spans="1:15" x14ac:dyDescent="0.25">
      <c r="A1105" t="s">
        <v>75</v>
      </c>
      <c r="B1105" t="s">
        <v>90</v>
      </c>
      <c r="C1105" t="s">
        <v>5246</v>
      </c>
      <c r="D1105" t="s">
        <v>135</v>
      </c>
      <c r="E1105">
        <v>0.81200000000000006</v>
      </c>
      <c r="F1105" t="s">
        <v>79</v>
      </c>
      <c r="G1105" t="s">
        <v>5247</v>
      </c>
      <c r="H1105" t="s">
        <v>5248</v>
      </c>
      <c r="I1105" t="s">
        <v>79</v>
      </c>
      <c r="J1105" t="s">
        <v>82</v>
      </c>
      <c r="K1105" t="s">
        <v>83</v>
      </c>
      <c r="L1105" t="s">
        <v>4536</v>
      </c>
      <c r="M1105" t="s">
        <v>146</v>
      </c>
      <c r="N1105">
        <v>1403</v>
      </c>
      <c r="O1105" t="s">
        <v>5249</v>
      </c>
    </row>
    <row r="1106" spans="1:15" x14ac:dyDescent="0.25">
      <c r="A1106" t="s">
        <v>75</v>
      </c>
      <c r="B1106" t="s">
        <v>90</v>
      </c>
      <c r="C1106" t="s">
        <v>5250</v>
      </c>
      <c r="D1106" t="s">
        <v>120</v>
      </c>
      <c r="E1106">
        <v>0.88</v>
      </c>
      <c r="F1106" t="s">
        <v>5251</v>
      </c>
      <c r="G1106" t="s">
        <v>5252</v>
      </c>
      <c r="H1106" t="s">
        <v>687</v>
      </c>
      <c r="I1106" t="s">
        <v>124</v>
      </c>
      <c r="J1106" t="s">
        <v>1615</v>
      </c>
      <c r="K1106" t="s">
        <v>140</v>
      </c>
      <c r="L1106" t="s">
        <v>4536</v>
      </c>
      <c r="M1106" t="s">
        <v>146</v>
      </c>
      <c r="N1106">
        <v>1403</v>
      </c>
      <c r="O1106" t="s">
        <v>5253</v>
      </c>
    </row>
    <row r="1107" spans="1:15" x14ac:dyDescent="0.25">
      <c r="A1107" t="s">
        <v>75</v>
      </c>
      <c r="B1107" t="s">
        <v>90</v>
      </c>
      <c r="C1107" t="s">
        <v>5254</v>
      </c>
      <c r="D1107" t="s">
        <v>135</v>
      </c>
      <c r="E1107">
        <v>0.8590000000000001</v>
      </c>
      <c r="F1107" t="s">
        <v>1031</v>
      </c>
      <c r="G1107" t="s">
        <v>5255</v>
      </c>
      <c r="H1107" t="s">
        <v>5256</v>
      </c>
      <c r="I1107" t="s">
        <v>124</v>
      </c>
      <c r="J1107" t="s">
        <v>1034</v>
      </c>
      <c r="K1107" t="s">
        <v>96</v>
      </c>
      <c r="L1107" t="s">
        <v>4536</v>
      </c>
      <c r="M1107" t="s">
        <v>146</v>
      </c>
      <c r="N1107">
        <v>1403</v>
      </c>
      <c r="O1107" t="s">
        <v>5257</v>
      </c>
    </row>
    <row r="1108" spans="1:15" x14ac:dyDescent="0.25">
      <c r="A1108" t="s">
        <v>75</v>
      </c>
      <c r="B1108" t="s">
        <v>90</v>
      </c>
      <c r="C1108" t="s">
        <v>5258</v>
      </c>
      <c r="D1108" t="s">
        <v>225</v>
      </c>
      <c r="E1108">
        <v>0.85699999999999998</v>
      </c>
      <c r="F1108" t="s">
        <v>5259</v>
      </c>
      <c r="G1108" t="s">
        <v>2717</v>
      </c>
      <c r="H1108" t="s">
        <v>2718</v>
      </c>
      <c r="I1108" t="s">
        <v>148</v>
      </c>
      <c r="J1108" t="s">
        <v>645</v>
      </c>
      <c r="K1108" t="s">
        <v>140</v>
      </c>
      <c r="L1108" t="s">
        <v>4536</v>
      </c>
      <c r="M1108" t="s">
        <v>146</v>
      </c>
      <c r="N1108">
        <v>1403</v>
      </c>
      <c r="O1108" t="s">
        <v>5260</v>
      </c>
    </row>
    <row r="1109" spans="1:15" x14ac:dyDescent="0.25">
      <c r="A1109" t="s">
        <v>75</v>
      </c>
      <c r="B1109" t="s">
        <v>90</v>
      </c>
      <c r="C1109" t="s">
        <v>5261</v>
      </c>
      <c r="D1109" t="s">
        <v>135</v>
      </c>
      <c r="E1109">
        <v>0.89700000000000002</v>
      </c>
      <c r="F1109" t="s">
        <v>5262</v>
      </c>
      <c r="G1109" t="s">
        <v>3921</v>
      </c>
      <c r="H1109" t="s">
        <v>3922</v>
      </c>
      <c r="I1109" t="s">
        <v>124</v>
      </c>
      <c r="J1109" t="s">
        <v>323</v>
      </c>
      <c r="K1109" t="s">
        <v>96</v>
      </c>
      <c r="L1109" t="s">
        <v>4536</v>
      </c>
      <c r="M1109" t="s">
        <v>146</v>
      </c>
      <c r="N1109">
        <v>1403</v>
      </c>
      <c r="O1109" t="s">
        <v>5263</v>
      </c>
    </row>
    <row r="1110" spans="1:15" x14ac:dyDescent="0.25">
      <c r="A1110" t="s">
        <v>75</v>
      </c>
      <c r="B1110" t="s">
        <v>90</v>
      </c>
      <c r="C1110" t="s">
        <v>5264</v>
      </c>
      <c r="D1110" t="s">
        <v>120</v>
      </c>
      <c r="E1110">
        <v>0.88500000000000001</v>
      </c>
      <c r="F1110" t="s">
        <v>5265</v>
      </c>
      <c r="G1110" t="s">
        <v>5266</v>
      </c>
      <c r="H1110" t="s">
        <v>5267</v>
      </c>
      <c r="I1110" t="s">
        <v>85</v>
      </c>
      <c r="J1110" t="s">
        <v>5268</v>
      </c>
      <c r="K1110" t="s">
        <v>277</v>
      </c>
      <c r="L1110" t="s">
        <v>4536</v>
      </c>
      <c r="M1110" t="s">
        <v>146</v>
      </c>
      <c r="N1110">
        <v>1403</v>
      </c>
      <c r="O1110" t="s">
        <v>5269</v>
      </c>
    </row>
    <row r="1111" spans="1:15" x14ac:dyDescent="0.25">
      <c r="A1111" t="s">
        <v>75</v>
      </c>
      <c r="B1111" t="s">
        <v>90</v>
      </c>
      <c r="C1111" t="s">
        <v>5270</v>
      </c>
      <c r="D1111" t="s">
        <v>88</v>
      </c>
      <c r="E1111">
        <v>0.88200000000000001</v>
      </c>
      <c r="F1111" t="s">
        <v>79</v>
      </c>
      <c r="G1111" t="s">
        <v>5271</v>
      </c>
      <c r="H1111" t="s">
        <v>5272</v>
      </c>
      <c r="I1111" t="s">
        <v>79</v>
      </c>
      <c r="J1111" t="s">
        <v>82</v>
      </c>
      <c r="K1111" t="s">
        <v>83</v>
      </c>
      <c r="L1111" t="s">
        <v>4536</v>
      </c>
      <c r="M1111" t="s">
        <v>146</v>
      </c>
      <c r="N1111">
        <v>1403</v>
      </c>
      <c r="O1111" t="s">
        <v>5273</v>
      </c>
    </row>
    <row r="1112" spans="1:15" x14ac:dyDescent="0.25">
      <c r="A1112" t="s">
        <v>75</v>
      </c>
      <c r="B1112" t="s">
        <v>90</v>
      </c>
      <c r="C1112" t="s">
        <v>5274</v>
      </c>
      <c r="D1112" t="s">
        <v>135</v>
      </c>
      <c r="E1112">
        <v>0.91300000000000003</v>
      </c>
      <c r="F1112" t="s">
        <v>79</v>
      </c>
      <c r="G1112" t="s">
        <v>5275</v>
      </c>
      <c r="H1112" t="s">
        <v>5276</v>
      </c>
      <c r="I1112" t="s">
        <v>79</v>
      </c>
      <c r="J1112" t="s">
        <v>82</v>
      </c>
      <c r="K1112" t="s">
        <v>83</v>
      </c>
      <c r="L1112" t="s">
        <v>4536</v>
      </c>
      <c r="M1112" t="s">
        <v>146</v>
      </c>
      <c r="N1112">
        <v>1403</v>
      </c>
      <c r="O1112" t="s">
        <v>5277</v>
      </c>
    </row>
    <row r="1113" spans="1:15" x14ac:dyDescent="0.25">
      <c r="A1113" t="s">
        <v>75</v>
      </c>
      <c r="B1113" t="s">
        <v>90</v>
      </c>
      <c r="C1113" t="s">
        <v>5278</v>
      </c>
      <c r="D1113" t="s">
        <v>120</v>
      </c>
      <c r="E1113">
        <v>0.88</v>
      </c>
      <c r="F1113" t="s">
        <v>5279</v>
      </c>
      <c r="G1113" t="s">
        <v>1227</v>
      </c>
      <c r="H1113" t="s">
        <v>1228</v>
      </c>
      <c r="I1113" t="s">
        <v>565</v>
      </c>
      <c r="J1113" t="s">
        <v>5280</v>
      </c>
      <c r="K1113" t="s">
        <v>96</v>
      </c>
      <c r="L1113" t="s">
        <v>4536</v>
      </c>
      <c r="M1113" t="s">
        <v>146</v>
      </c>
      <c r="N1113">
        <v>1403</v>
      </c>
      <c r="O1113" t="s">
        <v>5281</v>
      </c>
    </row>
    <row r="1114" spans="1:15" x14ac:dyDescent="0.25">
      <c r="A1114" t="s">
        <v>75</v>
      </c>
      <c r="B1114" t="s">
        <v>90</v>
      </c>
      <c r="C1114" t="s">
        <v>5282</v>
      </c>
      <c r="D1114" t="s">
        <v>135</v>
      </c>
      <c r="E1114">
        <v>0.8590000000000001</v>
      </c>
      <c r="F1114" t="s">
        <v>5283</v>
      </c>
      <c r="G1114" t="s">
        <v>1238</v>
      </c>
      <c r="H1114" t="s">
        <v>1239</v>
      </c>
      <c r="I1114" t="s">
        <v>204</v>
      </c>
      <c r="J1114" t="s">
        <v>2468</v>
      </c>
      <c r="K1114" t="s">
        <v>105</v>
      </c>
      <c r="L1114" t="s">
        <v>4536</v>
      </c>
      <c r="M1114" t="s">
        <v>146</v>
      </c>
      <c r="N1114">
        <v>1403</v>
      </c>
      <c r="O1114" t="s">
        <v>5284</v>
      </c>
    </row>
    <row r="1115" spans="1:15" x14ac:dyDescent="0.25">
      <c r="A1115" t="s">
        <v>75</v>
      </c>
      <c r="B1115" t="s">
        <v>90</v>
      </c>
      <c r="C1115" t="s">
        <v>5285</v>
      </c>
      <c r="D1115" t="s">
        <v>92</v>
      </c>
      <c r="E1115">
        <v>0.86299999999999999</v>
      </c>
      <c r="F1115" t="s">
        <v>79</v>
      </c>
      <c r="G1115" t="s">
        <v>5286</v>
      </c>
      <c r="H1115" t="s">
        <v>5287</v>
      </c>
      <c r="I1115" t="s">
        <v>79</v>
      </c>
      <c r="J1115" t="s">
        <v>82</v>
      </c>
      <c r="K1115" t="s">
        <v>83</v>
      </c>
      <c r="L1115" t="s">
        <v>4536</v>
      </c>
      <c r="M1115" t="s">
        <v>146</v>
      </c>
      <c r="N1115">
        <v>1403</v>
      </c>
      <c r="O1115" t="s">
        <v>5288</v>
      </c>
    </row>
    <row r="1116" spans="1:15" x14ac:dyDescent="0.25">
      <c r="A1116" t="s">
        <v>75</v>
      </c>
      <c r="B1116" t="s">
        <v>90</v>
      </c>
      <c r="C1116" t="s">
        <v>5289</v>
      </c>
      <c r="D1116" t="s">
        <v>115</v>
      </c>
      <c r="E1116">
        <v>0.86199999999999999</v>
      </c>
      <c r="F1116" t="s">
        <v>5290</v>
      </c>
      <c r="G1116" t="s">
        <v>5291</v>
      </c>
      <c r="H1116" t="s">
        <v>5292</v>
      </c>
      <c r="I1116" t="s">
        <v>105</v>
      </c>
      <c r="J1116" t="s">
        <v>4299</v>
      </c>
      <c r="K1116" t="s">
        <v>146</v>
      </c>
      <c r="L1116" t="s">
        <v>4536</v>
      </c>
      <c r="M1116" t="s">
        <v>146</v>
      </c>
      <c r="N1116">
        <v>1403</v>
      </c>
      <c r="O1116" t="s">
        <v>5293</v>
      </c>
    </row>
    <row r="1117" spans="1:15" x14ac:dyDescent="0.25">
      <c r="A1117" t="s">
        <v>75</v>
      </c>
      <c r="B1117" t="s">
        <v>90</v>
      </c>
      <c r="C1117" t="s">
        <v>5294</v>
      </c>
      <c r="D1117" t="s">
        <v>88</v>
      </c>
      <c r="E1117">
        <v>0.85400000000000009</v>
      </c>
      <c r="F1117" t="s">
        <v>79</v>
      </c>
      <c r="G1117" t="s">
        <v>1246</v>
      </c>
      <c r="H1117" t="s">
        <v>1247</v>
      </c>
      <c r="I1117" t="s">
        <v>79</v>
      </c>
      <c r="J1117" t="s">
        <v>82</v>
      </c>
      <c r="K1117" t="s">
        <v>83</v>
      </c>
      <c r="L1117" t="s">
        <v>4536</v>
      </c>
      <c r="M1117" t="s">
        <v>146</v>
      </c>
      <c r="N1117">
        <v>1403</v>
      </c>
      <c r="O1117" t="s">
        <v>5295</v>
      </c>
    </row>
    <row r="1118" spans="1:15" x14ac:dyDescent="0.25">
      <c r="A1118" t="s">
        <v>75</v>
      </c>
      <c r="B1118" t="s">
        <v>90</v>
      </c>
      <c r="C1118" t="s">
        <v>5296</v>
      </c>
      <c r="D1118" t="s">
        <v>88</v>
      </c>
      <c r="E1118">
        <v>0.85400000000000009</v>
      </c>
      <c r="F1118" t="s">
        <v>79</v>
      </c>
      <c r="G1118" t="s">
        <v>5297</v>
      </c>
      <c r="H1118" t="s">
        <v>5298</v>
      </c>
      <c r="I1118" t="s">
        <v>79</v>
      </c>
      <c r="J1118" t="s">
        <v>82</v>
      </c>
      <c r="K1118" t="s">
        <v>83</v>
      </c>
      <c r="L1118" t="s">
        <v>4536</v>
      </c>
      <c r="M1118" t="s">
        <v>146</v>
      </c>
      <c r="N1118">
        <v>1403</v>
      </c>
      <c r="O1118" t="s">
        <v>5299</v>
      </c>
    </row>
    <row r="1119" spans="1:15" x14ac:dyDescent="0.25">
      <c r="A1119" t="s">
        <v>75</v>
      </c>
      <c r="B1119" t="s">
        <v>90</v>
      </c>
      <c r="C1119" t="s">
        <v>5300</v>
      </c>
      <c r="D1119" t="s">
        <v>135</v>
      </c>
      <c r="E1119">
        <v>0.89300000000000002</v>
      </c>
      <c r="F1119" t="s">
        <v>5301</v>
      </c>
      <c r="G1119" t="s">
        <v>3975</v>
      </c>
      <c r="H1119" t="s">
        <v>3976</v>
      </c>
      <c r="I1119" t="s">
        <v>124</v>
      </c>
      <c r="J1119" t="s">
        <v>5302</v>
      </c>
      <c r="K1119" t="s">
        <v>140</v>
      </c>
      <c r="L1119" t="s">
        <v>4536</v>
      </c>
      <c r="M1119" t="s">
        <v>146</v>
      </c>
      <c r="N1119">
        <v>1403</v>
      </c>
      <c r="O1119" t="s">
        <v>5303</v>
      </c>
    </row>
    <row r="1120" spans="1:15" x14ac:dyDescent="0.25">
      <c r="A1120" t="s">
        <v>75</v>
      </c>
      <c r="B1120" t="s">
        <v>90</v>
      </c>
      <c r="C1120" t="s">
        <v>5304</v>
      </c>
      <c r="D1120" t="s">
        <v>120</v>
      </c>
      <c r="E1120">
        <v>0.87400000000000011</v>
      </c>
      <c r="F1120" t="s">
        <v>5305</v>
      </c>
      <c r="G1120" t="s">
        <v>5306</v>
      </c>
      <c r="H1120" t="s">
        <v>5307</v>
      </c>
      <c r="I1120" t="s">
        <v>146</v>
      </c>
      <c r="J1120" t="s">
        <v>198</v>
      </c>
      <c r="K1120" t="s">
        <v>148</v>
      </c>
      <c r="L1120" t="s">
        <v>4536</v>
      </c>
      <c r="M1120" t="s">
        <v>146</v>
      </c>
      <c r="N1120">
        <v>1403</v>
      </c>
      <c r="O1120" t="s">
        <v>5308</v>
      </c>
    </row>
    <row r="1121" spans="1:15" x14ac:dyDescent="0.25">
      <c r="A1121" t="s">
        <v>75</v>
      </c>
      <c r="B1121" t="s">
        <v>90</v>
      </c>
      <c r="C1121" t="s">
        <v>5309</v>
      </c>
      <c r="D1121" t="s">
        <v>88</v>
      </c>
      <c r="E1121">
        <v>0.85499999999999998</v>
      </c>
      <c r="F1121" t="s">
        <v>5310</v>
      </c>
      <c r="G1121" t="s">
        <v>5311</v>
      </c>
      <c r="H1121" t="s">
        <v>5312</v>
      </c>
      <c r="I1121" t="s">
        <v>96</v>
      </c>
      <c r="J1121" t="s">
        <v>383</v>
      </c>
      <c r="K1121" t="s">
        <v>253</v>
      </c>
      <c r="L1121" t="s">
        <v>4536</v>
      </c>
      <c r="M1121" t="s">
        <v>146</v>
      </c>
      <c r="N1121">
        <v>1403</v>
      </c>
      <c r="O1121" t="s">
        <v>5313</v>
      </c>
    </row>
    <row r="1122" spans="1:15" x14ac:dyDescent="0.25">
      <c r="A1122" t="s">
        <v>75</v>
      </c>
      <c r="B1122" t="s">
        <v>90</v>
      </c>
      <c r="C1122" t="s">
        <v>5314</v>
      </c>
      <c r="D1122" t="s">
        <v>92</v>
      </c>
      <c r="E1122">
        <v>0.8909999999999999</v>
      </c>
      <c r="F1122" t="s">
        <v>5315</v>
      </c>
      <c r="G1122" t="s">
        <v>2792</v>
      </c>
      <c r="H1122" t="s">
        <v>2793</v>
      </c>
      <c r="I1122" t="s">
        <v>400</v>
      </c>
      <c r="J1122" t="s">
        <v>5316</v>
      </c>
      <c r="K1122" t="s">
        <v>277</v>
      </c>
      <c r="L1122" t="s">
        <v>4536</v>
      </c>
      <c r="M1122" t="s">
        <v>146</v>
      </c>
      <c r="N1122">
        <v>1403</v>
      </c>
      <c r="O1122" t="s">
        <v>5317</v>
      </c>
    </row>
    <row r="1123" spans="1:15" x14ac:dyDescent="0.25">
      <c r="A1123" t="s">
        <v>75</v>
      </c>
      <c r="B1123" t="s">
        <v>90</v>
      </c>
      <c r="C1123" t="s">
        <v>5318</v>
      </c>
      <c r="D1123" t="s">
        <v>135</v>
      </c>
      <c r="E1123">
        <v>0.879</v>
      </c>
      <c r="F1123" t="s">
        <v>5319</v>
      </c>
      <c r="G1123" t="s">
        <v>2792</v>
      </c>
      <c r="H1123" t="s">
        <v>2793</v>
      </c>
      <c r="I1123" t="s">
        <v>85</v>
      </c>
      <c r="J1123" t="s">
        <v>815</v>
      </c>
      <c r="K1123" t="s">
        <v>277</v>
      </c>
      <c r="L1123" t="s">
        <v>4536</v>
      </c>
      <c r="M1123" t="s">
        <v>146</v>
      </c>
      <c r="N1123">
        <v>1403</v>
      </c>
      <c r="O1123" t="s">
        <v>5320</v>
      </c>
    </row>
    <row r="1124" spans="1:15" x14ac:dyDescent="0.25">
      <c r="A1124" t="s">
        <v>75</v>
      </c>
      <c r="B1124" t="s">
        <v>90</v>
      </c>
      <c r="C1124" t="s">
        <v>5321</v>
      </c>
      <c r="D1124" t="s">
        <v>135</v>
      </c>
      <c r="E1124">
        <v>0.86</v>
      </c>
      <c r="F1124" t="s">
        <v>5322</v>
      </c>
      <c r="G1124" t="s">
        <v>1321</v>
      </c>
      <c r="H1124" t="s">
        <v>1322</v>
      </c>
      <c r="I1124" t="s">
        <v>85</v>
      </c>
      <c r="J1124" t="s">
        <v>5323</v>
      </c>
      <c r="K1124" t="s">
        <v>277</v>
      </c>
      <c r="L1124" t="s">
        <v>4536</v>
      </c>
      <c r="M1124" t="s">
        <v>146</v>
      </c>
      <c r="N1124">
        <v>1403</v>
      </c>
      <c r="O1124" t="s">
        <v>5324</v>
      </c>
    </row>
    <row r="1125" spans="1:15" x14ac:dyDescent="0.25">
      <c r="A1125" t="s">
        <v>75</v>
      </c>
      <c r="B1125" t="s">
        <v>90</v>
      </c>
      <c r="C1125" t="s">
        <v>5325</v>
      </c>
      <c r="D1125" t="s">
        <v>151</v>
      </c>
      <c r="E1125">
        <v>0.872</v>
      </c>
      <c r="F1125" t="s">
        <v>5326</v>
      </c>
      <c r="G1125" t="s">
        <v>5327</v>
      </c>
      <c r="H1125" t="s">
        <v>5328</v>
      </c>
      <c r="I1125" t="s">
        <v>197</v>
      </c>
      <c r="J1125" t="s">
        <v>5329</v>
      </c>
      <c r="K1125" t="s">
        <v>172</v>
      </c>
      <c r="L1125" t="s">
        <v>4536</v>
      </c>
      <c r="M1125" t="s">
        <v>146</v>
      </c>
      <c r="N1125">
        <v>1403</v>
      </c>
      <c r="O1125" t="s">
        <v>5330</v>
      </c>
    </row>
    <row r="1126" spans="1:15" x14ac:dyDescent="0.25">
      <c r="A1126" t="s">
        <v>75</v>
      </c>
      <c r="B1126" t="s">
        <v>90</v>
      </c>
      <c r="C1126" t="s">
        <v>5331</v>
      </c>
      <c r="D1126" t="s">
        <v>135</v>
      </c>
      <c r="E1126">
        <v>0.87400000000000011</v>
      </c>
      <c r="F1126" t="s">
        <v>5332</v>
      </c>
      <c r="G1126" t="s">
        <v>5333</v>
      </c>
      <c r="H1126" t="s">
        <v>5334</v>
      </c>
      <c r="I1126" t="s">
        <v>124</v>
      </c>
      <c r="J1126" t="s">
        <v>3340</v>
      </c>
      <c r="K1126" t="s">
        <v>96</v>
      </c>
      <c r="L1126" t="s">
        <v>4536</v>
      </c>
      <c r="M1126" t="s">
        <v>146</v>
      </c>
      <c r="N1126">
        <v>1403</v>
      </c>
      <c r="O1126" t="s">
        <v>5335</v>
      </c>
    </row>
    <row r="1127" spans="1:15" x14ac:dyDescent="0.25">
      <c r="A1127" t="s">
        <v>75</v>
      </c>
      <c r="B1127" t="s">
        <v>90</v>
      </c>
      <c r="C1127" t="s">
        <v>5336</v>
      </c>
      <c r="D1127" t="s">
        <v>135</v>
      </c>
      <c r="E1127">
        <v>0.81599999999999995</v>
      </c>
      <c r="F1127" t="s">
        <v>5337</v>
      </c>
      <c r="G1127" t="s">
        <v>5338</v>
      </c>
      <c r="H1127" t="s">
        <v>5339</v>
      </c>
      <c r="I1127" t="s">
        <v>85</v>
      </c>
      <c r="J1127" t="s">
        <v>5340</v>
      </c>
      <c r="K1127" t="s">
        <v>277</v>
      </c>
      <c r="L1127" t="s">
        <v>4536</v>
      </c>
      <c r="M1127" t="s">
        <v>146</v>
      </c>
      <c r="N1127">
        <v>1403</v>
      </c>
      <c r="O1127" t="s">
        <v>5341</v>
      </c>
    </row>
    <row r="1128" spans="1:15" x14ac:dyDescent="0.25">
      <c r="A1128" t="s">
        <v>75</v>
      </c>
      <c r="B1128" t="s">
        <v>90</v>
      </c>
      <c r="C1128" t="s">
        <v>5342</v>
      </c>
      <c r="D1128" t="s">
        <v>135</v>
      </c>
      <c r="E1128">
        <v>0.85699999999999998</v>
      </c>
      <c r="F1128" t="s">
        <v>5343</v>
      </c>
      <c r="G1128" t="s">
        <v>1352</v>
      </c>
      <c r="H1128" t="s">
        <v>2812</v>
      </c>
      <c r="I1128" t="s">
        <v>85</v>
      </c>
      <c r="J1128" t="s">
        <v>1889</v>
      </c>
      <c r="K1128" t="s">
        <v>277</v>
      </c>
      <c r="L1128" t="s">
        <v>4536</v>
      </c>
      <c r="M1128" t="s">
        <v>146</v>
      </c>
      <c r="N1128">
        <v>1403</v>
      </c>
      <c r="O1128" t="s">
        <v>5344</v>
      </c>
    </row>
    <row r="1129" spans="1:15" x14ac:dyDescent="0.25">
      <c r="A1129" t="s">
        <v>75</v>
      </c>
      <c r="B1129" t="s">
        <v>90</v>
      </c>
      <c r="C1129" t="s">
        <v>5345</v>
      </c>
      <c r="D1129" t="s">
        <v>135</v>
      </c>
      <c r="E1129">
        <v>0.86099999999999999</v>
      </c>
      <c r="F1129" t="s">
        <v>79</v>
      </c>
      <c r="G1129" t="s">
        <v>5346</v>
      </c>
      <c r="H1129" t="s">
        <v>5347</v>
      </c>
      <c r="I1129" t="s">
        <v>79</v>
      </c>
      <c r="J1129" t="s">
        <v>82</v>
      </c>
      <c r="K1129" t="s">
        <v>83</v>
      </c>
      <c r="L1129" t="s">
        <v>4536</v>
      </c>
      <c r="M1129" t="s">
        <v>146</v>
      </c>
      <c r="N1129">
        <v>1403</v>
      </c>
      <c r="O1129" t="s">
        <v>5348</v>
      </c>
    </row>
    <row r="1130" spans="1:15" x14ac:dyDescent="0.25">
      <c r="A1130" t="s">
        <v>75</v>
      </c>
      <c r="B1130" t="s">
        <v>90</v>
      </c>
      <c r="C1130" t="s">
        <v>5349</v>
      </c>
      <c r="D1130" t="s">
        <v>135</v>
      </c>
      <c r="E1130">
        <v>0.88200000000000001</v>
      </c>
      <c r="F1130" t="s">
        <v>79</v>
      </c>
      <c r="G1130" t="s">
        <v>5350</v>
      </c>
      <c r="H1130" t="s">
        <v>5351</v>
      </c>
      <c r="I1130" t="s">
        <v>79</v>
      </c>
      <c r="J1130" t="s">
        <v>82</v>
      </c>
      <c r="K1130" t="s">
        <v>83</v>
      </c>
      <c r="L1130" t="s">
        <v>4536</v>
      </c>
      <c r="M1130" t="s">
        <v>146</v>
      </c>
      <c r="N1130">
        <v>1403</v>
      </c>
      <c r="O1130" t="s">
        <v>5352</v>
      </c>
    </row>
    <row r="1131" spans="1:15" x14ac:dyDescent="0.25">
      <c r="A1131" t="s">
        <v>75</v>
      </c>
      <c r="B1131" t="s">
        <v>90</v>
      </c>
      <c r="C1131" t="s">
        <v>5353</v>
      </c>
      <c r="D1131" t="s">
        <v>135</v>
      </c>
      <c r="E1131">
        <v>0.86900000000000011</v>
      </c>
      <c r="F1131" t="s">
        <v>5354</v>
      </c>
      <c r="G1131" t="s">
        <v>5355</v>
      </c>
      <c r="H1131" t="s">
        <v>5356</v>
      </c>
      <c r="I1131" t="s">
        <v>124</v>
      </c>
      <c r="J1131" t="s">
        <v>486</v>
      </c>
      <c r="K1131" t="s">
        <v>96</v>
      </c>
      <c r="L1131" t="s">
        <v>4536</v>
      </c>
      <c r="M1131" t="s">
        <v>146</v>
      </c>
      <c r="N1131">
        <v>1403</v>
      </c>
      <c r="O1131" t="s">
        <v>5357</v>
      </c>
    </row>
    <row r="1132" spans="1:15" x14ac:dyDescent="0.25">
      <c r="A1132" t="s">
        <v>5358</v>
      </c>
      <c r="B1132" t="s">
        <v>90</v>
      </c>
      <c r="C1132" t="s">
        <v>5359</v>
      </c>
      <c r="D1132" t="s">
        <v>5360</v>
      </c>
      <c r="E1132">
        <v>0.81400000000000006</v>
      </c>
      <c r="F1132" t="s">
        <v>79</v>
      </c>
      <c r="G1132" t="s">
        <v>5361</v>
      </c>
      <c r="H1132" t="s">
        <v>5362</v>
      </c>
      <c r="I1132" t="s">
        <v>79</v>
      </c>
      <c r="J1132" t="s">
        <v>82</v>
      </c>
      <c r="K1132" t="s">
        <v>83</v>
      </c>
      <c r="L1132" t="s">
        <v>4536</v>
      </c>
      <c r="M1132" t="s">
        <v>146</v>
      </c>
      <c r="N1132">
        <v>1403</v>
      </c>
      <c r="O1132" t="s">
        <v>5363</v>
      </c>
    </row>
    <row r="1133" spans="1:15" x14ac:dyDescent="0.25">
      <c r="A1133" t="s">
        <v>75</v>
      </c>
      <c r="B1133" t="s">
        <v>90</v>
      </c>
      <c r="C1133" t="s">
        <v>5364</v>
      </c>
      <c r="D1133" t="s">
        <v>225</v>
      </c>
      <c r="E1133">
        <v>0.872</v>
      </c>
      <c r="F1133" t="s">
        <v>5365</v>
      </c>
      <c r="G1133" t="s">
        <v>5366</v>
      </c>
      <c r="H1133" t="s">
        <v>5367</v>
      </c>
      <c r="I1133" t="s">
        <v>277</v>
      </c>
      <c r="J1133" t="s">
        <v>5368</v>
      </c>
      <c r="K1133" t="s">
        <v>400</v>
      </c>
      <c r="L1133" t="s">
        <v>4536</v>
      </c>
      <c r="M1133" t="s">
        <v>146</v>
      </c>
      <c r="N1133">
        <v>1403</v>
      </c>
      <c r="O1133" t="s">
        <v>5369</v>
      </c>
    </row>
    <row r="1134" spans="1:15" x14ac:dyDescent="0.25">
      <c r="A1134" t="s">
        <v>75</v>
      </c>
      <c r="B1134" t="s">
        <v>90</v>
      </c>
      <c r="C1134" t="s">
        <v>5370</v>
      </c>
      <c r="D1134" t="s">
        <v>135</v>
      </c>
      <c r="E1134">
        <v>0.86199999999999999</v>
      </c>
      <c r="F1134" t="s">
        <v>4855</v>
      </c>
      <c r="G1134" t="s">
        <v>5371</v>
      </c>
      <c r="H1134" t="s">
        <v>5372</v>
      </c>
      <c r="I1134" t="s">
        <v>124</v>
      </c>
      <c r="J1134" t="s">
        <v>3224</v>
      </c>
      <c r="K1134" t="s">
        <v>140</v>
      </c>
      <c r="L1134" t="s">
        <v>4536</v>
      </c>
      <c r="M1134" t="s">
        <v>146</v>
      </c>
      <c r="N1134">
        <v>1403</v>
      </c>
      <c r="O1134" t="s">
        <v>5373</v>
      </c>
    </row>
    <row r="1135" spans="1:15" x14ac:dyDescent="0.25">
      <c r="A1135" t="s">
        <v>75</v>
      </c>
      <c r="B1135" t="s">
        <v>90</v>
      </c>
      <c r="C1135" t="s">
        <v>5374</v>
      </c>
      <c r="D1135" t="s">
        <v>135</v>
      </c>
      <c r="E1135">
        <v>0.87599999999999989</v>
      </c>
      <c r="F1135" t="s">
        <v>5375</v>
      </c>
      <c r="G1135" t="s">
        <v>5371</v>
      </c>
      <c r="H1135" t="s">
        <v>5372</v>
      </c>
      <c r="I1135" t="s">
        <v>96</v>
      </c>
      <c r="J1135" t="s">
        <v>5376</v>
      </c>
      <c r="K1135" t="s">
        <v>172</v>
      </c>
      <c r="L1135" t="s">
        <v>4536</v>
      </c>
      <c r="M1135" t="s">
        <v>146</v>
      </c>
      <c r="N1135">
        <v>1403</v>
      </c>
      <c r="O1135" t="s">
        <v>5377</v>
      </c>
    </row>
    <row r="1136" spans="1:15" x14ac:dyDescent="0.25">
      <c r="A1136" t="s">
        <v>75</v>
      </c>
      <c r="B1136" t="s">
        <v>90</v>
      </c>
      <c r="C1136" t="s">
        <v>5378</v>
      </c>
      <c r="D1136" t="s">
        <v>92</v>
      </c>
      <c r="E1136">
        <v>0.87400000000000011</v>
      </c>
      <c r="F1136" t="s">
        <v>5379</v>
      </c>
      <c r="G1136" t="s">
        <v>5380</v>
      </c>
      <c r="H1136" t="s">
        <v>5381</v>
      </c>
      <c r="I1136" t="s">
        <v>96</v>
      </c>
      <c r="J1136" t="s">
        <v>5382</v>
      </c>
      <c r="K1136" t="s">
        <v>98</v>
      </c>
      <c r="L1136" t="s">
        <v>4536</v>
      </c>
      <c r="M1136" t="s">
        <v>146</v>
      </c>
      <c r="N1136">
        <v>1403</v>
      </c>
      <c r="O1136" t="s">
        <v>5383</v>
      </c>
    </row>
    <row r="1137" spans="1:15" x14ac:dyDescent="0.25">
      <c r="A1137" t="s">
        <v>75</v>
      </c>
      <c r="B1137" t="s">
        <v>90</v>
      </c>
      <c r="C1137" t="s">
        <v>5384</v>
      </c>
      <c r="D1137" t="s">
        <v>120</v>
      </c>
      <c r="E1137">
        <v>0.90500000000000003</v>
      </c>
      <c r="F1137" t="s">
        <v>212</v>
      </c>
      <c r="G1137" t="s">
        <v>5385</v>
      </c>
      <c r="H1137" t="s">
        <v>5386</v>
      </c>
      <c r="I1137" t="s">
        <v>212</v>
      </c>
      <c r="J1137" t="s">
        <v>82</v>
      </c>
      <c r="K1137" t="s">
        <v>83</v>
      </c>
      <c r="L1137" t="s">
        <v>4536</v>
      </c>
      <c r="M1137" t="s">
        <v>146</v>
      </c>
      <c r="N1137">
        <v>1403</v>
      </c>
      <c r="O1137" t="s">
        <v>5387</v>
      </c>
    </row>
    <row r="1138" spans="1:15" x14ac:dyDescent="0.25">
      <c r="A1138" t="s">
        <v>75</v>
      </c>
      <c r="B1138" t="s">
        <v>90</v>
      </c>
      <c r="C1138" t="s">
        <v>5388</v>
      </c>
      <c r="D1138" t="s">
        <v>78</v>
      </c>
      <c r="E1138">
        <v>0.83</v>
      </c>
      <c r="F1138" t="s">
        <v>79</v>
      </c>
      <c r="G1138" t="s">
        <v>5389</v>
      </c>
      <c r="H1138" t="s">
        <v>5390</v>
      </c>
      <c r="I1138" t="s">
        <v>79</v>
      </c>
      <c r="J1138" t="s">
        <v>82</v>
      </c>
      <c r="K1138" t="s">
        <v>83</v>
      </c>
      <c r="L1138" t="s">
        <v>4536</v>
      </c>
      <c r="M1138" t="s">
        <v>146</v>
      </c>
      <c r="N1138">
        <v>1403</v>
      </c>
      <c r="O1138" t="s">
        <v>5391</v>
      </c>
    </row>
    <row r="1139" spans="1:15" x14ac:dyDescent="0.25">
      <c r="A1139" t="s">
        <v>75</v>
      </c>
      <c r="B1139" t="s">
        <v>90</v>
      </c>
      <c r="C1139" t="s">
        <v>5392</v>
      </c>
      <c r="D1139" t="s">
        <v>120</v>
      </c>
      <c r="E1139">
        <v>0.88099999999999989</v>
      </c>
      <c r="F1139" t="s">
        <v>5393</v>
      </c>
      <c r="G1139" t="s">
        <v>5394</v>
      </c>
      <c r="H1139" t="s">
        <v>5395</v>
      </c>
      <c r="I1139" t="s">
        <v>124</v>
      </c>
      <c r="J1139" t="s">
        <v>4630</v>
      </c>
      <c r="K1139" t="s">
        <v>96</v>
      </c>
      <c r="L1139" t="s">
        <v>4536</v>
      </c>
      <c r="M1139" t="s">
        <v>146</v>
      </c>
      <c r="N1139">
        <v>1403</v>
      </c>
      <c r="O1139" t="s">
        <v>5396</v>
      </c>
    </row>
    <row r="1140" spans="1:15" x14ac:dyDescent="0.25">
      <c r="A1140" t="s">
        <v>75</v>
      </c>
      <c r="B1140" t="s">
        <v>90</v>
      </c>
      <c r="C1140" t="s">
        <v>5397</v>
      </c>
      <c r="D1140" t="s">
        <v>135</v>
      </c>
      <c r="E1140">
        <v>0.8590000000000001</v>
      </c>
      <c r="F1140" t="s">
        <v>5398</v>
      </c>
      <c r="G1140" t="s">
        <v>5399</v>
      </c>
      <c r="H1140" t="s">
        <v>5400</v>
      </c>
      <c r="I1140" t="s">
        <v>204</v>
      </c>
      <c r="J1140" t="s">
        <v>1615</v>
      </c>
      <c r="K1140" t="s">
        <v>140</v>
      </c>
      <c r="L1140" t="s">
        <v>4536</v>
      </c>
      <c r="M1140" t="s">
        <v>146</v>
      </c>
      <c r="N1140">
        <v>1403</v>
      </c>
      <c r="O1140" t="s">
        <v>5401</v>
      </c>
    </row>
    <row r="1141" spans="1:15" x14ac:dyDescent="0.25">
      <c r="A1141" t="s">
        <v>75</v>
      </c>
      <c r="B1141" t="s">
        <v>90</v>
      </c>
      <c r="C1141" t="s">
        <v>5402</v>
      </c>
      <c r="D1141" t="s">
        <v>151</v>
      </c>
      <c r="E1141">
        <v>1</v>
      </c>
      <c r="F1141" t="s">
        <v>79</v>
      </c>
      <c r="G1141" t="s">
        <v>5403</v>
      </c>
      <c r="H1141" t="s">
        <v>5404</v>
      </c>
      <c r="I1141" t="s">
        <v>79</v>
      </c>
      <c r="J1141" t="s">
        <v>82</v>
      </c>
      <c r="K1141" t="s">
        <v>83</v>
      </c>
      <c r="L1141" t="s">
        <v>4536</v>
      </c>
      <c r="M1141" t="s">
        <v>146</v>
      </c>
      <c r="N1141">
        <v>1403</v>
      </c>
      <c r="O1141" t="s">
        <v>5405</v>
      </c>
    </row>
    <row r="1142" spans="1:15" x14ac:dyDescent="0.25">
      <c r="A1142" t="s">
        <v>75</v>
      </c>
      <c r="B1142" t="s">
        <v>90</v>
      </c>
      <c r="C1142" t="s">
        <v>5406</v>
      </c>
      <c r="D1142" t="s">
        <v>120</v>
      </c>
      <c r="E1142">
        <v>0.87</v>
      </c>
      <c r="F1142" t="s">
        <v>5407</v>
      </c>
      <c r="G1142" t="s">
        <v>5408</v>
      </c>
      <c r="H1142" t="s">
        <v>5409</v>
      </c>
      <c r="I1142" t="s">
        <v>85</v>
      </c>
      <c r="J1142" t="s">
        <v>482</v>
      </c>
      <c r="K1142" t="s">
        <v>277</v>
      </c>
      <c r="L1142" t="s">
        <v>4536</v>
      </c>
      <c r="M1142" t="s">
        <v>146</v>
      </c>
      <c r="N1142">
        <v>1403</v>
      </c>
      <c r="O1142" t="s">
        <v>5410</v>
      </c>
    </row>
    <row r="1143" spans="1:15" x14ac:dyDescent="0.25">
      <c r="A1143" t="s">
        <v>75</v>
      </c>
      <c r="B1143" t="s">
        <v>90</v>
      </c>
      <c r="C1143" t="s">
        <v>5411</v>
      </c>
      <c r="D1143" t="s">
        <v>135</v>
      </c>
      <c r="E1143">
        <v>0.879</v>
      </c>
      <c r="F1143" t="s">
        <v>79</v>
      </c>
      <c r="G1143" t="s">
        <v>5412</v>
      </c>
      <c r="H1143" t="s">
        <v>5413</v>
      </c>
      <c r="I1143" t="s">
        <v>79</v>
      </c>
      <c r="J1143" t="s">
        <v>82</v>
      </c>
      <c r="K1143" t="s">
        <v>83</v>
      </c>
      <c r="L1143" t="s">
        <v>4536</v>
      </c>
      <c r="M1143" t="s">
        <v>146</v>
      </c>
      <c r="N1143">
        <v>1403</v>
      </c>
      <c r="O1143" t="s">
        <v>5414</v>
      </c>
    </row>
    <row r="1144" spans="1:15" x14ac:dyDescent="0.25">
      <c r="A1144" t="s">
        <v>75</v>
      </c>
      <c r="B1144" t="s">
        <v>90</v>
      </c>
      <c r="C1144" t="s">
        <v>5415</v>
      </c>
      <c r="D1144" t="s">
        <v>120</v>
      </c>
      <c r="E1144">
        <v>0.873</v>
      </c>
      <c r="F1144" t="s">
        <v>5416</v>
      </c>
      <c r="G1144" t="s">
        <v>5417</v>
      </c>
      <c r="H1144" t="s">
        <v>5418</v>
      </c>
      <c r="I1144" t="s">
        <v>204</v>
      </c>
      <c r="J1144" t="s">
        <v>5419</v>
      </c>
      <c r="K1144" t="s">
        <v>105</v>
      </c>
      <c r="L1144" t="s">
        <v>4536</v>
      </c>
      <c r="M1144" t="s">
        <v>146</v>
      </c>
      <c r="N1144">
        <v>1403</v>
      </c>
      <c r="O1144" t="s">
        <v>5420</v>
      </c>
    </row>
    <row r="1145" spans="1:15" x14ac:dyDescent="0.25">
      <c r="A1145" t="s">
        <v>75</v>
      </c>
      <c r="B1145" t="s">
        <v>90</v>
      </c>
      <c r="C1145" t="s">
        <v>5421</v>
      </c>
      <c r="D1145" t="s">
        <v>92</v>
      </c>
      <c r="E1145">
        <v>0.82499999999999996</v>
      </c>
      <c r="F1145" t="s">
        <v>5422</v>
      </c>
      <c r="G1145" t="s">
        <v>5417</v>
      </c>
      <c r="H1145" t="s">
        <v>5418</v>
      </c>
      <c r="I1145" t="s">
        <v>96</v>
      </c>
      <c r="J1145" t="s">
        <v>976</v>
      </c>
      <c r="K1145" t="s">
        <v>253</v>
      </c>
      <c r="L1145" t="s">
        <v>4536</v>
      </c>
      <c r="M1145" t="s">
        <v>146</v>
      </c>
      <c r="N1145">
        <v>1403</v>
      </c>
      <c r="O1145" t="s">
        <v>5423</v>
      </c>
    </row>
    <row r="1146" spans="1:15" x14ac:dyDescent="0.25">
      <c r="A1146" t="s">
        <v>75</v>
      </c>
      <c r="B1146" t="s">
        <v>90</v>
      </c>
      <c r="C1146" t="s">
        <v>5424</v>
      </c>
      <c r="D1146" t="s">
        <v>225</v>
      </c>
      <c r="E1146">
        <v>0.88200000000000001</v>
      </c>
      <c r="F1146" t="s">
        <v>5425</v>
      </c>
      <c r="G1146" t="s">
        <v>1441</v>
      </c>
      <c r="H1146" t="s">
        <v>1442</v>
      </c>
      <c r="I1146" t="s">
        <v>96</v>
      </c>
      <c r="J1146" t="s">
        <v>1060</v>
      </c>
      <c r="K1146" t="s">
        <v>98</v>
      </c>
      <c r="L1146" t="s">
        <v>4536</v>
      </c>
      <c r="M1146" t="s">
        <v>146</v>
      </c>
      <c r="N1146">
        <v>1403</v>
      </c>
      <c r="O1146" t="s">
        <v>5426</v>
      </c>
    </row>
    <row r="1147" spans="1:15" x14ac:dyDescent="0.25">
      <c r="A1147" t="s">
        <v>75</v>
      </c>
      <c r="B1147" t="s">
        <v>90</v>
      </c>
      <c r="C1147" t="s">
        <v>5427</v>
      </c>
      <c r="D1147" t="s">
        <v>120</v>
      </c>
      <c r="E1147">
        <v>0.84099999999999997</v>
      </c>
      <c r="F1147" t="s">
        <v>5428</v>
      </c>
      <c r="G1147" t="s">
        <v>5429</v>
      </c>
      <c r="H1147" t="s">
        <v>5430</v>
      </c>
      <c r="I1147" t="s">
        <v>204</v>
      </c>
      <c r="J1147" t="s">
        <v>3587</v>
      </c>
      <c r="K1147" t="s">
        <v>140</v>
      </c>
      <c r="L1147" t="s">
        <v>4536</v>
      </c>
      <c r="M1147" t="s">
        <v>146</v>
      </c>
      <c r="N1147">
        <v>1403</v>
      </c>
      <c r="O1147" t="s">
        <v>5431</v>
      </c>
    </row>
    <row r="1148" spans="1:15" x14ac:dyDescent="0.25">
      <c r="A1148" t="s">
        <v>75</v>
      </c>
      <c r="B1148" t="s">
        <v>90</v>
      </c>
      <c r="C1148" t="s">
        <v>5432</v>
      </c>
      <c r="D1148" t="s">
        <v>135</v>
      </c>
      <c r="E1148">
        <v>0.89300000000000002</v>
      </c>
      <c r="F1148" t="s">
        <v>189</v>
      </c>
      <c r="G1148" t="s">
        <v>5433</v>
      </c>
      <c r="H1148" t="s">
        <v>5434</v>
      </c>
      <c r="I1148" t="s">
        <v>189</v>
      </c>
      <c r="J1148" t="s">
        <v>82</v>
      </c>
      <c r="K1148" t="s">
        <v>83</v>
      </c>
      <c r="L1148" t="s">
        <v>4536</v>
      </c>
      <c r="M1148" t="s">
        <v>146</v>
      </c>
      <c r="N1148">
        <v>1403</v>
      </c>
      <c r="O1148" t="s">
        <v>5435</v>
      </c>
    </row>
    <row r="1149" spans="1:15" x14ac:dyDescent="0.25">
      <c r="A1149" t="s">
        <v>75</v>
      </c>
      <c r="B1149" t="s">
        <v>90</v>
      </c>
      <c r="C1149" t="s">
        <v>5436</v>
      </c>
      <c r="D1149" t="s">
        <v>120</v>
      </c>
      <c r="E1149">
        <v>0.86599999999999999</v>
      </c>
      <c r="F1149" t="s">
        <v>5437</v>
      </c>
      <c r="G1149" t="s">
        <v>5438</v>
      </c>
      <c r="H1149" t="s">
        <v>1474</v>
      </c>
      <c r="I1149" t="s">
        <v>245</v>
      </c>
      <c r="J1149" t="s">
        <v>3264</v>
      </c>
      <c r="K1149" t="s">
        <v>253</v>
      </c>
      <c r="L1149" t="s">
        <v>4536</v>
      </c>
      <c r="M1149" t="s">
        <v>146</v>
      </c>
      <c r="N1149">
        <v>1403</v>
      </c>
      <c r="O1149" t="s">
        <v>5439</v>
      </c>
    </row>
    <row r="1150" spans="1:15" x14ac:dyDescent="0.25">
      <c r="A1150" t="s">
        <v>75</v>
      </c>
      <c r="B1150" t="s">
        <v>90</v>
      </c>
      <c r="C1150" t="s">
        <v>5440</v>
      </c>
      <c r="D1150" t="s">
        <v>297</v>
      </c>
      <c r="E1150">
        <v>0.83499999999999996</v>
      </c>
      <c r="F1150" t="s">
        <v>79</v>
      </c>
      <c r="G1150" t="s">
        <v>5441</v>
      </c>
      <c r="H1150" t="s">
        <v>5442</v>
      </c>
      <c r="I1150" t="s">
        <v>79</v>
      </c>
      <c r="J1150" t="s">
        <v>82</v>
      </c>
      <c r="K1150" t="s">
        <v>83</v>
      </c>
      <c r="L1150" t="s">
        <v>4536</v>
      </c>
      <c r="M1150" t="s">
        <v>146</v>
      </c>
      <c r="N1150">
        <v>1403</v>
      </c>
      <c r="O1150" t="s">
        <v>5443</v>
      </c>
    </row>
    <row r="1151" spans="1:15" x14ac:dyDescent="0.25">
      <c r="A1151" t="s">
        <v>75</v>
      </c>
      <c r="B1151" t="s">
        <v>90</v>
      </c>
      <c r="C1151" t="s">
        <v>5444</v>
      </c>
      <c r="D1151" t="s">
        <v>135</v>
      </c>
      <c r="E1151">
        <v>0.872</v>
      </c>
      <c r="F1151" t="s">
        <v>212</v>
      </c>
      <c r="G1151" t="s">
        <v>1477</v>
      </c>
      <c r="H1151" t="s">
        <v>212</v>
      </c>
      <c r="I1151" t="s">
        <v>212</v>
      </c>
      <c r="J1151" t="s">
        <v>82</v>
      </c>
      <c r="K1151" t="s">
        <v>83</v>
      </c>
      <c r="L1151" t="s">
        <v>4536</v>
      </c>
      <c r="M1151" t="s">
        <v>146</v>
      </c>
      <c r="N1151">
        <v>1403</v>
      </c>
      <c r="O1151" t="s">
        <v>5445</v>
      </c>
    </row>
    <row r="1152" spans="1:15" x14ac:dyDescent="0.25">
      <c r="A1152" t="s">
        <v>75</v>
      </c>
      <c r="B1152" t="s">
        <v>90</v>
      </c>
      <c r="C1152" t="s">
        <v>5446</v>
      </c>
      <c r="D1152" t="s">
        <v>135</v>
      </c>
      <c r="E1152">
        <v>1</v>
      </c>
      <c r="F1152" t="s">
        <v>5447</v>
      </c>
      <c r="G1152" t="s">
        <v>1492</v>
      </c>
      <c r="H1152" t="s">
        <v>1493</v>
      </c>
      <c r="I1152" t="s">
        <v>511</v>
      </c>
      <c r="J1152" t="s">
        <v>5448</v>
      </c>
      <c r="K1152" t="s">
        <v>400</v>
      </c>
      <c r="L1152" t="s">
        <v>4536</v>
      </c>
      <c r="M1152" t="s">
        <v>146</v>
      </c>
      <c r="N1152">
        <v>1403</v>
      </c>
      <c r="O1152" t="s">
        <v>5449</v>
      </c>
    </row>
    <row r="1153" spans="1:15" x14ac:dyDescent="0.25">
      <c r="A1153" t="s">
        <v>75</v>
      </c>
      <c r="B1153" t="s">
        <v>90</v>
      </c>
      <c r="C1153" t="s">
        <v>5450</v>
      </c>
      <c r="D1153" t="s">
        <v>135</v>
      </c>
      <c r="E1153">
        <v>0.87599999999999989</v>
      </c>
      <c r="F1153" t="s">
        <v>5451</v>
      </c>
      <c r="G1153" t="s">
        <v>4161</v>
      </c>
      <c r="H1153" t="s">
        <v>4162</v>
      </c>
      <c r="I1153" t="s">
        <v>197</v>
      </c>
      <c r="J1153" t="s">
        <v>5452</v>
      </c>
      <c r="K1153" t="s">
        <v>172</v>
      </c>
      <c r="L1153" t="s">
        <v>4536</v>
      </c>
      <c r="M1153" t="s">
        <v>146</v>
      </c>
      <c r="N1153">
        <v>1403</v>
      </c>
      <c r="O1153" t="s">
        <v>5453</v>
      </c>
    </row>
    <row r="1154" spans="1:15" x14ac:dyDescent="0.25">
      <c r="A1154" t="s">
        <v>75</v>
      </c>
      <c r="B1154" t="s">
        <v>90</v>
      </c>
      <c r="C1154" t="s">
        <v>5454</v>
      </c>
      <c r="D1154" t="s">
        <v>88</v>
      </c>
      <c r="E1154">
        <v>0.89400000000000002</v>
      </c>
      <c r="F1154" t="s">
        <v>79</v>
      </c>
      <c r="G1154" t="s">
        <v>5455</v>
      </c>
      <c r="H1154" t="s">
        <v>5456</v>
      </c>
      <c r="I1154" t="s">
        <v>79</v>
      </c>
      <c r="J1154" t="s">
        <v>82</v>
      </c>
      <c r="K1154" t="s">
        <v>83</v>
      </c>
      <c r="L1154" t="s">
        <v>4536</v>
      </c>
      <c r="M1154" t="s">
        <v>146</v>
      </c>
      <c r="N1154">
        <v>1403</v>
      </c>
      <c r="O1154" t="s">
        <v>5457</v>
      </c>
    </row>
    <row r="1155" spans="1:15" x14ac:dyDescent="0.25">
      <c r="A1155" t="s">
        <v>75</v>
      </c>
      <c r="B1155" t="s">
        <v>90</v>
      </c>
      <c r="C1155" t="s">
        <v>5458</v>
      </c>
      <c r="D1155" t="s">
        <v>120</v>
      </c>
      <c r="E1155">
        <v>0.85299999999999998</v>
      </c>
      <c r="F1155" t="s">
        <v>212</v>
      </c>
      <c r="G1155" t="s">
        <v>5459</v>
      </c>
      <c r="H1155" t="s">
        <v>5460</v>
      </c>
      <c r="I1155" t="s">
        <v>212</v>
      </c>
      <c r="J1155" t="s">
        <v>82</v>
      </c>
      <c r="K1155" t="s">
        <v>83</v>
      </c>
      <c r="L1155" t="s">
        <v>4536</v>
      </c>
      <c r="M1155" t="s">
        <v>146</v>
      </c>
      <c r="N1155">
        <v>1403</v>
      </c>
      <c r="O1155" t="s">
        <v>5461</v>
      </c>
    </row>
    <row r="1156" spans="1:15" x14ac:dyDescent="0.25">
      <c r="A1156" t="s">
        <v>75</v>
      </c>
      <c r="B1156" t="s">
        <v>90</v>
      </c>
      <c r="C1156" t="s">
        <v>5462</v>
      </c>
      <c r="D1156" t="s">
        <v>225</v>
      </c>
      <c r="E1156">
        <v>0.84799999999999998</v>
      </c>
      <c r="F1156" t="s">
        <v>79</v>
      </c>
      <c r="G1156" t="s">
        <v>5463</v>
      </c>
      <c r="H1156" t="s">
        <v>5464</v>
      </c>
      <c r="I1156" t="s">
        <v>79</v>
      </c>
      <c r="J1156" t="s">
        <v>82</v>
      </c>
      <c r="K1156" t="s">
        <v>83</v>
      </c>
      <c r="L1156" t="s">
        <v>4536</v>
      </c>
      <c r="M1156" t="s">
        <v>146</v>
      </c>
      <c r="N1156">
        <v>1403</v>
      </c>
      <c r="O1156" t="s">
        <v>5465</v>
      </c>
    </row>
    <row r="1157" spans="1:15" x14ac:dyDescent="0.25">
      <c r="A1157" t="s">
        <v>75</v>
      </c>
      <c r="B1157" t="s">
        <v>90</v>
      </c>
      <c r="C1157" t="s">
        <v>1519</v>
      </c>
      <c r="D1157" t="s">
        <v>92</v>
      </c>
      <c r="E1157">
        <v>0.65</v>
      </c>
      <c r="F1157" t="s">
        <v>79</v>
      </c>
      <c r="G1157" t="s">
        <v>1520</v>
      </c>
      <c r="H1157" t="s">
        <v>1521</v>
      </c>
      <c r="I1157" t="s">
        <v>79</v>
      </c>
      <c r="J1157" t="s">
        <v>82</v>
      </c>
      <c r="K1157" t="s">
        <v>83</v>
      </c>
      <c r="L1157" t="s">
        <v>4536</v>
      </c>
      <c r="M1157" t="s">
        <v>146</v>
      </c>
      <c r="N1157">
        <v>1403</v>
      </c>
      <c r="O1157" t="s">
        <v>1522</v>
      </c>
    </row>
    <row r="1158" spans="1:15" x14ac:dyDescent="0.25">
      <c r="A1158" t="s">
        <v>75</v>
      </c>
      <c r="B1158" t="s">
        <v>90</v>
      </c>
      <c r="C1158" t="s">
        <v>5466</v>
      </c>
      <c r="D1158" t="s">
        <v>225</v>
      </c>
      <c r="E1158">
        <v>0.88200000000000001</v>
      </c>
      <c r="F1158" t="s">
        <v>79</v>
      </c>
      <c r="G1158" t="s">
        <v>4173</v>
      </c>
      <c r="H1158" t="s">
        <v>4174</v>
      </c>
      <c r="I1158" t="s">
        <v>79</v>
      </c>
      <c r="J1158" t="s">
        <v>82</v>
      </c>
      <c r="K1158" t="s">
        <v>83</v>
      </c>
      <c r="L1158" t="s">
        <v>4536</v>
      </c>
      <c r="M1158" t="s">
        <v>146</v>
      </c>
      <c r="N1158">
        <v>1403</v>
      </c>
      <c r="O1158" t="s">
        <v>5467</v>
      </c>
    </row>
    <row r="1159" spans="1:15" x14ac:dyDescent="0.25">
      <c r="A1159" t="s">
        <v>75</v>
      </c>
      <c r="B1159" t="s">
        <v>90</v>
      </c>
      <c r="C1159" t="s">
        <v>5468</v>
      </c>
      <c r="D1159" t="s">
        <v>120</v>
      </c>
      <c r="E1159">
        <v>0.879</v>
      </c>
      <c r="F1159" t="s">
        <v>79</v>
      </c>
      <c r="G1159" t="s">
        <v>5469</v>
      </c>
      <c r="H1159" t="s">
        <v>5470</v>
      </c>
      <c r="I1159" t="s">
        <v>79</v>
      </c>
      <c r="J1159" t="s">
        <v>82</v>
      </c>
      <c r="K1159" t="s">
        <v>83</v>
      </c>
      <c r="L1159" t="s">
        <v>4536</v>
      </c>
      <c r="M1159" t="s">
        <v>146</v>
      </c>
      <c r="N1159">
        <v>1403</v>
      </c>
      <c r="O1159" t="s">
        <v>5471</v>
      </c>
    </row>
    <row r="1160" spans="1:15" x14ac:dyDescent="0.25">
      <c r="A1160" t="s">
        <v>75</v>
      </c>
      <c r="B1160" t="s">
        <v>90</v>
      </c>
      <c r="C1160" t="s">
        <v>5472</v>
      </c>
      <c r="D1160" t="s">
        <v>120</v>
      </c>
      <c r="E1160">
        <v>0.88800000000000001</v>
      </c>
      <c r="F1160" t="s">
        <v>79</v>
      </c>
      <c r="G1160" t="s">
        <v>5473</v>
      </c>
      <c r="H1160" t="s">
        <v>5474</v>
      </c>
      <c r="I1160" t="s">
        <v>79</v>
      </c>
      <c r="J1160" t="s">
        <v>82</v>
      </c>
      <c r="K1160" t="s">
        <v>83</v>
      </c>
      <c r="L1160" t="s">
        <v>4536</v>
      </c>
      <c r="M1160" t="s">
        <v>146</v>
      </c>
      <c r="N1160">
        <v>1403</v>
      </c>
      <c r="O1160" t="s">
        <v>5475</v>
      </c>
    </row>
    <row r="1161" spans="1:15" x14ac:dyDescent="0.25">
      <c r="A1161" t="s">
        <v>75</v>
      </c>
      <c r="B1161" t="s">
        <v>90</v>
      </c>
      <c r="C1161" t="s">
        <v>5476</v>
      </c>
      <c r="D1161" t="s">
        <v>120</v>
      </c>
      <c r="E1161">
        <v>0.83599999999999997</v>
      </c>
      <c r="F1161" t="s">
        <v>5477</v>
      </c>
      <c r="G1161" t="s">
        <v>5478</v>
      </c>
      <c r="H1161" t="s">
        <v>5479</v>
      </c>
      <c r="I1161" t="s">
        <v>124</v>
      </c>
      <c r="J1161" t="s">
        <v>1305</v>
      </c>
      <c r="K1161" t="s">
        <v>96</v>
      </c>
      <c r="L1161" t="s">
        <v>4536</v>
      </c>
      <c r="M1161" t="s">
        <v>146</v>
      </c>
      <c r="N1161">
        <v>1403</v>
      </c>
      <c r="O1161" t="s">
        <v>5480</v>
      </c>
    </row>
    <row r="1162" spans="1:15" x14ac:dyDescent="0.25">
      <c r="A1162" t="s">
        <v>75</v>
      </c>
      <c r="B1162" t="s">
        <v>90</v>
      </c>
      <c r="C1162" t="s">
        <v>5481</v>
      </c>
      <c r="D1162" t="s">
        <v>120</v>
      </c>
      <c r="E1162">
        <v>0.81799999999999995</v>
      </c>
      <c r="F1162" t="s">
        <v>5482</v>
      </c>
      <c r="G1162" t="s">
        <v>2919</v>
      </c>
      <c r="H1162" t="s">
        <v>2920</v>
      </c>
      <c r="I1162" t="s">
        <v>105</v>
      </c>
      <c r="J1162" t="s">
        <v>4559</v>
      </c>
      <c r="K1162" t="s">
        <v>160</v>
      </c>
      <c r="L1162" t="s">
        <v>4536</v>
      </c>
      <c r="M1162" t="s">
        <v>146</v>
      </c>
      <c r="N1162">
        <v>1403</v>
      </c>
      <c r="O1162" t="s">
        <v>5483</v>
      </c>
    </row>
    <row r="1163" spans="1:15" x14ac:dyDescent="0.25">
      <c r="A1163" t="s">
        <v>75</v>
      </c>
      <c r="B1163" t="s">
        <v>90</v>
      </c>
      <c r="C1163" t="s">
        <v>5484</v>
      </c>
      <c r="D1163" t="s">
        <v>92</v>
      </c>
      <c r="E1163">
        <v>0.85400000000000009</v>
      </c>
      <c r="F1163" t="s">
        <v>5485</v>
      </c>
      <c r="G1163" t="s">
        <v>5486</v>
      </c>
      <c r="H1163" t="s">
        <v>5487</v>
      </c>
      <c r="I1163" t="s">
        <v>400</v>
      </c>
      <c r="J1163" t="s">
        <v>2784</v>
      </c>
      <c r="K1163" t="s">
        <v>277</v>
      </c>
      <c r="L1163" t="s">
        <v>4536</v>
      </c>
      <c r="M1163" t="s">
        <v>146</v>
      </c>
      <c r="N1163">
        <v>1403</v>
      </c>
      <c r="O1163" t="s">
        <v>5488</v>
      </c>
    </row>
    <row r="1164" spans="1:15" x14ac:dyDescent="0.25">
      <c r="A1164" t="s">
        <v>75</v>
      </c>
      <c r="B1164" t="s">
        <v>90</v>
      </c>
      <c r="C1164" t="s">
        <v>5489</v>
      </c>
      <c r="D1164" t="s">
        <v>135</v>
      </c>
      <c r="E1164">
        <v>0.86199999999999999</v>
      </c>
      <c r="F1164" t="s">
        <v>79</v>
      </c>
      <c r="G1164" t="s">
        <v>5490</v>
      </c>
      <c r="H1164" t="s">
        <v>5491</v>
      </c>
      <c r="I1164" t="s">
        <v>79</v>
      </c>
      <c r="J1164" t="s">
        <v>82</v>
      </c>
      <c r="K1164" t="s">
        <v>83</v>
      </c>
      <c r="L1164" t="s">
        <v>4536</v>
      </c>
      <c r="M1164" t="s">
        <v>146</v>
      </c>
      <c r="N1164">
        <v>1403</v>
      </c>
      <c r="O1164" t="s">
        <v>5492</v>
      </c>
    </row>
    <row r="1165" spans="1:15" x14ac:dyDescent="0.25">
      <c r="A1165" t="s">
        <v>75</v>
      </c>
      <c r="B1165" t="s">
        <v>90</v>
      </c>
      <c r="C1165" t="s">
        <v>5493</v>
      </c>
      <c r="D1165" t="s">
        <v>135</v>
      </c>
      <c r="E1165">
        <v>0.8590000000000001</v>
      </c>
      <c r="F1165" t="s">
        <v>5494</v>
      </c>
      <c r="G1165" t="s">
        <v>5495</v>
      </c>
      <c r="H1165" t="s">
        <v>5496</v>
      </c>
      <c r="I1165" t="s">
        <v>197</v>
      </c>
      <c r="J1165" t="s">
        <v>5497</v>
      </c>
      <c r="K1165" t="s">
        <v>172</v>
      </c>
      <c r="L1165" t="s">
        <v>4536</v>
      </c>
      <c r="M1165" t="s">
        <v>146</v>
      </c>
      <c r="N1165">
        <v>1403</v>
      </c>
      <c r="O1165" t="s">
        <v>5498</v>
      </c>
    </row>
    <row r="1166" spans="1:15" x14ac:dyDescent="0.25">
      <c r="A1166" t="s">
        <v>75</v>
      </c>
      <c r="B1166" t="s">
        <v>90</v>
      </c>
      <c r="C1166" t="s">
        <v>5499</v>
      </c>
      <c r="D1166" t="s">
        <v>88</v>
      </c>
      <c r="E1166">
        <v>0.82799999999999996</v>
      </c>
      <c r="F1166" t="s">
        <v>5500</v>
      </c>
      <c r="G1166" t="s">
        <v>5501</v>
      </c>
      <c r="H1166" t="s">
        <v>2331</v>
      </c>
      <c r="I1166" t="s">
        <v>96</v>
      </c>
      <c r="J1166" t="s">
        <v>5011</v>
      </c>
      <c r="K1166" t="s">
        <v>253</v>
      </c>
      <c r="L1166" t="s">
        <v>4536</v>
      </c>
      <c r="M1166" t="s">
        <v>146</v>
      </c>
      <c r="N1166">
        <v>1403</v>
      </c>
      <c r="O1166" t="s">
        <v>5502</v>
      </c>
    </row>
    <row r="1167" spans="1:15" x14ac:dyDescent="0.25">
      <c r="A1167" t="s">
        <v>75</v>
      </c>
      <c r="B1167" t="s">
        <v>90</v>
      </c>
      <c r="C1167" t="s">
        <v>5503</v>
      </c>
      <c r="D1167" t="s">
        <v>225</v>
      </c>
      <c r="E1167">
        <v>0.88300000000000001</v>
      </c>
      <c r="F1167" t="s">
        <v>5504</v>
      </c>
      <c r="G1167" t="s">
        <v>4245</v>
      </c>
      <c r="H1167" t="s">
        <v>4246</v>
      </c>
      <c r="I1167" t="s">
        <v>96</v>
      </c>
      <c r="J1167" t="s">
        <v>5505</v>
      </c>
      <c r="K1167" t="s">
        <v>253</v>
      </c>
      <c r="L1167" t="s">
        <v>4536</v>
      </c>
      <c r="M1167" t="s">
        <v>146</v>
      </c>
      <c r="N1167">
        <v>1403</v>
      </c>
      <c r="O1167" t="s">
        <v>5506</v>
      </c>
    </row>
    <row r="1168" spans="1:15" x14ac:dyDescent="0.25">
      <c r="A1168" t="s">
        <v>75</v>
      </c>
      <c r="B1168" t="s">
        <v>90</v>
      </c>
      <c r="C1168" t="s">
        <v>5507</v>
      </c>
      <c r="D1168" t="s">
        <v>225</v>
      </c>
      <c r="E1168">
        <v>0.85499999999999998</v>
      </c>
      <c r="F1168" t="s">
        <v>79</v>
      </c>
      <c r="G1168" t="s">
        <v>5508</v>
      </c>
      <c r="H1168" t="s">
        <v>5509</v>
      </c>
      <c r="I1168" t="s">
        <v>79</v>
      </c>
      <c r="J1168" t="s">
        <v>82</v>
      </c>
      <c r="K1168" t="s">
        <v>83</v>
      </c>
      <c r="L1168" t="s">
        <v>4536</v>
      </c>
      <c r="M1168" t="s">
        <v>146</v>
      </c>
      <c r="N1168">
        <v>1403</v>
      </c>
      <c r="O1168" t="s">
        <v>5510</v>
      </c>
    </row>
    <row r="1169" spans="1:15" x14ac:dyDescent="0.25">
      <c r="A1169" t="s">
        <v>75</v>
      </c>
      <c r="B1169" t="s">
        <v>90</v>
      </c>
      <c r="C1169" t="s">
        <v>5511</v>
      </c>
      <c r="D1169" t="s">
        <v>120</v>
      </c>
      <c r="E1169">
        <v>0.8909999999999999</v>
      </c>
      <c r="F1169" t="s">
        <v>79</v>
      </c>
      <c r="G1169" t="s">
        <v>5512</v>
      </c>
      <c r="H1169" t="s">
        <v>5513</v>
      </c>
      <c r="I1169" t="s">
        <v>79</v>
      </c>
      <c r="J1169" t="s">
        <v>82</v>
      </c>
      <c r="K1169" t="s">
        <v>83</v>
      </c>
      <c r="L1169" t="s">
        <v>4536</v>
      </c>
      <c r="M1169" t="s">
        <v>146</v>
      </c>
      <c r="N1169">
        <v>1403</v>
      </c>
      <c r="O1169" t="s">
        <v>5514</v>
      </c>
    </row>
    <row r="1170" spans="1:15" x14ac:dyDescent="0.25">
      <c r="A1170" t="s">
        <v>75</v>
      </c>
      <c r="B1170" t="s">
        <v>90</v>
      </c>
      <c r="C1170" t="s">
        <v>5515</v>
      </c>
      <c r="D1170" t="s">
        <v>92</v>
      </c>
      <c r="E1170">
        <v>0.871</v>
      </c>
      <c r="F1170" t="s">
        <v>79</v>
      </c>
      <c r="G1170" t="s">
        <v>5516</v>
      </c>
      <c r="H1170" t="s">
        <v>5517</v>
      </c>
      <c r="I1170" t="s">
        <v>79</v>
      </c>
      <c r="J1170" t="s">
        <v>82</v>
      </c>
      <c r="K1170" t="s">
        <v>83</v>
      </c>
      <c r="L1170" t="s">
        <v>4536</v>
      </c>
      <c r="M1170" t="s">
        <v>146</v>
      </c>
      <c r="N1170">
        <v>1403</v>
      </c>
      <c r="O1170" t="s">
        <v>5518</v>
      </c>
    </row>
    <row r="1171" spans="1:15" x14ac:dyDescent="0.25">
      <c r="A1171" t="s">
        <v>75</v>
      </c>
      <c r="B1171" t="s">
        <v>90</v>
      </c>
      <c r="C1171" t="s">
        <v>5519</v>
      </c>
      <c r="D1171" t="s">
        <v>88</v>
      </c>
      <c r="E1171">
        <v>0.90200000000000002</v>
      </c>
      <c r="F1171" t="s">
        <v>79</v>
      </c>
      <c r="G1171" t="s">
        <v>2950</v>
      </c>
      <c r="H1171" t="s">
        <v>2951</v>
      </c>
      <c r="I1171" t="s">
        <v>79</v>
      </c>
      <c r="J1171" t="s">
        <v>82</v>
      </c>
      <c r="K1171" t="s">
        <v>83</v>
      </c>
      <c r="L1171" t="s">
        <v>4536</v>
      </c>
      <c r="M1171" t="s">
        <v>146</v>
      </c>
      <c r="N1171">
        <v>1403</v>
      </c>
      <c r="O1171" t="s">
        <v>5520</v>
      </c>
    </row>
    <row r="1172" spans="1:15" x14ac:dyDescent="0.25">
      <c r="A1172" t="s">
        <v>75</v>
      </c>
      <c r="B1172" t="s">
        <v>90</v>
      </c>
      <c r="C1172" t="s">
        <v>5521</v>
      </c>
      <c r="D1172" t="s">
        <v>135</v>
      </c>
      <c r="E1172">
        <v>0.85099999999999998</v>
      </c>
      <c r="F1172" t="s">
        <v>79</v>
      </c>
      <c r="G1172" t="s">
        <v>5522</v>
      </c>
      <c r="H1172" t="s">
        <v>5523</v>
      </c>
      <c r="I1172" t="s">
        <v>79</v>
      </c>
      <c r="J1172" t="s">
        <v>82</v>
      </c>
      <c r="K1172" t="s">
        <v>83</v>
      </c>
      <c r="L1172" t="s">
        <v>4536</v>
      </c>
      <c r="M1172" t="s">
        <v>146</v>
      </c>
      <c r="N1172">
        <v>1403</v>
      </c>
      <c r="O1172" t="s">
        <v>5524</v>
      </c>
    </row>
    <row r="1173" spans="1:15" x14ac:dyDescent="0.25">
      <c r="A1173" t="s">
        <v>75</v>
      </c>
      <c r="B1173" t="s">
        <v>90</v>
      </c>
      <c r="C1173" t="s">
        <v>2964</v>
      </c>
      <c r="D1173" t="s">
        <v>135</v>
      </c>
      <c r="E1173">
        <v>0.8640000000000001</v>
      </c>
      <c r="F1173" t="s">
        <v>2965</v>
      </c>
      <c r="G1173" t="s">
        <v>2966</v>
      </c>
      <c r="H1173" t="s">
        <v>2967</v>
      </c>
      <c r="I1173" t="s">
        <v>105</v>
      </c>
      <c r="J1173" t="s">
        <v>2968</v>
      </c>
      <c r="K1173" t="s">
        <v>85</v>
      </c>
      <c r="L1173" t="s">
        <v>4536</v>
      </c>
      <c r="M1173" t="s">
        <v>146</v>
      </c>
      <c r="N1173">
        <v>1403</v>
      </c>
      <c r="O1173" t="s">
        <v>2969</v>
      </c>
    </row>
    <row r="1174" spans="1:15" x14ac:dyDescent="0.25">
      <c r="A1174" t="s">
        <v>75</v>
      </c>
      <c r="B1174" t="s">
        <v>90</v>
      </c>
      <c r="C1174" t="s">
        <v>5525</v>
      </c>
      <c r="D1174" t="s">
        <v>135</v>
      </c>
      <c r="E1174">
        <v>0.84900000000000009</v>
      </c>
      <c r="F1174" t="s">
        <v>5172</v>
      </c>
      <c r="G1174" t="s">
        <v>5526</v>
      </c>
      <c r="H1174" t="s">
        <v>2967</v>
      </c>
      <c r="I1174" t="s">
        <v>124</v>
      </c>
      <c r="J1174" t="s">
        <v>1824</v>
      </c>
      <c r="K1174" t="s">
        <v>140</v>
      </c>
      <c r="L1174" t="s">
        <v>4536</v>
      </c>
      <c r="M1174" t="s">
        <v>146</v>
      </c>
      <c r="N1174">
        <v>1403</v>
      </c>
      <c r="O1174" t="s">
        <v>5527</v>
      </c>
    </row>
    <row r="1175" spans="1:15" x14ac:dyDescent="0.25">
      <c r="A1175" t="s">
        <v>75</v>
      </c>
      <c r="B1175" t="s">
        <v>90</v>
      </c>
      <c r="C1175" t="s">
        <v>5528</v>
      </c>
      <c r="D1175" t="s">
        <v>225</v>
      </c>
      <c r="E1175">
        <v>0.877</v>
      </c>
      <c r="F1175" t="s">
        <v>636</v>
      </c>
      <c r="G1175" t="s">
        <v>1619</v>
      </c>
      <c r="H1175" t="s">
        <v>1620</v>
      </c>
      <c r="I1175" t="s">
        <v>96</v>
      </c>
      <c r="J1175" t="s">
        <v>639</v>
      </c>
      <c r="K1175" t="s">
        <v>98</v>
      </c>
      <c r="L1175" t="s">
        <v>4536</v>
      </c>
      <c r="M1175" t="s">
        <v>146</v>
      </c>
      <c r="N1175">
        <v>1403</v>
      </c>
      <c r="O1175" t="s">
        <v>5529</v>
      </c>
    </row>
    <row r="1176" spans="1:15" x14ac:dyDescent="0.25">
      <c r="A1176" t="s">
        <v>75</v>
      </c>
      <c r="B1176" t="s">
        <v>90</v>
      </c>
      <c r="C1176" t="s">
        <v>5530</v>
      </c>
      <c r="D1176" t="s">
        <v>135</v>
      </c>
      <c r="E1176">
        <v>0.89900000000000002</v>
      </c>
      <c r="F1176" t="s">
        <v>5531</v>
      </c>
      <c r="G1176" t="s">
        <v>5532</v>
      </c>
      <c r="H1176" t="s">
        <v>5533</v>
      </c>
      <c r="I1176" t="s">
        <v>146</v>
      </c>
      <c r="J1176" t="s">
        <v>1223</v>
      </c>
      <c r="K1176" t="s">
        <v>148</v>
      </c>
      <c r="L1176" t="s">
        <v>4536</v>
      </c>
      <c r="M1176" t="s">
        <v>146</v>
      </c>
      <c r="N1176">
        <v>1403</v>
      </c>
      <c r="O1176" t="s">
        <v>5534</v>
      </c>
    </row>
    <row r="1177" spans="1:15" x14ac:dyDescent="0.25">
      <c r="A1177" t="s">
        <v>75</v>
      </c>
      <c r="B1177" t="s">
        <v>90</v>
      </c>
      <c r="C1177" t="s">
        <v>5535</v>
      </c>
      <c r="D1177" t="s">
        <v>135</v>
      </c>
      <c r="E1177">
        <v>0.83599999999999997</v>
      </c>
      <c r="F1177" t="s">
        <v>5536</v>
      </c>
      <c r="G1177" t="s">
        <v>1629</v>
      </c>
      <c r="H1177" t="s">
        <v>1630</v>
      </c>
      <c r="I1177" t="s">
        <v>131</v>
      </c>
      <c r="J1177" t="s">
        <v>5537</v>
      </c>
      <c r="K1177" t="s">
        <v>98</v>
      </c>
      <c r="L1177" t="s">
        <v>4536</v>
      </c>
      <c r="M1177" t="s">
        <v>146</v>
      </c>
      <c r="N1177">
        <v>1403</v>
      </c>
      <c r="O1177" t="s">
        <v>5538</v>
      </c>
    </row>
    <row r="1178" spans="1:15" x14ac:dyDescent="0.25">
      <c r="A1178" t="s">
        <v>75</v>
      </c>
      <c r="B1178" t="s">
        <v>90</v>
      </c>
      <c r="C1178" t="s">
        <v>5539</v>
      </c>
      <c r="D1178" t="s">
        <v>120</v>
      </c>
      <c r="E1178">
        <v>0.83200000000000007</v>
      </c>
      <c r="F1178" t="s">
        <v>5540</v>
      </c>
      <c r="G1178" t="s">
        <v>2976</v>
      </c>
      <c r="H1178" t="s">
        <v>2642</v>
      </c>
      <c r="I1178" t="s">
        <v>85</v>
      </c>
      <c r="J1178" t="s">
        <v>252</v>
      </c>
      <c r="K1178" t="s">
        <v>277</v>
      </c>
      <c r="L1178" t="s">
        <v>4536</v>
      </c>
      <c r="M1178" t="s">
        <v>146</v>
      </c>
      <c r="N1178">
        <v>1403</v>
      </c>
      <c r="O1178" t="s">
        <v>5541</v>
      </c>
    </row>
    <row r="1179" spans="1:15" x14ac:dyDescent="0.25">
      <c r="A1179" t="s">
        <v>75</v>
      </c>
      <c r="B1179" t="s">
        <v>90</v>
      </c>
      <c r="C1179" t="s">
        <v>5542</v>
      </c>
      <c r="D1179" t="s">
        <v>225</v>
      </c>
      <c r="E1179">
        <v>0.84799999999999998</v>
      </c>
      <c r="F1179" t="s">
        <v>5543</v>
      </c>
      <c r="G1179" t="s">
        <v>5544</v>
      </c>
      <c r="H1179" t="s">
        <v>5545</v>
      </c>
      <c r="I1179" t="s">
        <v>174</v>
      </c>
      <c r="J1179" t="s">
        <v>3618</v>
      </c>
      <c r="K1179" t="s">
        <v>140</v>
      </c>
      <c r="L1179" t="s">
        <v>4536</v>
      </c>
      <c r="M1179" t="s">
        <v>146</v>
      </c>
      <c r="N1179">
        <v>1403</v>
      </c>
      <c r="O1179" t="s">
        <v>5546</v>
      </c>
    </row>
    <row r="1180" spans="1:15" x14ac:dyDescent="0.25">
      <c r="A1180" t="s">
        <v>75</v>
      </c>
      <c r="B1180" t="s">
        <v>90</v>
      </c>
      <c r="C1180" t="s">
        <v>5547</v>
      </c>
      <c r="D1180" t="s">
        <v>120</v>
      </c>
      <c r="E1180">
        <v>0.9</v>
      </c>
      <c r="F1180" t="s">
        <v>5548</v>
      </c>
      <c r="G1180" t="s">
        <v>5549</v>
      </c>
      <c r="H1180" t="s">
        <v>5550</v>
      </c>
      <c r="I1180" t="s">
        <v>85</v>
      </c>
      <c r="J1180" t="s">
        <v>5551</v>
      </c>
      <c r="K1180" t="s">
        <v>277</v>
      </c>
      <c r="L1180" t="s">
        <v>4536</v>
      </c>
      <c r="M1180" t="s">
        <v>146</v>
      </c>
      <c r="N1180">
        <v>1403</v>
      </c>
      <c r="O1180" t="s">
        <v>5552</v>
      </c>
    </row>
    <row r="1181" spans="1:15" x14ac:dyDescent="0.25">
      <c r="A1181" t="s">
        <v>75</v>
      </c>
      <c r="B1181" t="s">
        <v>90</v>
      </c>
      <c r="C1181" t="s">
        <v>5553</v>
      </c>
      <c r="D1181" t="s">
        <v>135</v>
      </c>
      <c r="E1181">
        <v>0.8909999999999999</v>
      </c>
      <c r="F1181" t="s">
        <v>5554</v>
      </c>
      <c r="G1181" t="s">
        <v>5555</v>
      </c>
      <c r="H1181" t="s">
        <v>5556</v>
      </c>
      <c r="I1181" t="s">
        <v>85</v>
      </c>
      <c r="J1181" t="s">
        <v>5557</v>
      </c>
      <c r="K1181" t="s">
        <v>277</v>
      </c>
      <c r="L1181" t="s">
        <v>4536</v>
      </c>
      <c r="M1181" t="s">
        <v>146</v>
      </c>
      <c r="N1181">
        <v>1403</v>
      </c>
      <c r="O1181" t="s">
        <v>5558</v>
      </c>
    </row>
    <row r="1182" spans="1:15" x14ac:dyDescent="0.25">
      <c r="A1182" t="s">
        <v>75</v>
      </c>
      <c r="B1182" t="s">
        <v>90</v>
      </c>
      <c r="C1182" t="s">
        <v>5559</v>
      </c>
      <c r="D1182" t="s">
        <v>120</v>
      </c>
      <c r="E1182">
        <v>0.85799999999999998</v>
      </c>
      <c r="F1182" t="s">
        <v>5560</v>
      </c>
      <c r="G1182" t="s">
        <v>1654</v>
      </c>
      <c r="H1182" t="s">
        <v>5561</v>
      </c>
      <c r="I1182" t="s">
        <v>197</v>
      </c>
      <c r="J1182" t="s">
        <v>2197</v>
      </c>
      <c r="K1182" t="s">
        <v>172</v>
      </c>
      <c r="L1182" t="s">
        <v>4536</v>
      </c>
      <c r="M1182" t="s">
        <v>146</v>
      </c>
      <c r="N1182">
        <v>1403</v>
      </c>
      <c r="O1182" t="s">
        <v>5562</v>
      </c>
    </row>
    <row r="1183" spans="1:15" x14ac:dyDescent="0.25">
      <c r="A1183" t="s">
        <v>75</v>
      </c>
      <c r="B1183" t="s">
        <v>90</v>
      </c>
      <c r="C1183" t="s">
        <v>5563</v>
      </c>
      <c r="D1183" t="s">
        <v>120</v>
      </c>
      <c r="E1183">
        <v>0.83700000000000008</v>
      </c>
      <c r="F1183" t="s">
        <v>5564</v>
      </c>
      <c r="G1183" t="s">
        <v>5565</v>
      </c>
      <c r="H1183" t="s">
        <v>5566</v>
      </c>
      <c r="I1183" t="s">
        <v>85</v>
      </c>
      <c r="J1183" t="s">
        <v>4073</v>
      </c>
      <c r="K1183" t="s">
        <v>277</v>
      </c>
      <c r="L1183" t="s">
        <v>4536</v>
      </c>
      <c r="M1183" t="s">
        <v>146</v>
      </c>
      <c r="N1183">
        <v>1403</v>
      </c>
      <c r="O1183" t="s">
        <v>5567</v>
      </c>
    </row>
    <row r="1184" spans="1:15" x14ac:dyDescent="0.25">
      <c r="A1184" t="s">
        <v>75</v>
      </c>
      <c r="B1184" t="s">
        <v>90</v>
      </c>
      <c r="C1184" t="s">
        <v>5568</v>
      </c>
      <c r="D1184" t="s">
        <v>135</v>
      </c>
      <c r="E1184">
        <v>0.81299999999999994</v>
      </c>
      <c r="F1184" t="s">
        <v>5569</v>
      </c>
      <c r="G1184" t="s">
        <v>1666</v>
      </c>
      <c r="H1184" t="s">
        <v>1667</v>
      </c>
      <c r="I1184" t="s">
        <v>140</v>
      </c>
      <c r="J1184" t="s">
        <v>5570</v>
      </c>
      <c r="K1184" t="s">
        <v>160</v>
      </c>
      <c r="L1184" t="s">
        <v>4536</v>
      </c>
      <c r="M1184" t="s">
        <v>146</v>
      </c>
      <c r="N1184">
        <v>1403</v>
      </c>
      <c r="O1184" t="s">
        <v>5571</v>
      </c>
    </row>
    <row r="1185" spans="1:15" x14ac:dyDescent="0.25">
      <c r="A1185" t="s">
        <v>75</v>
      </c>
      <c r="B1185" t="s">
        <v>90</v>
      </c>
      <c r="C1185" t="s">
        <v>5572</v>
      </c>
      <c r="D1185" t="s">
        <v>101</v>
      </c>
      <c r="E1185">
        <v>0.88200000000000001</v>
      </c>
      <c r="F1185" t="s">
        <v>5573</v>
      </c>
      <c r="G1185" t="s">
        <v>5574</v>
      </c>
      <c r="H1185" t="s">
        <v>5575</v>
      </c>
      <c r="I1185" t="s">
        <v>148</v>
      </c>
      <c r="J1185" t="s">
        <v>3286</v>
      </c>
      <c r="K1185" t="s">
        <v>146</v>
      </c>
      <c r="L1185" t="s">
        <v>4536</v>
      </c>
      <c r="M1185" t="s">
        <v>146</v>
      </c>
      <c r="N1185">
        <v>1403</v>
      </c>
      <c r="O1185" t="s">
        <v>5576</v>
      </c>
    </row>
    <row r="1186" spans="1:15" x14ac:dyDescent="0.25">
      <c r="A1186" t="s">
        <v>75</v>
      </c>
      <c r="B1186" t="s">
        <v>90</v>
      </c>
      <c r="C1186" t="s">
        <v>5577</v>
      </c>
      <c r="D1186" t="s">
        <v>120</v>
      </c>
      <c r="E1186">
        <v>0.90500000000000003</v>
      </c>
      <c r="F1186" t="s">
        <v>5578</v>
      </c>
      <c r="G1186" t="s">
        <v>5579</v>
      </c>
      <c r="H1186" t="s">
        <v>5580</v>
      </c>
      <c r="I1186" t="s">
        <v>197</v>
      </c>
      <c r="J1186" t="s">
        <v>1339</v>
      </c>
      <c r="K1186" t="s">
        <v>172</v>
      </c>
      <c r="L1186" t="s">
        <v>4536</v>
      </c>
      <c r="M1186" t="s">
        <v>146</v>
      </c>
      <c r="N1186">
        <v>1403</v>
      </c>
      <c r="O1186" t="s">
        <v>5581</v>
      </c>
    </row>
    <row r="1187" spans="1:15" x14ac:dyDescent="0.25">
      <c r="A1187" t="s">
        <v>75</v>
      </c>
      <c r="B1187" t="s">
        <v>90</v>
      </c>
      <c r="C1187" t="s">
        <v>5582</v>
      </c>
      <c r="D1187" t="s">
        <v>92</v>
      </c>
      <c r="E1187">
        <v>0.85699999999999998</v>
      </c>
      <c r="F1187" t="s">
        <v>79</v>
      </c>
      <c r="G1187" t="s">
        <v>5583</v>
      </c>
      <c r="H1187" t="s">
        <v>5584</v>
      </c>
      <c r="I1187" t="s">
        <v>79</v>
      </c>
      <c r="J1187" t="s">
        <v>82</v>
      </c>
      <c r="K1187" t="s">
        <v>83</v>
      </c>
      <c r="L1187" t="s">
        <v>4536</v>
      </c>
      <c r="M1187" t="s">
        <v>146</v>
      </c>
      <c r="N1187">
        <v>1403</v>
      </c>
      <c r="O1187" t="s">
        <v>5585</v>
      </c>
    </row>
    <row r="1188" spans="1:15" x14ac:dyDescent="0.25">
      <c r="A1188" t="s">
        <v>75</v>
      </c>
      <c r="B1188" t="s">
        <v>90</v>
      </c>
      <c r="C1188" t="s">
        <v>5586</v>
      </c>
      <c r="D1188" t="s">
        <v>92</v>
      </c>
      <c r="E1188">
        <v>0.871</v>
      </c>
      <c r="F1188" t="s">
        <v>5587</v>
      </c>
      <c r="G1188" t="s">
        <v>5588</v>
      </c>
      <c r="H1188" t="s">
        <v>5589</v>
      </c>
      <c r="I1188" t="s">
        <v>96</v>
      </c>
      <c r="J1188" t="s">
        <v>5590</v>
      </c>
      <c r="K1188" t="s">
        <v>98</v>
      </c>
      <c r="L1188" t="s">
        <v>4536</v>
      </c>
      <c r="M1188" t="s">
        <v>146</v>
      </c>
      <c r="N1188">
        <v>1403</v>
      </c>
      <c r="O1188" t="s">
        <v>5591</v>
      </c>
    </row>
    <row r="1189" spans="1:15" x14ac:dyDescent="0.25">
      <c r="A1189" t="s">
        <v>75</v>
      </c>
      <c r="B1189" t="s">
        <v>90</v>
      </c>
      <c r="C1189" t="s">
        <v>5592</v>
      </c>
      <c r="D1189" t="s">
        <v>297</v>
      </c>
      <c r="E1189">
        <v>0.89599999999999991</v>
      </c>
      <c r="F1189" t="s">
        <v>5593</v>
      </c>
      <c r="G1189" t="s">
        <v>5594</v>
      </c>
      <c r="H1189" t="s">
        <v>5595</v>
      </c>
      <c r="I1189" t="s">
        <v>105</v>
      </c>
      <c r="J1189" t="s">
        <v>735</v>
      </c>
      <c r="K1189" t="s">
        <v>85</v>
      </c>
      <c r="L1189" t="s">
        <v>4536</v>
      </c>
      <c r="M1189" t="s">
        <v>146</v>
      </c>
      <c r="N1189">
        <v>1403</v>
      </c>
      <c r="O1189" t="s">
        <v>5596</v>
      </c>
    </row>
    <row r="1190" spans="1:15" x14ac:dyDescent="0.25">
      <c r="A1190" t="s">
        <v>75</v>
      </c>
      <c r="B1190" t="s">
        <v>90</v>
      </c>
      <c r="C1190" t="s">
        <v>5597</v>
      </c>
      <c r="D1190" t="s">
        <v>225</v>
      </c>
      <c r="E1190">
        <v>0.88900000000000001</v>
      </c>
      <c r="F1190" t="s">
        <v>5598</v>
      </c>
      <c r="G1190" t="s">
        <v>5599</v>
      </c>
      <c r="H1190" t="s">
        <v>5600</v>
      </c>
      <c r="I1190" t="s">
        <v>511</v>
      </c>
      <c r="J1190" t="s">
        <v>5601</v>
      </c>
      <c r="K1190" t="s">
        <v>96</v>
      </c>
      <c r="L1190" t="s">
        <v>4536</v>
      </c>
      <c r="M1190" t="s">
        <v>146</v>
      </c>
      <c r="N1190">
        <v>1403</v>
      </c>
      <c r="O1190" t="s">
        <v>5602</v>
      </c>
    </row>
    <row r="1191" spans="1:15" x14ac:dyDescent="0.25">
      <c r="A1191" t="s">
        <v>75</v>
      </c>
      <c r="B1191" t="s">
        <v>90</v>
      </c>
      <c r="C1191" t="s">
        <v>5603</v>
      </c>
      <c r="D1191" t="s">
        <v>88</v>
      </c>
      <c r="E1191">
        <v>0.86299999999999999</v>
      </c>
      <c r="F1191" t="s">
        <v>212</v>
      </c>
      <c r="G1191" t="s">
        <v>5604</v>
      </c>
      <c r="H1191" t="s">
        <v>212</v>
      </c>
      <c r="I1191" t="s">
        <v>212</v>
      </c>
      <c r="J1191" t="s">
        <v>82</v>
      </c>
      <c r="K1191" t="s">
        <v>83</v>
      </c>
      <c r="L1191" t="s">
        <v>4536</v>
      </c>
      <c r="M1191" t="s">
        <v>146</v>
      </c>
      <c r="N1191">
        <v>1403</v>
      </c>
      <c r="O1191" t="s">
        <v>5605</v>
      </c>
    </row>
    <row r="1192" spans="1:15" x14ac:dyDescent="0.25">
      <c r="A1192" t="s">
        <v>75</v>
      </c>
      <c r="B1192" t="s">
        <v>90</v>
      </c>
      <c r="C1192" t="s">
        <v>5606</v>
      </c>
      <c r="D1192" t="s">
        <v>2936</v>
      </c>
      <c r="E1192">
        <v>1</v>
      </c>
      <c r="F1192" t="s">
        <v>79</v>
      </c>
      <c r="G1192" t="s">
        <v>1676</v>
      </c>
      <c r="H1192" t="s">
        <v>5607</v>
      </c>
      <c r="I1192" t="s">
        <v>79</v>
      </c>
      <c r="J1192" t="s">
        <v>82</v>
      </c>
      <c r="K1192" t="s">
        <v>83</v>
      </c>
      <c r="L1192" t="s">
        <v>4536</v>
      </c>
      <c r="M1192" t="s">
        <v>146</v>
      </c>
      <c r="N1192">
        <v>1403</v>
      </c>
      <c r="O1192" t="s">
        <v>5608</v>
      </c>
    </row>
    <row r="1193" spans="1:15" x14ac:dyDescent="0.25">
      <c r="A1193" t="s">
        <v>75</v>
      </c>
      <c r="B1193" t="s">
        <v>90</v>
      </c>
      <c r="C1193" t="s">
        <v>5609</v>
      </c>
      <c r="D1193" t="s">
        <v>135</v>
      </c>
      <c r="E1193">
        <v>0.88300000000000001</v>
      </c>
      <c r="F1193" t="s">
        <v>5610</v>
      </c>
      <c r="G1193" t="s">
        <v>5611</v>
      </c>
      <c r="H1193" t="s">
        <v>1683</v>
      </c>
      <c r="I1193" t="s">
        <v>140</v>
      </c>
      <c r="J1193" t="s">
        <v>229</v>
      </c>
      <c r="K1193" t="s">
        <v>160</v>
      </c>
      <c r="L1193" t="s">
        <v>4536</v>
      </c>
      <c r="M1193" t="s">
        <v>146</v>
      </c>
      <c r="N1193">
        <v>1403</v>
      </c>
      <c r="O1193" t="s">
        <v>5612</v>
      </c>
    </row>
    <row r="1194" spans="1:15" x14ac:dyDescent="0.25">
      <c r="A1194" t="s">
        <v>75</v>
      </c>
      <c r="B1194" t="s">
        <v>90</v>
      </c>
      <c r="C1194" t="s">
        <v>5613</v>
      </c>
      <c r="D1194" t="s">
        <v>225</v>
      </c>
      <c r="E1194">
        <v>0.84599999999999997</v>
      </c>
      <c r="F1194" t="s">
        <v>212</v>
      </c>
      <c r="G1194" t="s">
        <v>5614</v>
      </c>
      <c r="H1194" t="s">
        <v>5615</v>
      </c>
      <c r="I1194" t="s">
        <v>212</v>
      </c>
      <c r="J1194" t="s">
        <v>82</v>
      </c>
      <c r="K1194" t="s">
        <v>83</v>
      </c>
      <c r="L1194" t="s">
        <v>4536</v>
      </c>
      <c r="M1194" t="s">
        <v>146</v>
      </c>
      <c r="N1194">
        <v>1403</v>
      </c>
      <c r="O1194" t="s">
        <v>5616</v>
      </c>
    </row>
    <row r="1195" spans="1:15" x14ac:dyDescent="0.25">
      <c r="A1195" t="s">
        <v>75</v>
      </c>
      <c r="B1195" t="s">
        <v>90</v>
      </c>
      <c r="C1195" t="s">
        <v>5617</v>
      </c>
      <c r="D1195" t="s">
        <v>120</v>
      </c>
      <c r="E1195">
        <v>0.86099999999999999</v>
      </c>
      <c r="F1195" t="s">
        <v>79</v>
      </c>
      <c r="G1195" t="s">
        <v>5618</v>
      </c>
      <c r="H1195" t="s">
        <v>5619</v>
      </c>
      <c r="I1195" t="s">
        <v>79</v>
      </c>
      <c r="J1195" t="s">
        <v>82</v>
      </c>
      <c r="K1195" t="s">
        <v>83</v>
      </c>
      <c r="L1195" t="s">
        <v>4536</v>
      </c>
      <c r="M1195" t="s">
        <v>146</v>
      </c>
      <c r="N1195">
        <v>1403</v>
      </c>
      <c r="O1195" t="s">
        <v>5620</v>
      </c>
    </row>
    <row r="1196" spans="1:15" x14ac:dyDescent="0.25">
      <c r="A1196" t="s">
        <v>75</v>
      </c>
      <c r="B1196" t="s">
        <v>90</v>
      </c>
      <c r="C1196" t="s">
        <v>5621</v>
      </c>
      <c r="D1196" t="s">
        <v>135</v>
      </c>
      <c r="E1196">
        <v>0.83</v>
      </c>
      <c r="F1196" t="s">
        <v>5622</v>
      </c>
      <c r="G1196" t="s">
        <v>1725</v>
      </c>
      <c r="H1196" t="s">
        <v>1726</v>
      </c>
      <c r="I1196" t="s">
        <v>253</v>
      </c>
      <c r="J1196" t="s">
        <v>5623</v>
      </c>
      <c r="K1196" t="s">
        <v>96</v>
      </c>
      <c r="L1196" t="s">
        <v>4536</v>
      </c>
      <c r="M1196" t="s">
        <v>146</v>
      </c>
      <c r="N1196">
        <v>1403</v>
      </c>
      <c r="O1196" t="s">
        <v>5624</v>
      </c>
    </row>
    <row r="1197" spans="1:15" x14ac:dyDescent="0.25">
      <c r="A1197" t="s">
        <v>75</v>
      </c>
      <c r="B1197" t="s">
        <v>90</v>
      </c>
      <c r="C1197" t="s">
        <v>5625</v>
      </c>
      <c r="D1197" t="s">
        <v>135</v>
      </c>
      <c r="E1197">
        <v>0.89900000000000002</v>
      </c>
      <c r="F1197" t="s">
        <v>5626</v>
      </c>
      <c r="G1197" t="s">
        <v>1725</v>
      </c>
      <c r="H1197" t="s">
        <v>1726</v>
      </c>
      <c r="I1197" t="s">
        <v>253</v>
      </c>
      <c r="J1197" t="s">
        <v>3491</v>
      </c>
      <c r="K1197" t="s">
        <v>96</v>
      </c>
      <c r="L1197" t="s">
        <v>4536</v>
      </c>
      <c r="M1197" t="s">
        <v>146</v>
      </c>
      <c r="N1197">
        <v>1403</v>
      </c>
      <c r="O1197" t="s">
        <v>5627</v>
      </c>
    </row>
    <row r="1198" spans="1:15" x14ac:dyDescent="0.25">
      <c r="A1198" t="s">
        <v>75</v>
      </c>
      <c r="B1198" t="s">
        <v>90</v>
      </c>
      <c r="C1198" t="s">
        <v>5628</v>
      </c>
      <c r="D1198" t="s">
        <v>135</v>
      </c>
      <c r="E1198">
        <v>0.85099999999999998</v>
      </c>
      <c r="F1198" t="s">
        <v>79</v>
      </c>
      <c r="G1198" t="s">
        <v>1725</v>
      </c>
      <c r="H1198" t="s">
        <v>5629</v>
      </c>
      <c r="I1198" t="s">
        <v>79</v>
      </c>
      <c r="J1198" t="s">
        <v>82</v>
      </c>
      <c r="K1198" t="s">
        <v>83</v>
      </c>
      <c r="L1198" t="s">
        <v>4536</v>
      </c>
      <c r="M1198" t="s">
        <v>146</v>
      </c>
      <c r="N1198">
        <v>1403</v>
      </c>
      <c r="O1198" t="s">
        <v>5630</v>
      </c>
    </row>
    <row r="1199" spans="1:15" x14ac:dyDescent="0.25">
      <c r="A1199" t="s">
        <v>75</v>
      </c>
      <c r="B1199" t="s">
        <v>90</v>
      </c>
      <c r="C1199" t="s">
        <v>5631</v>
      </c>
      <c r="D1199" t="s">
        <v>225</v>
      </c>
      <c r="E1199">
        <v>0.872</v>
      </c>
      <c r="F1199" t="s">
        <v>5632</v>
      </c>
      <c r="G1199" t="s">
        <v>5633</v>
      </c>
      <c r="H1199" t="s">
        <v>5634</v>
      </c>
      <c r="I1199" t="s">
        <v>140</v>
      </c>
      <c r="J1199" t="s">
        <v>5635</v>
      </c>
      <c r="K1199" t="s">
        <v>148</v>
      </c>
      <c r="L1199" t="s">
        <v>4536</v>
      </c>
      <c r="M1199" t="s">
        <v>146</v>
      </c>
      <c r="N1199">
        <v>1403</v>
      </c>
      <c r="O1199" t="s">
        <v>5636</v>
      </c>
    </row>
    <row r="1200" spans="1:15" x14ac:dyDescent="0.25">
      <c r="A1200" t="s">
        <v>75</v>
      </c>
      <c r="B1200" t="s">
        <v>90</v>
      </c>
      <c r="C1200" t="s">
        <v>5637</v>
      </c>
      <c r="D1200" t="s">
        <v>225</v>
      </c>
      <c r="E1200">
        <v>0.86599999999999999</v>
      </c>
      <c r="F1200" t="s">
        <v>79</v>
      </c>
      <c r="G1200" t="s">
        <v>5638</v>
      </c>
      <c r="H1200" t="s">
        <v>5639</v>
      </c>
      <c r="I1200" t="s">
        <v>79</v>
      </c>
      <c r="J1200" t="s">
        <v>82</v>
      </c>
      <c r="K1200" t="s">
        <v>83</v>
      </c>
      <c r="L1200" t="s">
        <v>4536</v>
      </c>
      <c r="M1200" t="s">
        <v>146</v>
      </c>
      <c r="N1200">
        <v>1403</v>
      </c>
      <c r="O1200" t="s">
        <v>5640</v>
      </c>
    </row>
    <row r="1201" spans="1:15" x14ac:dyDescent="0.25">
      <c r="A1201" t="s">
        <v>75</v>
      </c>
      <c r="B1201" t="s">
        <v>90</v>
      </c>
      <c r="C1201" t="s">
        <v>5641</v>
      </c>
      <c r="D1201" t="s">
        <v>92</v>
      </c>
      <c r="E1201">
        <v>0.86</v>
      </c>
      <c r="F1201" t="s">
        <v>5642</v>
      </c>
      <c r="G1201" t="s">
        <v>1765</v>
      </c>
      <c r="H1201" t="s">
        <v>1766</v>
      </c>
      <c r="I1201" t="s">
        <v>400</v>
      </c>
      <c r="J1201" t="s">
        <v>5643</v>
      </c>
      <c r="K1201" t="s">
        <v>277</v>
      </c>
      <c r="L1201" t="s">
        <v>4536</v>
      </c>
      <c r="M1201" t="s">
        <v>146</v>
      </c>
      <c r="N1201">
        <v>1403</v>
      </c>
      <c r="O1201" t="s">
        <v>5644</v>
      </c>
    </row>
    <row r="1202" spans="1:15" x14ac:dyDescent="0.25">
      <c r="A1202" t="s">
        <v>75</v>
      </c>
      <c r="B1202" t="s">
        <v>90</v>
      </c>
      <c r="C1202" t="s">
        <v>5645</v>
      </c>
      <c r="D1202" t="s">
        <v>135</v>
      </c>
      <c r="E1202">
        <v>0.85199999999999998</v>
      </c>
      <c r="F1202" t="s">
        <v>5646</v>
      </c>
      <c r="G1202" t="s">
        <v>1765</v>
      </c>
      <c r="H1202" t="s">
        <v>1766</v>
      </c>
      <c r="I1202" t="s">
        <v>85</v>
      </c>
      <c r="J1202" t="s">
        <v>186</v>
      </c>
      <c r="K1202" t="s">
        <v>277</v>
      </c>
      <c r="L1202" t="s">
        <v>4536</v>
      </c>
      <c r="M1202" t="s">
        <v>146</v>
      </c>
      <c r="N1202">
        <v>1403</v>
      </c>
      <c r="O1202" t="s">
        <v>5647</v>
      </c>
    </row>
    <row r="1203" spans="1:15" x14ac:dyDescent="0.25">
      <c r="A1203" t="s">
        <v>75</v>
      </c>
      <c r="B1203" t="s">
        <v>90</v>
      </c>
      <c r="C1203" t="s">
        <v>5648</v>
      </c>
      <c r="D1203" t="s">
        <v>225</v>
      </c>
      <c r="E1203">
        <v>0.86</v>
      </c>
      <c r="F1203" t="s">
        <v>5649</v>
      </c>
      <c r="G1203" t="s">
        <v>5650</v>
      </c>
      <c r="H1203" t="s">
        <v>5651</v>
      </c>
      <c r="I1203" t="s">
        <v>253</v>
      </c>
      <c r="J1203" t="s">
        <v>2658</v>
      </c>
      <c r="K1203" t="s">
        <v>172</v>
      </c>
      <c r="L1203" t="s">
        <v>4536</v>
      </c>
      <c r="M1203" t="s">
        <v>146</v>
      </c>
      <c r="N1203">
        <v>1403</v>
      </c>
      <c r="O1203" t="s">
        <v>5652</v>
      </c>
    </row>
    <row r="1204" spans="1:15" x14ac:dyDescent="0.25">
      <c r="A1204" t="s">
        <v>75</v>
      </c>
      <c r="B1204" t="s">
        <v>90</v>
      </c>
      <c r="C1204" t="s">
        <v>5653</v>
      </c>
      <c r="D1204" t="s">
        <v>135</v>
      </c>
      <c r="E1204">
        <v>0.83599999999999997</v>
      </c>
      <c r="F1204" t="s">
        <v>5654</v>
      </c>
      <c r="G1204" t="s">
        <v>5655</v>
      </c>
      <c r="H1204" t="s">
        <v>5656</v>
      </c>
      <c r="I1204" t="s">
        <v>124</v>
      </c>
      <c r="J1204" t="s">
        <v>3273</v>
      </c>
      <c r="K1204" t="s">
        <v>96</v>
      </c>
      <c r="L1204" t="s">
        <v>4536</v>
      </c>
      <c r="M1204" t="s">
        <v>146</v>
      </c>
      <c r="N1204">
        <v>1403</v>
      </c>
      <c r="O1204" t="s">
        <v>5657</v>
      </c>
    </row>
    <row r="1205" spans="1:15" x14ac:dyDescent="0.25">
      <c r="A1205" t="s">
        <v>75</v>
      </c>
      <c r="B1205" t="s">
        <v>90</v>
      </c>
      <c r="C1205" t="s">
        <v>5658</v>
      </c>
      <c r="D1205" t="s">
        <v>88</v>
      </c>
      <c r="E1205">
        <v>0.90400000000000003</v>
      </c>
      <c r="F1205" t="s">
        <v>79</v>
      </c>
      <c r="G1205" t="s">
        <v>5659</v>
      </c>
      <c r="H1205" t="s">
        <v>5660</v>
      </c>
      <c r="I1205" t="s">
        <v>79</v>
      </c>
      <c r="J1205" t="s">
        <v>82</v>
      </c>
      <c r="K1205" t="s">
        <v>83</v>
      </c>
      <c r="L1205" t="s">
        <v>4536</v>
      </c>
      <c r="M1205" t="s">
        <v>146</v>
      </c>
      <c r="N1205">
        <v>1403</v>
      </c>
      <c r="O1205" t="s">
        <v>5661</v>
      </c>
    </row>
    <row r="1206" spans="1:15" x14ac:dyDescent="0.25">
      <c r="A1206" t="s">
        <v>75</v>
      </c>
      <c r="B1206" t="s">
        <v>90</v>
      </c>
      <c r="C1206" t="s">
        <v>5662</v>
      </c>
      <c r="D1206" t="s">
        <v>120</v>
      </c>
      <c r="E1206">
        <v>0.88500000000000001</v>
      </c>
      <c r="F1206" t="s">
        <v>79</v>
      </c>
      <c r="G1206" t="s">
        <v>5663</v>
      </c>
      <c r="H1206" t="s">
        <v>5664</v>
      </c>
      <c r="I1206" t="s">
        <v>79</v>
      </c>
      <c r="J1206" t="s">
        <v>82</v>
      </c>
      <c r="K1206" t="s">
        <v>83</v>
      </c>
      <c r="L1206" t="s">
        <v>4536</v>
      </c>
      <c r="M1206" t="s">
        <v>146</v>
      </c>
      <c r="N1206">
        <v>1403</v>
      </c>
      <c r="O1206" t="s">
        <v>5665</v>
      </c>
    </row>
    <row r="1207" spans="1:15" x14ac:dyDescent="0.25">
      <c r="A1207" t="s">
        <v>75</v>
      </c>
      <c r="B1207" t="s">
        <v>90</v>
      </c>
      <c r="C1207" t="s">
        <v>5666</v>
      </c>
      <c r="D1207" t="s">
        <v>135</v>
      </c>
      <c r="E1207">
        <v>0.88</v>
      </c>
      <c r="F1207" t="s">
        <v>79</v>
      </c>
      <c r="G1207" t="s">
        <v>5667</v>
      </c>
      <c r="H1207" t="s">
        <v>5668</v>
      </c>
      <c r="I1207" t="s">
        <v>79</v>
      </c>
      <c r="J1207" t="s">
        <v>82</v>
      </c>
      <c r="K1207" t="s">
        <v>83</v>
      </c>
      <c r="L1207" t="s">
        <v>4536</v>
      </c>
      <c r="M1207" t="s">
        <v>146</v>
      </c>
      <c r="N1207">
        <v>1403</v>
      </c>
      <c r="O1207" t="s">
        <v>5669</v>
      </c>
    </row>
    <row r="1208" spans="1:15" x14ac:dyDescent="0.25">
      <c r="A1208" t="s">
        <v>75</v>
      </c>
      <c r="B1208" t="s">
        <v>90</v>
      </c>
      <c r="C1208" t="s">
        <v>5670</v>
      </c>
      <c r="D1208" t="s">
        <v>225</v>
      </c>
      <c r="E1208">
        <v>0.86599999999999999</v>
      </c>
      <c r="F1208" t="s">
        <v>79</v>
      </c>
      <c r="G1208" t="s">
        <v>5667</v>
      </c>
      <c r="H1208" t="s">
        <v>5668</v>
      </c>
      <c r="I1208" t="s">
        <v>79</v>
      </c>
      <c r="J1208" t="s">
        <v>82</v>
      </c>
      <c r="K1208" t="s">
        <v>83</v>
      </c>
      <c r="L1208" t="s">
        <v>4536</v>
      </c>
      <c r="M1208" t="s">
        <v>146</v>
      </c>
      <c r="N1208">
        <v>1403</v>
      </c>
      <c r="O1208" t="s">
        <v>5671</v>
      </c>
    </row>
    <row r="1209" spans="1:15" x14ac:dyDescent="0.25">
      <c r="A1209" t="s">
        <v>75</v>
      </c>
      <c r="B1209" t="s">
        <v>90</v>
      </c>
      <c r="C1209" t="s">
        <v>5672</v>
      </c>
      <c r="D1209" t="s">
        <v>135</v>
      </c>
      <c r="E1209">
        <v>0.89900000000000002</v>
      </c>
      <c r="F1209" t="s">
        <v>5673</v>
      </c>
      <c r="G1209" t="s">
        <v>5674</v>
      </c>
      <c r="H1209" t="s">
        <v>505</v>
      </c>
      <c r="I1209" t="s">
        <v>98</v>
      </c>
      <c r="J1209" t="s">
        <v>2407</v>
      </c>
      <c r="K1209" t="s">
        <v>428</v>
      </c>
      <c r="L1209" t="s">
        <v>4536</v>
      </c>
      <c r="M1209" t="s">
        <v>146</v>
      </c>
      <c r="N1209">
        <v>1403</v>
      </c>
      <c r="O1209" t="s">
        <v>5675</v>
      </c>
    </row>
    <row r="1210" spans="1:15" x14ac:dyDescent="0.25">
      <c r="A1210" t="s">
        <v>75</v>
      </c>
      <c r="B1210" t="s">
        <v>90</v>
      </c>
      <c r="C1210" t="s">
        <v>5676</v>
      </c>
      <c r="D1210" t="s">
        <v>92</v>
      </c>
      <c r="E1210">
        <v>0.85400000000000009</v>
      </c>
      <c r="F1210" t="s">
        <v>5677</v>
      </c>
      <c r="G1210" t="s">
        <v>5678</v>
      </c>
      <c r="H1210" t="s">
        <v>5679</v>
      </c>
      <c r="I1210" t="s">
        <v>253</v>
      </c>
      <c r="J1210" t="s">
        <v>147</v>
      </c>
      <c r="K1210" t="s">
        <v>96</v>
      </c>
      <c r="L1210" t="s">
        <v>4536</v>
      </c>
      <c r="M1210" t="s">
        <v>146</v>
      </c>
      <c r="N1210">
        <v>1403</v>
      </c>
      <c r="O1210" t="s">
        <v>5680</v>
      </c>
    </row>
    <row r="1211" spans="1:15" x14ac:dyDescent="0.25">
      <c r="A1211" t="s">
        <v>75</v>
      </c>
      <c r="B1211" t="s">
        <v>90</v>
      </c>
      <c r="C1211" t="s">
        <v>5681</v>
      </c>
      <c r="D1211" t="s">
        <v>120</v>
      </c>
      <c r="E1211">
        <v>0.86</v>
      </c>
      <c r="F1211" t="s">
        <v>5682</v>
      </c>
      <c r="G1211" t="s">
        <v>5683</v>
      </c>
      <c r="H1211" t="s">
        <v>5684</v>
      </c>
      <c r="I1211" t="s">
        <v>131</v>
      </c>
      <c r="J1211" t="s">
        <v>1678</v>
      </c>
      <c r="K1211" t="s">
        <v>98</v>
      </c>
      <c r="L1211" t="s">
        <v>4536</v>
      </c>
      <c r="M1211" t="s">
        <v>146</v>
      </c>
      <c r="N1211">
        <v>1403</v>
      </c>
      <c r="O1211" t="s">
        <v>5685</v>
      </c>
    </row>
    <row r="1212" spans="1:15" x14ac:dyDescent="0.25">
      <c r="A1212" t="s">
        <v>75</v>
      </c>
      <c r="B1212" t="s">
        <v>90</v>
      </c>
      <c r="C1212" t="s">
        <v>5686</v>
      </c>
      <c r="D1212" t="s">
        <v>297</v>
      </c>
      <c r="E1212">
        <v>0.82200000000000006</v>
      </c>
      <c r="F1212" t="s">
        <v>5687</v>
      </c>
      <c r="G1212" t="s">
        <v>5688</v>
      </c>
      <c r="H1212" t="s">
        <v>5689</v>
      </c>
      <c r="I1212" t="s">
        <v>172</v>
      </c>
      <c r="J1212" t="s">
        <v>4687</v>
      </c>
      <c r="K1212" t="s">
        <v>96</v>
      </c>
      <c r="L1212" t="s">
        <v>4536</v>
      </c>
      <c r="M1212" t="s">
        <v>146</v>
      </c>
      <c r="N1212">
        <v>1403</v>
      </c>
      <c r="O1212" t="s">
        <v>5690</v>
      </c>
    </row>
    <row r="1213" spans="1:15" x14ac:dyDescent="0.25">
      <c r="A1213" t="s">
        <v>75</v>
      </c>
      <c r="B1213" t="s">
        <v>90</v>
      </c>
      <c r="C1213" t="s">
        <v>5691</v>
      </c>
      <c r="D1213" t="s">
        <v>120</v>
      </c>
      <c r="E1213">
        <v>0.87</v>
      </c>
      <c r="F1213" t="s">
        <v>5692</v>
      </c>
      <c r="G1213" t="s">
        <v>5693</v>
      </c>
      <c r="H1213" t="s">
        <v>5694</v>
      </c>
      <c r="I1213" t="s">
        <v>204</v>
      </c>
      <c r="J1213" t="s">
        <v>5695</v>
      </c>
      <c r="K1213" t="s">
        <v>140</v>
      </c>
      <c r="L1213" t="s">
        <v>4536</v>
      </c>
      <c r="M1213" t="s">
        <v>146</v>
      </c>
      <c r="N1213">
        <v>1403</v>
      </c>
      <c r="O1213" t="s">
        <v>5696</v>
      </c>
    </row>
    <row r="1214" spans="1:15" x14ac:dyDescent="0.25">
      <c r="A1214" t="s">
        <v>75</v>
      </c>
      <c r="B1214" t="s">
        <v>90</v>
      </c>
      <c r="C1214" t="s">
        <v>5697</v>
      </c>
      <c r="D1214" t="s">
        <v>120</v>
      </c>
      <c r="E1214">
        <v>0.87599999999999989</v>
      </c>
      <c r="F1214" t="s">
        <v>5698</v>
      </c>
      <c r="G1214" t="s">
        <v>5699</v>
      </c>
      <c r="H1214" t="s">
        <v>5700</v>
      </c>
      <c r="I1214" t="s">
        <v>124</v>
      </c>
      <c r="J1214" t="s">
        <v>4092</v>
      </c>
      <c r="K1214" t="s">
        <v>140</v>
      </c>
      <c r="L1214" t="s">
        <v>4536</v>
      </c>
      <c r="M1214" t="s">
        <v>146</v>
      </c>
      <c r="N1214">
        <v>1403</v>
      </c>
      <c r="O1214" t="s">
        <v>5701</v>
      </c>
    </row>
    <row r="1215" spans="1:15" x14ac:dyDescent="0.25">
      <c r="A1215" t="s">
        <v>75</v>
      </c>
      <c r="B1215" t="s">
        <v>90</v>
      </c>
      <c r="C1215" t="s">
        <v>5702</v>
      </c>
      <c r="D1215" t="s">
        <v>225</v>
      </c>
      <c r="E1215">
        <v>0.86499999999999999</v>
      </c>
      <c r="F1215" t="s">
        <v>4740</v>
      </c>
      <c r="G1215" t="s">
        <v>1852</v>
      </c>
      <c r="H1215" t="s">
        <v>1853</v>
      </c>
      <c r="I1215" t="s">
        <v>96</v>
      </c>
      <c r="J1215" t="s">
        <v>4741</v>
      </c>
      <c r="K1215" t="s">
        <v>160</v>
      </c>
      <c r="L1215" t="s">
        <v>4536</v>
      </c>
      <c r="M1215" t="s">
        <v>146</v>
      </c>
      <c r="N1215">
        <v>1403</v>
      </c>
      <c r="O1215" t="s">
        <v>5703</v>
      </c>
    </row>
    <row r="1216" spans="1:15" x14ac:dyDescent="0.25">
      <c r="A1216" t="s">
        <v>75</v>
      </c>
      <c r="B1216" t="s">
        <v>90</v>
      </c>
      <c r="C1216" t="s">
        <v>5704</v>
      </c>
      <c r="D1216" t="s">
        <v>120</v>
      </c>
      <c r="E1216">
        <v>0.8859999999999999</v>
      </c>
      <c r="F1216" t="s">
        <v>5705</v>
      </c>
      <c r="G1216" t="s">
        <v>5706</v>
      </c>
      <c r="H1216" t="s">
        <v>1121</v>
      </c>
      <c r="I1216" t="s">
        <v>85</v>
      </c>
      <c r="J1216" t="s">
        <v>3847</v>
      </c>
      <c r="K1216" t="s">
        <v>277</v>
      </c>
      <c r="L1216" t="s">
        <v>4536</v>
      </c>
      <c r="M1216" t="s">
        <v>146</v>
      </c>
      <c r="N1216">
        <v>1403</v>
      </c>
      <c r="O1216" t="s">
        <v>5707</v>
      </c>
    </row>
    <row r="1217" spans="1:15" x14ac:dyDescent="0.25">
      <c r="A1217" t="s">
        <v>75</v>
      </c>
      <c r="B1217" t="s">
        <v>90</v>
      </c>
      <c r="C1217" t="s">
        <v>5708</v>
      </c>
      <c r="D1217" t="s">
        <v>135</v>
      </c>
      <c r="E1217">
        <v>0.84400000000000008</v>
      </c>
      <c r="F1217" t="s">
        <v>79</v>
      </c>
      <c r="G1217" t="s">
        <v>1869</v>
      </c>
      <c r="H1217" t="s">
        <v>5709</v>
      </c>
      <c r="I1217" t="s">
        <v>79</v>
      </c>
      <c r="J1217" t="s">
        <v>82</v>
      </c>
      <c r="K1217" t="s">
        <v>83</v>
      </c>
      <c r="L1217" t="s">
        <v>4536</v>
      </c>
      <c r="M1217" t="s">
        <v>146</v>
      </c>
      <c r="N1217">
        <v>1403</v>
      </c>
      <c r="O1217" t="s">
        <v>5710</v>
      </c>
    </row>
    <row r="1218" spans="1:15" x14ac:dyDescent="0.25">
      <c r="A1218" t="s">
        <v>75</v>
      </c>
      <c r="B1218" t="s">
        <v>90</v>
      </c>
      <c r="C1218" t="s">
        <v>5711</v>
      </c>
      <c r="D1218" t="s">
        <v>135</v>
      </c>
      <c r="E1218">
        <v>0.84900000000000009</v>
      </c>
      <c r="F1218" t="s">
        <v>5712</v>
      </c>
      <c r="G1218" t="s">
        <v>5713</v>
      </c>
      <c r="H1218" t="s">
        <v>5714</v>
      </c>
      <c r="I1218" t="s">
        <v>124</v>
      </c>
      <c r="J1218" t="s">
        <v>5316</v>
      </c>
      <c r="K1218" t="s">
        <v>140</v>
      </c>
      <c r="L1218" t="s">
        <v>4536</v>
      </c>
      <c r="M1218" t="s">
        <v>146</v>
      </c>
      <c r="N1218">
        <v>1403</v>
      </c>
      <c r="O1218" t="s">
        <v>5715</v>
      </c>
    </row>
    <row r="1219" spans="1:15" x14ac:dyDescent="0.25">
      <c r="A1219" t="s">
        <v>75</v>
      </c>
      <c r="B1219" t="s">
        <v>90</v>
      </c>
      <c r="C1219" t="s">
        <v>5716</v>
      </c>
      <c r="D1219" t="s">
        <v>120</v>
      </c>
      <c r="E1219">
        <v>0.86799999999999999</v>
      </c>
      <c r="F1219" t="s">
        <v>79</v>
      </c>
      <c r="G1219" t="s">
        <v>1901</v>
      </c>
      <c r="H1219" t="s">
        <v>1902</v>
      </c>
      <c r="I1219" t="s">
        <v>79</v>
      </c>
      <c r="J1219" t="s">
        <v>82</v>
      </c>
      <c r="K1219" t="s">
        <v>83</v>
      </c>
      <c r="L1219" t="s">
        <v>4536</v>
      </c>
      <c r="M1219" t="s">
        <v>146</v>
      </c>
      <c r="N1219">
        <v>1403</v>
      </c>
      <c r="O1219" t="s">
        <v>5717</v>
      </c>
    </row>
    <row r="1220" spans="1:15" x14ac:dyDescent="0.25">
      <c r="A1220" t="s">
        <v>75</v>
      </c>
      <c r="B1220" t="s">
        <v>90</v>
      </c>
      <c r="C1220" t="s">
        <v>5718</v>
      </c>
      <c r="D1220" t="s">
        <v>151</v>
      </c>
      <c r="E1220">
        <v>0.88200000000000001</v>
      </c>
      <c r="F1220" t="s">
        <v>79</v>
      </c>
      <c r="G1220" t="s">
        <v>1901</v>
      </c>
      <c r="H1220" t="s">
        <v>1902</v>
      </c>
      <c r="I1220" t="s">
        <v>79</v>
      </c>
      <c r="J1220" t="s">
        <v>82</v>
      </c>
      <c r="K1220" t="s">
        <v>83</v>
      </c>
      <c r="L1220" t="s">
        <v>4536</v>
      </c>
      <c r="M1220" t="s">
        <v>146</v>
      </c>
      <c r="N1220">
        <v>1403</v>
      </c>
      <c r="O1220" t="s">
        <v>5719</v>
      </c>
    </row>
    <row r="1221" spans="1:15" x14ac:dyDescent="0.25">
      <c r="A1221" t="s">
        <v>75</v>
      </c>
      <c r="B1221" t="s">
        <v>90</v>
      </c>
      <c r="C1221" t="s">
        <v>5720</v>
      </c>
      <c r="D1221" t="s">
        <v>120</v>
      </c>
      <c r="E1221">
        <v>0.87</v>
      </c>
      <c r="F1221" t="s">
        <v>5721</v>
      </c>
      <c r="G1221" t="s">
        <v>5722</v>
      </c>
      <c r="H1221" t="s">
        <v>5723</v>
      </c>
      <c r="I1221" t="s">
        <v>140</v>
      </c>
      <c r="J1221" t="s">
        <v>5724</v>
      </c>
      <c r="K1221" t="s">
        <v>277</v>
      </c>
      <c r="L1221" t="s">
        <v>4536</v>
      </c>
      <c r="M1221" t="s">
        <v>146</v>
      </c>
      <c r="N1221">
        <v>1403</v>
      </c>
      <c r="O1221" t="s">
        <v>5725</v>
      </c>
    </row>
    <row r="1222" spans="1:15" x14ac:dyDescent="0.25">
      <c r="A1222" t="s">
        <v>75</v>
      </c>
      <c r="B1222" t="s">
        <v>90</v>
      </c>
      <c r="C1222" t="s">
        <v>5726</v>
      </c>
      <c r="D1222" t="s">
        <v>225</v>
      </c>
      <c r="E1222">
        <v>0.85699999999999998</v>
      </c>
      <c r="F1222" t="s">
        <v>5727</v>
      </c>
      <c r="G1222" t="s">
        <v>5728</v>
      </c>
      <c r="H1222" t="s">
        <v>554</v>
      </c>
      <c r="I1222" t="s">
        <v>96</v>
      </c>
      <c r="J1222" t="s">
        <v>5729</v>
      </c>
      <c r="K1222" t="s">
        <v>160</v>
      </c>
      <c r="L1222" t="s">
        <v>4536</v>
      </c>
      <c r="M1222" t="s">
        <v>146</v>
      </c>
      <c r="N1222">
        <v>1403</v>
      </c>
      <c r="O1222" t="s">
        <v>5730</v>
      </c>
    </row>
    <row r="1223" spans="1:15" x14ac:dyDescent="0.25">
      <c r="A1223" t="s">
        <v>75</v>
      </c>
      <c r="B1223" t="s">
        <v>90</v>
      </c>
      <c r="C1223" t="s">
        <v>5731</v>
      </c>
      <c r="D1223" t="s">
        <v>120</v>
      </c>
      <c r="E1223">
        <v>0.84400000000000008</v>
      </c>
      <c r="F1223" t="s">
        <v>5732</v>
      </c>
      <c r="G1223" t="s">
        <v>5733</v>
      </c>
      <c r="H1223" t="s">
        <v>5734</v>
      </c>
      <c r="I1223" t="s">
        <v>85</v>
      </c>
      <c r="J1223" t="s">
        <v>2279</v>
      </c>
      <c r="K1223" t="s">
        <v>277</v>
      </c>
      <c r="L1223" t="s">
        <v>4536</v>
      </c>
      <c r="M1223" t="s">
        <v>146</v>
      </c>
      <c r="N1223">
        <v>1403</v>
      </c>
      <c r="O1223" t="s">
        <v>5735</v>
      </c>
    </row>
    <row r="1224" spans="1:15" x14ac:dyDescent="0.25">
      <c r="A1224" t="s">
        <v>75</v>
      </c>
      <c r="B1224" t="s">
        <v>90</v>
      </c>
      <c r="C1224" t="s">
        <v>5736</v>
      </c>
      <c r="D1224" t="s">
        <v>120</v>
      </c>
      <c r="E1224">
        <v>0.84</v>
      </c>
      <c r="F1224" t="s">
        <v>5737</v>
      </c>
      <c r="G1224" t="s">
        <v>4398</v>
      </c>
      <c r="H1224" t="s">
        <v>5561</v>
      </c>
      <c r="I1224" t="s">
        <v>105</v>
      </c>
      <c r="J1224" t="s">
        <v>222</v>
      </c>
      <c r="K1224" t="s">
        <v>85</v>
      </c>
      <c r="L1224" t="s">
        <v>4536</v>
      </c>
      <c r="M1224" t="s">
        <v>146</v>
      </c>
      <c r="N1224">
        <v>1403</v>
      </c>
      <c r="O1224" t="s">
        <v>5738</v>
      </c>
    </row>
    <row r="1225" spans="1:15" x14ac:dyDescent="0.25">
      <c r="A1225" t="s">
        <v>75</v>
      </c>
      <c r="B1225" t="s">
        <v>90</v>
      </c>
      <c r="C1225" t="s">
        <v>5739</v>
      </c>
      <c r="D1225" t="s">
        <v>120</v>
      </c>
      <c r="E1225">
        <v>0.89200000000000002</v>
      </c>
      <c r="F1225" t="s">
        <v>5740</v>
      </c>
      <c r="G1225" t="s">
        <v>5741</v>
      </c>
      <c r="H1225" t="s">
        <v>5742</v>
      </c>
      <c r="I1225" t="s">
        <v>197</v>
      </c>
      <c r="J1225" t="s">
        <v>1060</v>
      </c>
      <c r="K1225" t="s">
        <v>172</v>
      </c>
      <c r="L1225" t="s">
        <v>4536</v>
      </c>
      <c r="M1225" t="s">
        <v>146</v>
      </c>
      <c r="N1225">
        <v>1403</v>
      </c>
      <c r="O1225" t="s">
        <v>5743</v>
      </c>
    </row>
    <row r="1226" spans="1:15" x14ac:dyDescent="0.25">
      <c r="A1226" t="s">
        <v>75</v>
      </c>
      <c r="B1226" t="s">
        <v>90</v>
      </c>
      <c r="C1226" t="s">
        <v>5744</v>
      </c>
      <c r="D1226" t="s">
        <v>120</v>
      </c>
      <c r="E1226">
        <v>0.88200000000000001</v>
      </c>
      <c r="F1226" t="s">
        <v>5745</v>
      </c>
      <c r="G1226" t="s">
        <v>3103</v>
      </c>
      <c r="H1226" t="s">
        <v>3104</v>
      </c>
      <c r="I1226" t="s">
        <v>124</v>
      </c>
      <c r="J1226" t="s">
        <v>5746</v>
      </c>
      <c r="K1226" t="s">
        <v>140</v>
      </c>
      <c r="L1226" t="s">
        <v>4536</v>
      </c>
      <c r="M1226" t="s">
        <v>146</v>
      </c>
      <c r="N1226">
        <v>1403</v>
      </c>
      <c r="O1226" t="s">
        <v>5747</v>
      </c>
    </row>
    <row r="1227" spans="1:15" x14ac:dyDescent="0.25">
      <c r="A1227" t="s">
        <v>75</v>
      </c>
      <c r="B1227" t="s">
        <v>90</v>
      </c>
      <c r="C1227" t="s">
        <v>5748</v>
      </c>
      <c r="D1227" t="s">
        <v>120</v>
      </c>
      <c r="E1227">
        <v>0.88</v>
      </c>
      <c r="F1227" t="s">
        <v>5749</v>
      </c>
      <c r="G1227" t="s">
        <v>5750</v>
      </c>
      <c r="H1227" t="s">
        <v>5751</v>
      </c>
      <c r="I1227" t="s">
        <v>511</v>
      </c>
      <c r="J1227" t="s">
        <v>5752</v>
      </c>
      <c r="K1227" t="s">
        <v>400</v>
      </c>
      <c r="L1227" t="s">
        <v>4536</v>
      </c>
      <c r="M1227" t="s">
        <v>146</v>
      </c>
      <c r="N1227">
        <v>1403</v>
      </c>
      <c r="O1227" t="s">
        <v>5753</v>
      </c>
    </row>
    <row r="1228" spans="1:15" x14ac:dyDescent="0.25">
      <c r="A1228" t="s">
        <v>75</v>
      </c>
      <c r="B1228" t="s">
        <v>90</v>
      </c>
      <c r="C1228" t="s">
        <v>5754</v>
      </c>
      <c r="D1228" t="s">
        <v>120</v>
      </c>
      <c r="E1228">
        <v>0.88800000000000001</v>
      </c>
      <c r="F1228" t="s">
        <v>5755</v>
      </c>
      <c r="G1228" t="s">
        <v>3109</v>
      </c>
      <c r="H1228" t="s">
        <v>3110</v>
      </c>
      <c r="I1228" t="s">
        <v>105</v>
      </c>
      <c r="J1228" t="s">
        <v>5756</v>
      </c>
      <c r="K1228" t="s">
        <v>160</v>
      </c>
      <c r="L1228" t="s">
        <v>4536</v>
      </c>
      <c r="M1228" t="s">
        <v>146</v>
      </c>
      <c r="N1228">
        <v>1403</v>
      </c>
      <c r="O1228" t="s">
        <v>5757</v>
      </c>
    </row>
    <row r="1229" spans="1:15" x14ac:dyDescent="0.25">
      <c r="A1229" t="s">
        <v>75</v>
      </c>
      <c r="B1229" t="s">
        <v>90</v>
      </c>
      <c r="C1229" t="s">
        <v>5758</v>
      </c>
      <c r="D1229" t="s">
        <v>135</v>
      </c>
      <c r="E1229">
        <v>0.879</v>
      </c>
      <c r="F1229" t="s">
        <v>5759</v>
      </c>
      <c r="G1229" t="s">
        <v>5760</v>
      </c>
      <c r="H1229" t="s">
        <v>5761</v>
      </c>
      <c r="I1229" t="s">
        <v>85</v>
      </c>
      <c r="J1229" t="s">
        <v>5762</v>
      </c>
      <c r="K1229" t="s">
        <v>277</v>
      </c>
      <c r="L1229" t="s">
        <v>4536</v>
      </c>
      <c r="M1229" t="s">
        <v>146</v>
      </c>
      <c r="N1229">
        <v>1403</v>
      </c>
      <c r="O1229" t="s">
        <v>5763</v>
      </c>
    </row>
    <row r="1230" spans="1:15" x14ac:dyDescent="0.25">
      <c r="A1230" t="s">
        <v>75</v>
      </c>
      <c r="B1230" t="s">
        <v>90</v>
      </c>
      <c r="C1230" t="s">
        <v>5764</v>
      </c>
      <c r="D1230" t="s">
        <v>225</v>
      </c>
      <c r="E1230">
        <v>0.88099999999999989</v>
      </c>
      <c r="F1230" t="s">
        <v>5765</v>
      </c>
      <c r="G1230" t="s">
        <v>5766</v>
      </c>
      <c r="H1230" t="s">
        <v>5767</v>
      </c>
      <c r="I1230" t="s">
        <v>253</v>
      </c>
      <c r="J1230" t="s">
        <v>5768</v>
      </c>
      <c r="K1230" t="s">
        <v>277</v>
      </c>
      <c r="L1230" t="s">
        <v>4536</v>
      </c>
      <c r="M1230" t="s">
        <v>146</v>
      </c>
      <c r="N1230">
        <v>1403</v>
      </c>
      <c r="O1230" t="s">
        <v>5769</v>
      </c>
    </row>
    <row r="1231" spans="1:15" x14ac:dyDescent="0.25">
      <c r="A1231" t="s">
        <v>75</v>
      </c>
      <c r="B1231" t="s">
        <v>90</v>
      </c>
      <c r="C1231" t="s">
        <v>5770</v>
      </c>
      <c r="D1231" t="s">
        <v>101</v>
      </c>
      <c r="E1231">
        <v>0.878</v>
      </c>
      <c r="F1231" t="s">
        <v>5771</v>
      </c>
      <c r="G1231" t="s">
        <v>1954</v>
      </c>
      <c r="H1231" t="s">
        <v>1955</v>
      </c>
      <c r="I1231" t="s">
        <v>98</v>
      </c>
      <c r="J1231" t="s">
        <v>3138</v>
      </c>
      <c r="K1231" t="s">
        <v>131</v>
      </c>
      <c r="L1231" t="s">
        <v>4536</v>
      </c>
      <c r="M1231" t="s">
        <v>146</v>
      </c>
      <c r="N1231">
        <v>1403</v>
      </c>
      <c r="O1231" t="s">
        <v>5772</v>
      </c>
    </row>
    <row r="1232" spans="1:15" x14ac:dyDescent="0.25">
      <c r="A1232" t="s">
        <v>75</v>
      </c>
      <c r="B1232" t="s">
        <v>90</v>
      </c>
      <c r="C1232" t="s">
        <v>5773</v>
      </c>
      <c r="D1232" t="s">
        <v>225</v>
      </c>
      <c r="E1232">
        <v>0.89800000000000002</v>
      </c>
      <c r="F1232" t="s">
        <v>5774</v>
      </c>
      <c r="G1232" t="s">
        <v>5775</v>
      </c>
      <c r="H1232" t="s">
        <v>5776</v>
      </c>
      <c r="I1232" t="s">
        <v>96</v>
      </c>
      <c r="J1232" t="s">
        <v>723</v>
      </c>
      <c r="K1232" t="s">
        <v>253</v>
      </c>
      <c r="L1232" t="s">
        <v>4536</v>
      </c>
      <c r="M1232" t="s">
        <v>146</v>
      </c>
      <c r="N1232">
        <v>1403</v>
      </c>
      <c r="O1232" t="s">
        <v>5777</v>
      </c>
    </row>
    <row r="1233" spans="1:15" x14ac:dyDescent="0.25">
      <c r="A1233" t="s">
        <v>75</v>
      </c>
      <c r="B1233" t="s">
        <v>90</v>
      </c>
      <c r="C1233" t="s">
        <v>5778</v>
      </c>
      <c r="D1233" t="s">
        <v>101</v>
      </c>
      <c r="E1233">
        <v>0.85699999999999998</v>
      </c>
      <c r="F1233" t="s">
        <v>5779</v>
      </c>
      <c r="G1233" t="s">
        <v>5780</v>
      </c>
      <c r="H1233" t="s">
        <v>5781</v>
      </c>
      <c r="I1233" t="s">
        <v>428</v>
      </c>
      <c r="J1233" t="s">
        <v>222</v>
      </c>
      <c r="K1233" t="s">
        <v>400</v>
      </c>
      <c r="L1233" t="s">
        <v>4536</v>
      </c>
      <c r="M1233" t="s">
        <v>146</v>
      </c>
      <c r="N1233">
        <v>1403</v>
      </c>
      <c r="O1233" t="s">
        <v>5782</v>
      </c>
    </row>
    <row r="1234" spans="1:15" x14ac:dyDescent="0.25">
      <c r="A1234" t="s">
        <v>75</v>
      </c>
      <c r="B1234" t="s">
        <v>90</v>
      </c>
      <c r="C1234" t="s">
        <v>5783</v>
      </c>
      <c r="D1234" t="s">
        <v>135</v>
      </c>
      <c r="E1234">
        <v>0.89300000000000002</v>
      </c>
      <c r="F1234" t="s">
        <v>5784</v>
      </c>
      <c r="G1234" t="s">
        <v>5785</v>
      </c>
      <c r="H1234" t="s">
        <v>5786</v>
      </c>
      <c r="I1234" t="s">
        <v>174</v>
      </c>
      <c r="J1234" t="s">
        <v>5316</v>
      </c>
      <c r="K1234" t="s">
        <v>428</v>
      </c>
      <c r="L1234" t="s">
        <v>4536</v>
      </c>
      <c r="M1234" t="s">
        <v>146</v>
      </c>
      <c r="N1234">
        <v>1403</v>
      </c>
      <c r="O1234" t="s">
        <v>5787</v>
      </c>
    </row>
    <row r="1235" spans="1:15" x14ac:dyDescent="0.25">
      <c r="A1235" t="s">
        <v>75</v>
      </c>
      <c r="B1235" t="s">
        <v>90</v>
      </c>
      <c r="C1235" t="s">
        <v>5788</v>
      </c>
      <c r="D1235" t="s">
        <v>151</v>
      </c>
      <c r="E1235">
        <v>0.86699999999999999</v>
      </c>
      <c r="F1235" t="s">
        <v>5789</v>
      </c>
      <c r="G1235" t="s">
        <v>5790</v>
      </c>
      <c r="H1235" t="s">
        <v>5791</v>
      </c>
      <c r="I1235" t="s">
        <v>124</v>
      </c>
      <c r="J1235" t="s">
        <v>4386</v>
      </c>
      <c r="K1235" t="s">
        <v>148</v>
      </c>
      <c r="L1235" t="s">
        <v>4536</v>
      </c>
      <c r="M1235" t="s">
        <v>146</v>
      </c>
      <c r="N1235">
        <v>1403</v>
      </c>
      <c r="O1235" t="s">
        <v>5792</v>
      </c>
    </row>
    <row r="1236" spans="1:15" x14ac:dyDescent="0.25">
      <c r="A1236" t="s">
        <v>75</v>
      </c>
      <c r="B1236" t="s">
        <v>90</v>
      </c>
      <c r="C1236" t="s">
        <v>5793</v>
      </c>
      <c r="D1236" t="s">
        <v>101</v>
      </c>
      <c r="E1236">
        <v>0.86</v>
      </c>
      <c r="F1236" t="s">
        <v>5794</v>
      </c>
      <c r="G1236" t="s">
        <v>1979</v>
      </c>
      <c r="H1236" t="s">
        <v>5795</v>
      </c>
      <c r="I1236" t="s">
        <v>96</v>
      </c>
      <c r="J1236" t="s">
        <v>1469</v>
      </c>
      <c r="K1236" t="s">
        <v>253</v>
      </c>
      <c r="L1236" t="s">
        <v>4536</v>
      </c>
      <c r="M1236" t="s">
        <v>146</v>
      </c>
      <c r="N1236">
        <v>1403</v>
      </c>
      <c r="O1236" t="s">
        <v>5796</v>
      </c>
    </row>
    <row r="1237" spans="1:15" x14ac:dyDescent="0.25">
      <c r="A1237" t="s">
        <v>75</v>
      </c>
      <c r="B1237" t="s">
        <v>90</v>
      </c>
      <c r="C1237" t="s">
        <v>5797</v>
      </c>
      <c r="D1237" t="s">
        <v>120</v>
      </c>
      <c r="E1237">
        <v>0.82700000000000007</v>
      </c>
      <c r="F1237" t="s">
        <v>79</v>
      </c>
      <c r="G1237" t="s">
        <v>5798</v>
      </c>
      <c r="H1237" t="s">
        <v>5799</v>
      </c>
      <c r="I1237" t="s">
        <v>79</v>
      </c>
      <c r="J1237" t="s">
        <v>82</v>
      </c>
      <c r="K1237" t="s">
        <v>83</v>
      </c>
      <c r="L1237" t="s">
        <v>4536</v>
      </c>
      <c r="M1237" t="s">
        <v>146</v>
      </c>
      <c r="N1237">
        <v>1403</v>
      </c>
      <c r="O1237" t="s">
        <v>5800</v>
      </c>
    </row>
    <row r="1238" spans="1:15" x14ac:dyDescent="0.25">
      <c r="A1238" t="s">
        <v>75</v>
      </c>
      <c r="B1238" t="s">
        <v>90</v>
      </c>
      <c r="C1238" t="s">
        <v>5801</v>
      </c>
      <c r="D1238" t="s">
        <v>135</v>
      </c>
      <c r="E1238">
        <v>0.91100000000000003</v>
      </c>
      <c r="F1238" t="s">
        <v>5802</v>
      </c>
      <c r="G1238" t="s">
        <v>5803</v>
      </c>
      <c r="H1238" t="s">
        <v>5804</v>
      </c>
      <c r="I1238" t="s">
        <v>105</v>
      </c>
      <c r="J1238" t="s">
        <v>4362</v>
      </c>
      <c r="K1238" t="s">
        <v>160</v>
      </c>
      <c r="L1238" t="s">
        <v>4536</v>
      </c>
      <c r="M1238" t="s">
        <v>146</v>
      </c>
      <c r="N1238">
        <v>1403</v>
      </c>
      <c r="O1238" t="s">
        <v>5805</v>
      </c>
    </row>
    <row r="1239" spans="1:15" x14ac:dyDescent="0.25">
      <c r="A1239" t="s">
        <v>75</v>
      </c>
      <c r="B1239" t="s">
        <v>90</v>
      </c>
      <c r="C1239" t="s">
        <v>5806</v>
      </c>
      <c r="D1239" t="s">
        <v>225</v>
      </c>
      <c r="E1239">
        <v>0.84699999999999998</v>
      </c>
      <c r="F1239" t="s">
        <v>5807</v>
      </c>
      <c r="G1239" t="s">
        <v>5808</v>
      </c>
      <c r="H1239" t="s">
        <v>687</v>
      </c>
      <c r="I1239" t="s">
        <v>96</v>
      </c>
      <c r="J1239" t="s">
        <v>5809</v>
      </c>
      <c r="K1239" t="s">
        <v>98</v>
      </c>
      <c r="L1239" t="s">
        <v>4536</v>
      </c>
      <c r="M1239" t="s">
        <v>146</v>
      </c>
      <c r="N1239">
        <v>1403</v>
      </c>
      <c r="O1239" t="s">
        <v>5810</v>
      </c>
    </row>
    <row r="1240" spans="1:15" x14ac:dyDescent="0.25">
      <c r="A1240" t="s">
        <v>75</v>
      </c>
      <c r="B1240" t="s">
        <v>90</v>
      </c>
      <c r="C1240" t="s">
        <v>5811</v>
      </c>
      <c r="D1240" t="s">
        <v>92</v>
      </c>
      <c r="E1240">
        <v>0.8909999999999999</v>
      </c>
      <c r="F1240" t="s">
        <v>5812</v>
      </c>
      <c r="G1240" t="s">
        <v>5813</v>
      </c>
      <c r="H1240" t="s">
        <v>554</v>
      </c>
      <c r="I1240" t="s">
        <v>245</v>
      </c>
      <c r="J1240" t="s">
        <v>3847</v>
      </c>
      <c r="K1240" t="s">
        <v>105</v>
      </c>
      <c r="L1240" t="s">
        <v>4536</v>
      </c>
      <c r="M1240" t="s">
        <v>146</v>
      </c>
      <c r="N1240">
        <v>1403</v>
      </c>
      <c r="O1240" t="s">
        <v>5814</v>
      </c>
    </row>
    <row r="1241" spans="1:15" x14ac:dyDescent="0.25">
      <c r="A1241" t="s">
        <v>75</v>
      </c>
      <c r="B1241" t="s">
        <v>90</v>
      </c>
      <c r="C1241" t="s">
        <v>5815</v>
      </c>
      <c r="D1241" t="s">
        <v>120</v>
      </c>
      <c r="E1241">
        <v>0.84299999999999997</v>
      </c>
      <c r="F1241" t="s">
        <v>5816</v>
      </c>
      <c r="G1241" t="s">
        <v>5817</v>
      </c>
      <c r="H1241" t="s">
        <v>5818</v>
      </c>
      <c r="I1241" t="s">
        <v>85</v>
      </c>
      <c r="J1241" t="s">
        <v>3306</v>
      </c>
      <c r="K1241" t="s">
        <v>277</v>
      </c>
      <c r="L1241" t="s">
        <v>4536</v>
      </c>
      <c r="M1241" t="s">
        <v>146</v>
      </c>
      <c r="N1241">
        <v>1403</v>
      </c>
      <c r="O1241" t="s">
        <v>5819</v>
      </c>
    </row>
    <row r="1242" spans="1:15" x14ac:dyDescent="0.25">
      <c r="A1242" t="s">
        <v>75</v>
      </c>
      <c r="B1242" t="s">
        <v>90</v>
      </c>
      <c r="C1242" t="s">
        <v>5820</v>
      </c>
      <c r="D1242" t="s">
        <v>120</v>
      </c>
      <c r="E1242">
        <v>0.87</v>
      </c>
      <c r="F1242" t="s">
        <v>5821</v>
      </c>
      <c r="G1242" t="s">
        <v>5822</v>
      </c>
      <c r="H1242" t="s">
        <v>5823</v>
      </c>
      <c r="I1242" t="s">
        <v>85</v>
      </c>
      <c r="J1242" t="s">
        <v>1034</v>
      </c>
      <c r="K1242" t="s">
        <v>277</v>
      </c>
      <c r="L1242" t="s">
        <v>4536</v>
      </c>
      <c r="M1242" t="s">
        <v>146</v>
      </c>
      <c r="N1242">
        <v>1403</v>
      </c>
      <c r="O1242" t="s">
        <v>5824</v>
      </c>
    </row>
    <row r="1243" spans="1:15" x14ac:dyDescent="0.25">
      <c r="A1243" t="s">
        <v>75</v>
      </c>
      <c r="B1243" t="s">
        <v>90</v>
      </c>
      <c r="C1243" t="s">
        <v>5825</v>
      </c>
      <c r="D1243" t="s">
        <v>135</v>
      </c>
      <c r="E1243">
        <v>0.86699999999999999</v>
      </c>
      <c r="F1243" t="s">
        <v>5826</v>
      </c>
      <c r="G1243" t="s">
        <v>5827</v>
      </c>
      <c r="H1243" t="s">
        <v>5828</v>
      </c>
      <c r="I1243" t="s">
        <v>124</v>
      </c>
      <c r="J1243" t="s">
        <v>3366</v>
      </c>
      <c r="K1243" t="s">
        <v>140</v>
      </c>
      <c r="L1243" t="s">
        <v>4536</v>
      </c>
      <c r="M1243" t="s">
        <v>146</v>
      </c>
      <c r="N1243">
        <v>1403</v>
      </c>
      <c r="O1243" t="s">
        <v>5829</v>
      </c>
    </row>
    <row r="1244" spans="1:15" x14ac:dyDescent="0.25">
      <c r="A1244" t="s">
        <v>75</v>
      </c>
      <c r="B1244" t="s">
        <v>90</v>
      </c>
      <c r="C1244" t="s">
        <v>5830</v>
      </c>
      <c r="D1244" t="s">
        <v>88</v>
      </c>
      <c r="E1244">
        <v>0.87</v>
      </c>
      <c r="F1244" t="s">
        <v>79</v>
      </c>
      <c r="G1244" t="s">
        <v>5831</v>
      </c>
      <c r="H1244" t="s">
        <v>5832</v>
      </c>
      <c r="I1244" t="s">
        <v>79</v>
      </c>
      <c r="J1244" t="s">
        <v>82</v>
      </c>
      <c r="K1244" t="s">
        <v>83</v>
      </c>
      <c r="L1244" t="s">
        <v>4536</v>
      </c>
      <c r="M1244" t="s">
        <v>146</v>
      </c>
      <c r="N1244">
        <v>1403</v>
      </c>
      <c r="O1244" t="s">
        <v>5833</v>
      </c>
    </row>
    <row r="1245" spans="1:15" x14ac:dyDescent="0.25">
      <c r="A1245" t="s">
        <v>75</v>
      </c>
      <c r="B1245" t="s">
        <v>90</v>
      </c>
      <c r="C1245" t="s">
        <v>5834</v>
      </c>
      <c r="D1245" t="s">
        <v>135</v>
      </c>
      <c r="E1245">
        <v>0.86699999999999999</v>
      </c>
      <c r="F1245" t="s">
        <v>5835</v>
      </c>
      <c r="G1245" t="s">
        <v>5836</v>
      </c>
      <c r="H1245" t="s">
        <v>687</v>
      </c>
      <c r="I1245" t="s">
        <v>98</v>
      </c>
      <c r="J1245" t="s">
        <v>5837</v>
      </c>
      <c r="K1245" t="s">
        <v>428</v>
      </c>
      <c r="L1245" t="s">
        <v>4536</v>
      </c>
      <c r="M1245" t="s">
        <v>146</v>
      </c>
      <c r="N1245">
        <v>1403</v>
      </c>
      <c r="O1245" t="s">
        <v>5838</v>
      </c>
    </row>
    <row r="1246" spans="1:15" x14ac:dyDescent="0.25">
      <c r="A1246" t="s">
        <v>75</v>
      </c>
      <c r="B1246" t="s">
        <v>90</v>
      </c>
      <c r="C1246" t="s">
        <v>5839</v>
      </c>
      <c r="D1246" t="s">
        <v>120</v>
      </c>
      <c r="E1246">
        <v>0.8590000000000001</v>
      </c>
      <c r="F1246" t="s">
        <v>5840</v>
      </c>
      <c r="G1246" t="s">
        <v>5841</v>
      </c>
      <c r="H1246" t="s">
        <v>5842</v>
      </c>
      <c r="I1246" t="s">
        <v>98</v>
      </c>
      <c r="J1246" t="s">
        <v>5843</v>
      </c>
      <c r="K1246" t="s">
        <v>428</v>
      </c>
      <c r="L1246" t="s">
        <v>4536</v>
      </c>
      <c r="M1246" t="s">
        <v>146</v>
      </c>
      <c r="N1246">
        <v>1403</v>
      </c>
      <c r="O1246" t="s">
        <v>5844</v>
      </c>
    </row>
    <row r="1247" spans="1:15" x14ac:dyDescent="0.25">
      <c r="A1247" t="s">
        <v>75</v>
      </c>
      <c r="B1247" t="s">
        <v>90</v>
      </c>
      <c r="C1247" t="s">
        <v>5845</v>
      </c>
      <c r="D1247" t="s">
        <v>120</v>
      </c>
      <c r="E1247">
        <v>0.91400000000000003</v>
      </c>
      <c r="F1247" t="s">
        <v>5846</v>
      </c>
      <c r="G1247" t="s">
        <v>5847</v>
      </c>
      <c r="H1247" t="s">
        <v>5848</v>
      </c>
      <c r="I1247" t="s">
        <v>277</v>
      </c>
      <c r="J1247" t="s">
        <v>222</v>
      </c>
      <c r="K1247" t="s">
        <v>160</v>
      </c>
      <c r="L1247" t="s">
        <v>4536</v>
      </c>
      <c r="M1247" t="s">
        <v>146</v>
      </c>
      <c r="N1247">
        <v>1403</v>
      </c>
      <c r="O1247" t="s">
        <v>5849</v>
      </c>
    </row>
    <row r="1248" spans="1:15" x14ac:dyDescent="0.25">
      <c r="A1248" t="s">
        <v>75</v>
      </c>
      <c r="B1248" t="s">
        <v>90</v>
      </c>
      <c r="C1248" t="s">
        <v>5850</v>
      </c>
      <c r="D1248" t="s">
        <v>92</v>
      </c>
      <c r="E1248">
        <v>0.86099999999999999</v>
      </c>
      <c r="F1248" t="s">
        <v>5851</v>
      </c>
      <c r="G1248" t="s">
        <v>5852</v>
      </c>
      <c r="H1248" t="s">
        <v>123</v>
      </c>
      <c r="I1248" t="s">
        <v>277</v>
      </c>
      <c r="J1248" t="s">
        <v>1824</v>
      </c>
      <c r="K1248" t="s">
        <v>400</v>
      </c>
      <c r="L1248" t="s">
        <v>4536</v>
      </c>
      <c r="M1248" t="s">
        <v>146</v>
      </c>
      <c r="N1248">
        <v>1403</v>
      </c>
      <c r="O1248" t="s">
        <v>5853</v>
      </c>
    </row>
    <row r="1249" spans="1:15" x14ac:dyDescent="0.25">
      <c r="A1249" t="s">
        <v>75</v>
      </c>
      <c r="B1249" t="s">
        <v>90</v>
      </c>
      <c r="C1249" t="s">
        <v>5854</v>
      </c>
      <c r="D1249" t="s">
        <v>225</v>
      </c>
      <c r="E1249">
        <v>0.83799999999999997</v>
      </c>
      <c r="F1249" t="s">
        <v>212</v>
      </c>
      <c r="G1249" t="s">
        <v>2025</v>
      </c>
      <c r="H1249" t="s">
        <v>2026</v>
      </c>
      <c r="I1249" t="s">
        <v>212</v>
      </c>
      <c r="J1249" t="s">
        <v>82</v>
      </c>
      <c r="K1249" t="s">
        <v>83</v>
      </c>
      <c r="L1249" t="s">
        <v>4536</v>
      </c>
      <c r="M1249" t="s">
        <v>146</v>
      </c>
      <c r="N1249">
        <v>1403</v>
      </c>
      <c r="O1249" t="s">
        <v>5855</v>
      </c>
    </row>
    <row r="1250" spans="1:15" x14ac:dyDescent="0.25">
      <c r="A1250" t="s">
        <v>75</v>
      </c>
      <c r="B1250" t="s">
        <v>90</v>
      </c>
      <c r="C1250" t="s">
        <v>5856</v>
      </c>
      <c r="D1250" t="s">
        <v>120</v>
      </c>
      <c r="E1250">
        <v>0.86</v>
      </c>
      <c r="F1250" t="s">
        <v>5857</v>
      </c>
      <c r="G1250" t="s">
        <v>5858</v>
      </c>
      <c r="H1250" t="s">
        <v>5859</v>
      </c>
      <c r="I1250" t="s">
        <v>131</v>
      </c>
      <c r="J1250" t="s">
        <v>2474</v>
      </c>
      <c r="K1250" t="s">
        <v>98</v>
      </c>
      <c r="L1250" t="s">
        <v>4536</v>
      </c>
      <c r="M1250" t="s">
        <v>146</v>
      </c>
      <c r="N1250">
        <v>1403</v>
      </c>
      <c r="O1250" t="s">
        <v>5860</v>
      </c>
    </row>
    <row r="1251" spans="1:15" x14ac:dyDescent="0.25">
      <c r="A1251" t="s">
        <v>75</v>
      </c>
      <c r="B1251" t="s">
        <v>90</v>
      </c>
      <c r="C1251" t="s">
        <v>5861</v>
      </c>
      <c r="D1251" t="s">
        <v>135</v>
      </c>
      <c r="E1251">
        <v>0.89</v>
      </c>
      <c r="F1251" t="s">
        <v>212</v>
      </c>
      <c r="G1251" t="s">
        <v>3533</v>
      </c>
      <c r="H1251" t="s">
        <v>5862</v>
      </c>
      <c r="I1251" t="s">
        <v>212</v>
      </c>
      <c r="J1251" t="s">
        <v>82</v>
      </c>
      <c r="K1251" t="s">
        <v>83</v>
      </c>
      <c r="L1251" t="s">
        <v>4536</v>
      </c>
      <c r="M1251" t="s">
        <v>146</v>
      </c>
      <c r="N1251">
        <v>1403</v>
      </c>
      <c r="O1251" t="s">
        <v>5863</v>
      </c>
    </row>
    <row r="1252" spans="1:15" x14ac:dyDescent="0.25">
      <c r="A1252" t="s">
        <v>75</v>
      </c>
      <c r="B1252" t="s">
        <v>90</v>
      </c>
      <c r="C1252" t="s">
        <v>5864</v>
      </c>
      <c r="D1252" t="s">
        <v>135</v>
      </c>
      <c r="E1252">
        <v>0.86199999999999999</v>
      </c>
      <c r="F1252" t="s">
        <v>5865</v>
      </c>
      <c r="G1252" t="s">
        <v>5866</v>
      </c>
      <c r="H1252" t="s">
        <v>5867</v>
      </c>
      <c r="I1252" t="s">
        <v>204</v>
      </c>
      <c r="J1252" t="s">
        <v>3350</v>
      </c>
      <c r="K1252" t="s">
        <v>140</v>
      </c>
      <c r="L1252" t="s">
        <v>4536</v>
      </c>
      <c r="M1252" t="s">
        <v>146</v>
      </c>
      <c r="N1252">
        <v>1403</v>
      </c>
      <c r="O1252" t="s">
        <v>5868</v>
      </c>
    </row>
    <row r="1253" spans="1:15" x14ac:dyDescent="0.25">
      <c r="A1253" t="s">
        <v>75</v>
      </c>
      <c r="B1253" t="s">
        <v>90</v>
      </c>
      <c r="C1253" t="s">
        <v>5869</v>
      </c>
      <c r="D1253" t="s">
        <v>225</v>
      </c>
      <c r="E1253">
        <v>0.88099999999999989</v>
      </c>
      <c r="F1253" t="s">
        <v>79</v>
      </c>
      <c r="G1253" t="s">
        <v>5870</v>
      </c>
      <c r="H1253" t="s">
        <v>5871</v>
      </c>
      <c r="I1253" t="s">
        <v>79</v>
      </c>
      <c r="J1253" t="s">
        <v>82</v>
      </c>
      <c r="K1253" t="s">
        <v>83</v>
      </c>
      <c r="L1253" t="s">
        <v>4536</v>
      </c>
      <c r="M1253" t="s">
        <v>146</v>
      </c>
      <c r="N1253">
        <v>1403</v>
      </c>
      <c r="O1253" t="s">
        <v>5872</v>
      </c>
    </row>
    <row r="1254" spans="1:15" x14ac:dyDescent="0.25">
      <c r="A1254" t="s">
        <v>75</v>
      </c>
      <c r="B1254" t="s">
        <v>90</v>
      </c>
      <c r="C1254" t="s">
        <v>5873</v>
      </c>
      <c r="D1254" t="s">
        <v>120</v>
      </c>
      <c r="E1254">
        <v>0.86599999999999999</v>
      </c>
      <c r="F1254" t="s">
        <v>79</v>
      </c>
      <c r="G1254" t="s">
        <v>5870</v>
      </c>
      <c r="H1254" t="s">
        <v>5871</v>
      </c>
      <c r="I1254" t="s">
        <v>79</v>
      </c>
      <c r="J1254" t="s">
        <v>82</v>
      </c>
      <c r="K1254" t="s">
        <v>83</v>
      </c>
      <c r="L1254" t="s">
        <v>4536</v>
      </c>
      <c r="M1254" t="s">
        <v>146</v>
      </c>
      <c r="N1254">
        <v>1403</v>
      </c>
      <c r="O1254" t="s">
        <v>5874</v>
      </c>
    </row>
    <row r="1255" spans="1:15" x14ac:dyDescent="0.25">
      <c r="A1255" t="s">
        <v>75</v>
      </c>
      <c r="B1255" t="s">
        <v>90</v>
      </c>
      <c r="C1255" t="s">
        <v>5875</v>
      </c>
      <c r="D1255" t="s">
        <v>225</v>
      </c>
      <c r="E1255">
        <v>0.8909999999999999</v>
      </c>
      <c r="F1255" t="s">
        <v>79</v>
      </c>
      <c r="G1255" t="s">
        <v>2047</v>
      </c>
      <c r="H1255" t="s">
        <v>5876</v>
      </c>
      <c r="I1255" t="s">
        <v>79</v>
      </c>
      <c r="J1255" t="s">
        <v>82</v>
      </c>
      <c r="K1255" t="s">
        <v>83</v>
      </c>
      <c r="L1255" t="s">
        <v>4536</v>
      </c>
      <c r="M1255" t="s">
        <v>146</v>
      </c>
      <c r="N1255">
        <v>1403</v>
      </c>
      <c r="O1255" t="s">
        <v>5877</v>
      </c>
    </row>
    <row r="1256" spans="1:15" x14ac:dyDescent="0.25">
      <c r="A1256" t="s">
        <v>75</v>
      </c>
      <c r="B1256" t="s">
        <v>90</v>
      </c>
      <c r="C1256" t="s">
        <v>5878</v>
      </c>
      <c r="D1256" t="s">
        <v>225</v>
      </c>
      <c r="E1256">
        <v>0.89</v>
      </c>
      <c r="F1256" t="s">
        <v>79</v>
      </c>
      <c r="G1256" t="s">
        <v>4490</v>
      </c>
      <c r="H1256" t="s">
        <v>4491</v>
      </c>
      <c r="I1256" t="s">
        <v>79</v>
      </c>
      <c r="J1256" t="s">
        <v>82</v>
      </c>
      <c r="K1256" t="s">
        <v>83</v>
      </c>
      <c r="L1256" t="s">
        <v>4536</v>
      </c>
      <c r="M1256" t="s">
        <v>146</v>
      </c>
      <c r="N1256">
        <v>1403</v>
      </c>
      <c r="O1256" t="s">
        <v>5879</v>
      </c>
    </row>
    <row r="1257" spans="1:15" x14ac:dyDescent="0.25">
      <c r="A1257" t="s">
        <v>75</v>
      </c>
      <c r="B1257" t="s">
        <v>90</v>
      </c>
      <c r="C1257" t="s">
        <v>5880</v>
      </c>
      <c r="D1257" t="s">
        <v>225</v>
      </c>
      <c r="E1257">
        <v>0.84</v>
      </c>
      <c r="F1257" t="s">
        <v>212</v>
      </c>
      <c r="G1257" t="s">
        <v>2055</v>
      </c>
      <c r="H1257" t="s">
        <v>2056</v>
      </c>
      <c r="I1257" t="s">
        <v>212</v>
      </c>
      <c r="J1257" t="s">
        <v>82</v>
      </c>
      <c r="K1257" t="s">
        <v>83</v>
      </c>
      <c r="L1257" t="s">
        <v>4536</v>
      </c>
      <c r="M1257" t="s">
        <v>146</v>
      </c>
      <c r="N1257">
        <v>1403</v>
      </c>
      <c r="O1257" t="s">
        <v>5881</v>
      </c>
    </row>
    <row r="1258" spans="1:15" x14ac:dyDescent="0.25">
      <c r="A1258" t="s">
        <v>75</v>
      </c>
      <c r="B1258" t="s">
        <v>90</v>
      </c>
      <c r="C1258" t="s">
        <v>5882</v>
      </c>
      <c r="D1258" t="s">
        <v>135</v>
      </c>
      <c r="E1258">
        <v>0.85699999999999998</v>
      </c>
      <c r="F1258" t="s">
        <v>79</v>
      </c>
      <c r="G1258" t="s">
        <v>5883</v>
      </c>
      <c r="H1258" t="s">
        <v>5884</v>
      </c>
      <c r="I1258" t="s">
        <v>79</v>
      </c>
      <c r="J1258" t="s">
        <v>82</v>
      </c>
      <c r="K1258" t="s">
        <v>83</v>
      </c>
      <c r="L1258" t="s">
        <v>4536</v>
      </c>
      <c r="M1258" t="s">
        <v>146</v>
      </c>
      <c r="N1258">
        <v>1403</v>
      </c>
      <c r="O1258" t="s">
        <v>5885</v>
      </c>
    </row>
    <row r="1259" spans="1:15" x14ac:dyDescent="0.25">
      <c r="A1259" t="s">
        <v>75</v>
      </c>
      <c r="B1259" t="s">
        <v>90</v>
      </c>
      <c r="C1259" t="s">
        <v>5886</v>
      </c>
      <c r="D1259" t="s">
        <v>92</v>
      </c>
      <c r="E1259">
        <v>0.89800000000000002</v>
      </c>
      <c r="F1259" t="s">
        <v>5887</v>
      </c>
      <c r="G1259" t="s">
        <v>5888</v>
      </c>
      <c r="H1259" t="s">
        <v>5889</v>
      </c>
      <c r="I1259" t="s">
        <v>96</v>
      </c>
      <c r="J1259" t="s">
        <v>2587</v>
      </c>
      <c r="K1259" t="s">
        <v>160</v>
      </c>
      <c r="L1259" t="s">
        <v>4536</v>
      </c>
      <c r="M1259" t="s">
        <v>146</v>
      </c>
      <c r="N1259">
        <v>1403</v>
      </c>
      <c r="O1259" t="s">
        <v>5890</v>
      </c>
    </row>
    <row r="1260" spans="1:15" x14ac:dyDescent="0.25">
      <c r="A1260" t="s">
        <v>75</v>
      </c>
      <c r="B1260" t="s">
        <v>90</v>
      </c>
      <c r="C1260" t="s">
        <v>5891</v>
      </c>
      <c r="D1260" t="s">
        <v>101</v>
      </c>
      <c r="E1260">
        <v>0.86199999999999999</v>
      </c>
      <c r="F1260" t="s">
        <v>5892</v>
      </c>
      <c r="G1260" t="s">
        <v>4522</v>
      </c>
      <c r="H1260" t="s">
        <v>5893</v>
      </c>
      <c r="I1260" t="s">
        <v>160</v>
      </c>
      <c r="J1260" t="s">
        <v>5894</v>
      </c>
      <c r="K1260" t="s">
        <v>140</v>
      </c>
      <c r="L1260" t="s">
        <v>4536</v>
      </c>
      <c r="M1260" t="s">
        <v>146</v>
      </c>
      <c r="N1260">
        <v>1403</v>
      </c>
      <c r="O1260" t="s">
        <v>5895</v>
      </c>
    </row>
    <row r="1261" spans="1:15" x14ac:dyDescent="0.25">
      <c r="A1261" t="s">
        <v>75</v>
      </c>
      <c r="B1261" t="s">
        <v>2069</v>
      </c>
      <c r="C1261" t="s">
        <v>1299</v>
      </c>
      <c r="D1261" t="s">
        <v>135</v>
      </c>
      <c r="E1261">
        <v>0.91900000000000004</v>
      </c>
      <c r="F1261" t="s">
        <v>79</v>
      </c>
      <c r="G1261" t="s">
        <v>2071</v>
      </c>
      <c r="H1261" t="s">
        <v>81</v>
      </c>
      <c r="I1261" t="s">
        <v>79</v>
      </c>
      <c r="J1261" t="s">
        <v>82</v>
      </c>
      <c r="K1261" t="s">
        <v>83</v>
      </c>
      <c r="L1261" t="s">
        <v>4536</v>
      </c>
      <c r="M1261" t="s">
        <v>146</v>
      </c>
      <c r="N1261">
        <v>1403</v>
      </c>
      <c r="O1261" t="s">
        <v>5896</v>
      </c>
    </row>
    <row r="1262" spans="1:15" x14ac:dyDescent="0.25">
      <c r="A1262" t="s">
        <v>75</v>
      </c>
      <c r="B1262" t="s">
        <v>2069</v>
      </c>
      <c r="C1262" t="s">
        <v>5897</v>
      </c>
      <c r="D1262" t="s">
        <v>120</v>
      </c>
      <c r="E1262">
        <v>0.81400000000000006</v>
      </c>
      <c r="F1262" t="s">
        <v>79</v>
      </c>
      <c r="G1262" t="s">
        <v>2071</v>
      </c>
      <c r="H1262" t="s">
        <v>81</v>
      </c>
      <c r="I1262" t="s">
        <v>79</v>
      </c>
      <c r="J1262" t="s">
        <v>82</v>
      </c>
      <c r="K1262" t="s">
        <v>83</v>
      </c>
      <c r="L1262" t="s">
        <v>4536</v>
      </c>
      <c r="M1262" t="s">
        <v>146</v>
      </c>
      <c r="N1262">
        <v>1403</v>
      </c>
      <c r="O1262" t="s">
        <v>5898</v>
      </c>
    </row>
    <row r="1263" spans="1:15" x14ac:dyDescent="0.25">
      <c r="A1263" t="s">
        <v>75</v>
      </c>
      <c r="B1263" t="s">
        <v>2069</v>
      </c>
      <c r="C1263" t="s">
        <v>5899</v>
      </c>
      <c r="D1263" t="s">
        <v>135</v>
      </c>
      <c r="E1263">
        <v>0.92600000000000005</v>
      </c>
      <c r="F1263" t="s">
        <v>79</v>
      </c>
      <c r="G1263" t="s">
        <v>2071</v>
      </c>
      <c r="H1263" t="s">
        <v>81</v>
      </c>
      <c r="I1263" t="s">
        <v>79</v>
      </c>
      <c r="J1263" t="s">
        <v>82</v>
      </c>
      <c r="K1263" t="s">
        <v>83</v>
      </c>
      <c r="L1263" t="s">
        <v>4536</v>
      </c>
      <c r="M1263" t="s">
        <v>146</v>
      </c>
      <c r="N1263">
        <v>1403</v>
      </c>
      <c r="O1263" t="s">
        <v>5900</v>
      </c>
    </row>
    <row r="1264" spans="1:15" x14ac:dyDescent="0.25">
      <c r="A1264" t="s">
        <v>75</v>
      </c>
      <c r="B1264" t="s">
        <v>2069</v>
      </c>
      <c r="C1264" t="s">
        <v>5901</v>
      </c>
      <c r="D1264" t="s">
        <v>92</v>
      </c>
      <c r="E1264">
        <v>0.9</v>
      </c>
      <c r="F1264" t="s">
        <v>79</v>
      </c>
      <c r="G1264" t="s">
        <v>2071</v>
      </c>
      <c r="H1264" t="s">
        <v>81</v>
      </c>
      <c r="I1264" t="s">
        <v>79</v>
      </c>
      <c r="J1264" t="s">
        <v>82</v>
      </c>
      <c r="K1264" t="s">
        <v>83</v>
      </c>
      <c r="L1264" t="s">
        <v>4536</v>
      </c>
      <c r="M1264" t="s">
        <v>146</v>
      </c>
      <c r="N1264">
        <v>1403</v>
      </c>
      <c r="O1264" t="s">
        <v>5902</v>
      </c>
    </row>
    <row r="1265" spans="1:15" x14ac:dyDescent="0.25">
      <c r="A1265" t="s">
        <v>75</v>
      </c>
      <c r="B1265" t="s">
        <v>2069</v>
      </c>
      <c r="C1265" t="s">
        <v>2073</v>
      </c>
      <c r="D1265" t="s">
        <v>151</v>
      </c>
      <c r="E1265">
        <v>1</v>
      </c>
      <c r="F1265" t="s">
        <v>79</v>
      </c>
      <c r="G1265" t="s">
        <v>2071</v>
      </c>
      <c r="H1265" t="s">
        <v>81</v>
      </c>
      <c r="I1265" t="s">
        <v>79</v>
      </c>
      <c r="J1265" t="s">
        <v>82</v>
      </c>
      <c r="K1265" t="s">
        <v>83</v>
      </c>
      <c r="L1265" t="s">
        <v>4536</v>
      </c>
      <c r="M1265" t="s">
        <v>146</v>
      </c>
      <c r="N1265">
        <v>1403</v>
      </c>
      <c r="O1265" t="s">
        <v>2074</v>
      </c>
    </row>
    <row r="1266" spans="1:15" x14ac:dyDescent="0.25">
      <c r="A1266" t="s">
        <v>75</v>
      </c>
      <c r="B1266" t="s">
        <v>2069</v>
      </c>
      <c r="C1266" t="s">
        <v>5903</v>
      </c>
      <c r="D1266" t="s">
        <v>92</v>
      </c>
      <c r="E1266">
        <v>0.92200000000000004</v>
      </c>
      <c r="F1266" t="s">
        <v>5904</v>
      </c>
      <c r="G1266" t="s">
        <v>2079</v>
      </c>
      <c r="H1266" t="s">
        <v>83</v>
      </c>
      <c r="I1266" t="s">
        <v>245</v>
      </c>
      <c r="J1266" t="s">
        <v>3322</v>
      </c>
      <c r="K1266" t="s">
        <v>105</v>
      </c>
      <c r="L1266" t="s">
        <v>4536</v>
      </c>
      <c r="M1266" t="s">
        <v>146</v>
      </c>
      <c r="N1266">
        <v>1403</v>
      </c>
      <c r="O1266" t="s">
        <v>5905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118"/>
  <sheetViews>
    <sheetView workbookViewId="0">
      <selection activeCell="B58" sqref="B58"/>
    </sheetView>
  </sheetViews>
  <sheetFormatPr defaultRowHeight="15" x14ac:dyDescent="0.25"/>
  <sheetData>
    <row r="1" spans="1:34" x14ac:dyDescent="0.25">
      <c r="A1" s="30" t="s">
        <v>8325</v>
      </c>
      <c r="B1" s="30" t="s">
        <v>8326</v>
      </c>
      <c r="C1" s="30" t="s">
        <v>8327</v>
      </c>
      <c r="D1" s="30" t="s">
        <v>8328</v>
      </c>
      <c r="E1" s="30" t="s">
        <v>8329</v>
      </c>
      <c r="F1" s="30" t="s">
        <v>8330</v>
      </c>
      <c r="G1" s="30" t="s">
        <v>8331</v>
      </c>
      <c r="H1" s="30" t="s">
        <v>8332</v>
      </c>
      <c r="I1" s="30" t="s">
        <v>8333</v>
      </c>
      <c r="J1" s="30" t="s">
        <v>8334</v>
      </c>
      <c r="K1" s="30" t="s">
        <v>8335</v>
      </c>
      <c r="L1" s="30" t="s">
        <v>8336</v>
      </c>
      <c r="M1" s="30" t="s">
        <v>8337</v>
      </c>
      <c r="N1" s="30" t="s">
        <v>8338</v>
      </c>
      <c r="O1" s="30" t="s">
        <v>8339</v>
      </c>
      <c r="P1" s="30" t="s">
        <v>8340</v>
      </c>
      <c r="Q1" s="30" t="s">
        <v>8341</v>
      </c>
      <c r="R1" s="30" t="s">
        <v>8342</v>
      </c>
      <c r="S1" s="30" t="s">
        <v>8343</v>
      </c>
      <c r="T1" s="30" t="s">
        <v>8344</v>
      </c>
      <c r="U1" s="30" t="s">
        <v>8345</v>
      </c>
      <c r="V1" s="30" t="s">
        <v>8346</v>
      </c>
      <c r="W1" s="30" t="s">
        <v>8347</v>
      </c>
      <c r="X1" s="30" t="s">
        <v>8348</v>
      </c>
      <c r="Y1" s="30" t="s">
        <v>8349</v>
      </c>
      <c r="Z1" s="30" t="s">
        <v>8350</v>
      </c>
      <c r="AA1" s="30" t="s">
        <v>8351</v>
      </c>
      <c r="AB1" s="30" t="s">
        <v>8352</v>
      </c>
      <c r="AC1" s="30" t="s">
        <v>8353</v>
      </c>
      <c r="AD1" s="30" t="s">
        <v>8354</v>
      </c>
      <c r="AE1" s="30" t="s">
        <v>8355</v>
      </c>
      <c r="AF1" s="30" t="s">
        <v>8356</v>
      </c>
      <c r="AG1" s="30" t="s">
        <v>8357</v>
      </c>
      <c r="AH1" s="30" t="s">
        <v>8358</v>
      </c>
    </row>
    <row r="2" spans="1:34" x14ac:dyDescent="0.25">
      <c r="A2">
        <v>0</v>
      </c>
      <c r="B2" t="s">
        <v>8359</v>
      </c>
      <c r="C2" t="s">
        <v>8360</v>
      </c>
      <c r="D2" t="s">
        <v>8361</v>
      </c>
      <c r="M2" t="s">
        <v>712</v>
      </c>
      <c r="N2" t="s">
        <v>8362</v>
      </c>
      <c r="O2" t="s">
        <v>8363</v>
      </c>
      <c r="P2" t="s">
        <v>8364</v>
      </c>
      <c r="AG2" t="s">
        <v>8365</v>
      </c>
      <c r="AH2" t="s">
        <v>8366</v>
      </c>
    </row>
    <row r="3" spans="1:34" x14ac:dyDescent="0.25">
      <c r="A3">
        <v>0</v>
      </c>
      <c r="B3" t="s">
        <v>8367</v>
      </c>
      <c r="C3" t="s">
        <v>8368</v>
      </c>
      <c r="AG3" t="s">
        <v>8369</v>
      </c>
      <c r="AH3" t="s">
        <v>8370</v>
      </c>
    </row>
    <row r="4" spans="1:34" x14ac:dyDescent="0.25">
      <c r="A4">
        <v>0</v>
      </c>
      <c r="B4" t="s">
        <v>8371</v>
      </c>
      <c r="C4" t="s">
        <v>8372</v>
      </c>
      <c r="D4" t="s">
        <v>8373</v>
      </c>
      <c r="E4" t="s">
        <v>8374</v>
      </c>
      <c r="M4" t="s">
        <v>8375</v>
      </c>
      <c r="N4" t="s">
        <v>8376</v>
      </c>
      <c r="O4" t="s">
        <v>8377</v>
      </c>
      <c r="P4" t="s">
        <v>8378</v>
      </c>
      <c r="Q4" t="s">
        <v>8379</v>
      </c>
      <c r="R4" t="s">
        <v>8380</v>
      </c>
      <c r="AG4" t="s">
        <v>8381</v>
      </c>
      <c r="AH4" t="s">
        <v>8382</v>
      </c>
    </row>
    <row r="5" spans="1:34" x14ac:dyDescent="0.25">
      <c r="A5">
        <v>3.301140339072556</v>
      </c>
      <c r="B5" t="s">
        <v>8383</v>
      </c>
      <c r="C5" t="s">
        <v>8384</v>
      </c>
      <c r="D5" t="s">
        <v>8385</v>
      </c>
      <c r="M5" t="s">
        <v>8386</v>
      </c>
      <c r="N5" t="s">
        <v>8387</v>
      </c>
      <c r="O5" t="s">
        <v>733</v>
      </c>
      <c r="P5" t="s">
        <v>8388</v>
      </c>
      <c r="AG5" t="s">
        <v>8389</v>
      </c>
      <c r="AH5" t="s">
        <v>8390</v>
      </c>
    </row>
    <row r="6" spans="1:34" x14ac:dyDescent="0.25">
      <c r="A6">
        <v>3.301140339072556</v>
      </c>
      <c r="B6" t="s">
        <v>8391</v>
      </c>
      <c r="C6" t="s">
        <v>8384</v>
      </c>
      <c r="D6" t="s">
        <v>8385</v>
      </c>
      <c r="M6" t="s">
        <v>8386</v>
      </c>
      <c r="N6" t="s">
        <v>8387</v>
      </c>
      <c r="O6" t="s">
        <v>733</v>
      </c>
      <c r="P6" t="s">
        <v>8388</v>
      </c>
      <c r="AG6" t="s">
        <v>8392</v>
      </c>
      <c r="AH6" t="s">
        <v>8393</v>
      </c>
    </row>
    <row r="7" spans="1:34" x14ac:dyDescent="0.25">
      <c r="A7">
        <v>0</v>
      </c>
      <c r="B7" t="s">
        <v>8394</v>
      </c>
      <c r="AG7" t="s">
        <v>8395</v>
      </c>
      <c r="AH7" t="s">
        <v>8396</v>
      </c>
    </row>
    <row r="8" spans="1:34" x14ac:dyDescent="0.25">
      <c r="A8">
        <v>12.462130460576629</v>
      </c>
      <c r="B8" t="s">
        <v>8397</v>
      </c>
      <c r="C8" t="s">
        <v>8398</v>
      </c>
      <c r="M8" t="s">
        <v>8399</v>
      </c>
      <c r="N8" t="s">
        <v>8400</v>
      </c>
      <c r="AG8" t="s">
        <v>8401</v>
      </c>
      <c r="AH8" t="s">
        <v>8402</v>
      </c>
    </row>
    <row r="9" spans="1:34" x14ac:dyDescent="0.25">
      <c r="A9">
        <v>0</v>
      </c>
      <c r="B9" t="s">
        <v>8403</v>
      </c>
      <c r="C9" t="s">
        <v>8404</v>
      </c>
      <c r="D9" t="s">
        <v>8405</v>
      </c>
      <c r="E9" t="s">
        <v>8406</v>
      </c>
      <c r="M9" t="s">
        <v>6425</v>
      </c>
      <c r="N9" t="s">
        <v>8407</v>
      </c>
      <c r="O9" t="s">
        <v>8408</v>
      </c>
      <c r="P9" t="s">
        <v>8409</v>
      </c>
      <c r="Q9" t="s">
        <v>8410</v>
      </c>
      <c r="R9" t="s">
        <v>8411</v>
      </c>
      <c r="AG9" t="s">
        <v>8412</v>
      </c>
      <c r="AH9" t="s">
        <v>8413</v>
      </c>
    </row>
    <row r="10" spans="1:34" x14ac:dyDescent="0.25">
      <c r="A10">
        <v>0</v>
      </c>
      <c r="B10" t="s">
        <v>8414</v>
      </c>
      <c r="C10" t="s">
        <v>8415</v>
      </c>
      <c r="M10" t="s">
        <v>7375</v>
      </c>
      <c r="N10" t="s">
        <v>8416</v>
      </c>
      <c r="AG10" t="s">
        <v>8417</v>
      </c>
      <c r="AH10" t="s">
        <v>8418</v>
      </c>
    </row>
    <row r="11" spans="1:34" x14ac:dyDescent="0.25">
      <c r="A11">
        <v>0</v>
      </c>
      <c r="B11" t="s">
        <v>8419</v>
      </c>
      <c r="C11" t="s">
        <v>8360</v>
      </c>
      <c r="D11" t="s">
        <v>8420</v>
      </c>
      <c r="E11" t="s">
        <v>8421</v>
      </c>
      <c r="M11" t="s">
        <v>712</v>
      </c>
      <c r="N11" t="s">
        <v>8362</v>
      </c>
      <c r="O11" t="s">
        <v>6783</v>
      </c>
      <c r="P11" t="s">
        <v>8422</v>
      </c>
      <c r="Q11" t="s">
        <v>8423</v>
      </c>
      <c r="R11" t="s">
        <v>8424</v>
      </c>
      <c r="AG11" t="s">
        <v>8425</v>
      </c>
      <c r="AH11" t="s">
        <v>8426</v>
      </c>
    </row>
    <row r="12" spans="1:34" x14ac:dyDescent="0.25">
      <c r="A12">
        <v>8.39</v>
      </c>
      <c r="B12" t="s">
        <v>8427</v>
      </c>
      <c r="AG12" t="s">
        <v>8428</v>
      </c>
      <c r="AH12" t="s">
        <v>8429</v>
      </c>
    </row>
    <row r="13" spans="1:34" x14ac:dyDescent="0.25">
      <c r="A13">
        <v>160.95825191873749</v>
      </c>
      <c r="B13" t="s">
        <v>8430</v>
      </c>
      <c r="C13" t="s">
        <v>8431</v>
      </c>
      <c r="D13" t="s">
        <v>8432</v>
      </c>
      <c r="E13" t="s">
        <v>8433</v>
      </c>
      <c r="F13" t="s">
        <v>8434</v>
      </c>
      <c r="G13" t="s">
        <v>8435</v>
      </c>
      <c r="H13" t="s">
        <v>8436</v>
      </c>
      <c r="I13" t="s">
        <v>8437</v>
      </c>
      <c r="J13" t="s">
        <v>8438</v>
      </c>
      <c r="K13" t="s">
        <v>8439</v>
      </c>
      <c r="M13" t="s">
        <v>5683</v>
      </c>
      <c r="N13" t="s">
        <v>8440</v>
      </c>
      <c r="O13" t="s">
        <v>8441</v>
      </c>
      <c r="P13" t="s">
        <v>8442</v>
      </c>
      <c r="Q13" t="s">
        <v>8443</v>
      </c>
      <c r="R13" t="s">
        <v>8444</v>
      </c>
      <c r="S13" t="s">
        <v>7975</v>
      </c>
      <c r="T13" t="s">
        <v>8445</v>
      </c>
      <c r="U13" t="s">
        <v>7977</v>
      </c>
      <c r="V13" t="s">
        <v>8446</v>
      </c>
      <c r="W13" t="s">
        <v>8447</v>
      </c>
      <c r="X13" t="s">
        <v>8448</v>
      </c>
      <c r="Y13" t="s">
        <v>8449</v>
      </c>
      <c r="Z13" t="s">
        <v>8450</v>
      </c>
      <c r="AA13" t="s">
        <v>8451</v>
      </c>
      <c r="AB13" t="s">
        <v>8452</v>
      </c>
      <c r="AC13" t="s">
        <v>8453</v>
      </c>
      <c r="AD13" t="s">
        <v>8454</v>
      </c>
      <c r="AG13" t="s">
        <v>8455</v>
      </c>
      <c r="AH13" t="s">
        <v>8456</v>
      </c>
    </row>
    <row r="14" spans="1:34" x14ac:dyDescent="0.25">
      <c r="A14">
        <v>2.067802340178559</v>
      </c>
      <c r="B14" t="s">
        <v>8457</v>
      </c>
      <c r="AG14" t="s">
        <v>8458</v>
      </c>
      <c r="AH14" t="s">
        <v>8459</v>
      </c>
    </row>
    <row r="15" spans="1:34" x14ac:dyDescent="0.25">
      <c r="A15">
        <v>-12.00363751253127</v>
      </c>
      <c r="B15" t="s">
        <v>8460</v>
      </c>
      <c r="C15" t="s">
        <v>8368</v>
      </c>
      <c r="AG15" t="s">
        <v>8461</v>
      </c>
      <c r="AH15" t="s">
        <v>8462</v>
      </c>
    </row>
    <row r="16" spans="1:34" x14ac:dyDescent="0.25">
      <c r="A16">
        <v>3.3011403390725551</v>
      </c>
      <c r="B16" t="s">
        <v>8463</v>
      </c>
      <c r="C16" t="s">
        <v>8464</v>
      </c>
      <c r="M16" t="s">
        <v>2267</v>
      </c>
      <c r="N16" t="s">
        <v>8465</v>
      </c>
      <c r="AG16" t="s">
        <v>8466</v>
      </c>
      <c r="AH16" t="s">
        <v>8467</v>
      </c>
    </row>
    <row r="17" spans="1:34" x14ac:dyDescent="0.25">
      <c r="A17">
        <v>119.22610245410161</v>
      </c>
      <c r="B17" t="s">
        <v>8468</v>
      </c>
      <c r="C17" t="s">
        <v>8469</v>
      </c>
      <c r="D17" t="s">
        <v>8470</v>
      </c>
      <c r="E17" t="s">
        <v>8471</v>
      </c>
      <c r="F17" t="s">
        <v>8472</v>
      </c>
      <c r="M17" t="s">
        <v>8473</v>
      </c>
      <c r="N17" t="s">
        <v>8474</v>
      </c>
      <c r="O17" t="s">
        <v>6431</v>
      </c>
      <c r="P17" t="s">
        <v>8475</v>
      </c>
      <c r="Q17" t="s">
        <v>8476</v>
      </c>
      <c r="R17" t="s">
        <v>8477</v>
      </c>
      <c r="S17" t="s">
        <v>493</v>
      </c>
      <c r="T17" t="s">
        <v>8478</v>
      </c>
      <c r="AG17" t="s">
        <v>8479</v>
      </c>
      <c r="AH17" t="s">
        <v>8480</v>
      </c>
    </row>
    <row r="18" spans="1:34" x14ac:dyDescent="0.25">
      <c r="A18">
        <v>0</v>
      </c>
      <c r="B18" t="s">
        <v>8481</v>
      </c>
      <c r="C18" t="s">
        <v>8482</v>
      </c>
      <c r="D18" t="s">
        <v>8483</v>
      </c>
      <c r="M18" t="s">
        <v>7907</v>
      </c>
      <c r="N18" t="s">
        <v>8484</v>
      </c>
      <c r="O18" t="s">
        <v>8485</v>
      </c>
      <c r="P18" t="s">
        <v>8486</v>
      </c>
      <c r="AG18" t="s">
        <v>8487</v>
      </c>
      <c r="AH18" t="s">
        <v>8488</v>
      </c>
    </row>
    <row r="19" spans="1:34" x14ac:dyDescent="0.25">
      <c r="A19">
        <v>-6.5334282740281724</v>
      </c>
      <c r="B19" t="s">
        <v>8489</v>
      </c>
      <c r="C19" t="s">
        <v>8490</v>
      </c>
      <c r="M19" t="s">
        <v>8491</v>
      </c>
      <c r="N19" t="s">
        <v>8492</v>
      </c>
      <c r="AG19" t="s">
        <v>8493</v>
      </c>
      <c r="AH19" t="s">
        <v>8494</v>
      </c>
    </row>
    <row r="20" spans="1:34" x14ac:dyDescent="0.25">
      <c r="A20">
        <v>0</v>
      </c>
      <c r="B20" t="s">
        <v>8495</v>
      </c>
      <c r="AG20" t="s">
        <v>8496</v>
      </c>
      <c r="AH20" t="s">
        <v>8497</v>
      </c>
    </row>
    <row r="21" spans="1:34" x14ac:dyDescent="0.25">
      <c r="A21">
        <v>0</v>
      </c>
      <c r="B21" t="s">
        <v>8498</v>
      </c>
      <c r="AG21" t="s">
        <v>8499</v>
      </c>
      <c r="AH21" t="s">
        <v>8500</v>
      </c>
    </row>
    <row r="22" spans="1:34" x14ac:dyDescent="0.25">
      <c r="A22">
        <v>0</v>
      </c>
      <c r="B22" t="s">
        <v>8501</v>
      </c>
      <c r="AG22" t="s">
        <v>8502</v>
      </c>
      <c r="AH22" t="s">
        <v>8503</v>
      </c>
    </row>
    <row r="23" spans="1:34" x14ac:dyDescent="0.25">
      <c r="A23">
        <v>0</v>
      </c>
      <c r="B23" t="s">
        <v>8504</v>
      </c>
      <c r="AG23" t="s">
        <v>8505</v>
      </c>
      <c r="AH23" t="s">
        <v>8506</v>
      </c>
    </row>
    <row r="24" spans="1:34" x14ac:dyDescent="0.25">
      <c r="A24">
        <v>12.00363751253127</v>
      </c>
      <c r="B24" t="s">
        <v>8507</v>
      </c>
      <c r="AG24" t="s">
        <v>8508</v>
      </c>
      <c r="AH24" t="s">
        <v>8509</v>
      </c>
    </row>
    <row r="25" spans="1:34" x14ac:dyDescent="0.25">
      <c r="A25">
        <v>0</v>
      </c>
      <c r="B25" t="s">
        <v>8510</v>
      </c>
      <c r="AG25" t="s">
        <v>8511</v>
      </c>
      <c r="AH25" t="s">
        <v>8512</v>
      </c>
    </row>
    <row r="26" spans="1:34" x14ac:dyDescent="0.25">
      <c r="A26">
        <v>0</v>
      </c>
      <c r="B26" t="s">
        <v>8513</v>
      </c>
      <c r="AG26" t="s">
        <v>8514</v>
      </c>
      <c r="AH26" t="s">
        <v>8515</v>
      </c>
    </row>
    <row r="27" spans="1:34" x14ac:dyDescent="0.25">
      <c r="A27">
        <v>0</v>
      </c>
      <c r="B27" t="s">
        <v>8516</v>
      </c>
      <c r="AG27" t="s">
        <v>8517</v>
      </c>
      <c r="AH27" t="s">
        <v>8518</v>
      </c>
    </row>
    <row r="28" spans="1:34" x14ac:dyDescent="0.25">
      <c r="A28">
        <v>0</v>
      </c>
      <c r="B28" t="s">
        <v>8519</v>
      </c>
      <c r="AG28" t="s">
        <v>8520</v>
      </c>
      <c r="AH28" t="s">
        <v>8521</v>
      </c>
    </row>
    <row r="29" spans="1:34" x14ac:dyDescent="0.25">
      <c r="A29">
        <v>0</v>
      </c>
      <c r="B29" t="s">
        <v>8522</v>
      </c>
      <c r="AG29" t="s">
        <v>8523</v>
      </c>
      <c r="AH29" t="s">
        <v>8524</v>
      </c>
    </row>
    <row r="30" spans="1:34" x14ac:dyDescent="0.25">
      <c r="A30">
        <v>0</v>
      </c>
      <c r="B30" t="s">
        <v>8525</v>
      </c>
      <c r="AG30" t="s">
        <v>8526</v>
      </c>
      <c r="AH30" t="s">
        <v>8527</v>
      </c>
    </row>
    <row r="31" spans="1:34" x14ac:dyDescent="0.25">
      <c r="A31">
        <v>0</v>
      </c>
      <c r="B31" t="s">
        <v>8528</v>
      </c>
      <c r="AG31" t="s">
        <v>8529</v>
      </c>
      <c r="AH31" t="s">
        <v>8530</v>
      </c>
    </row>
    <row r="32" spans="1:34" x14ac:dyDescent="0.25">
      <c r="A32">
        <v>-58.519885056018381</v>
      </c>
      <c r="B32" t="s">
        <v>8531</v>
      </c>
      <c r="AG32" t="s">
        <v>8532</v>
      </c>
      <c r="AH32" t="s">
        <v>8533</v>
      </c>
    </row>
    <row r="33" spans="1:34" x14ac:dyDescent="0.25">
      <c r="A33">
        <v>127.06633687932781</v>
      </c>
      <c r="B33" t="s">
        <v>8534</v>
      </c>
      <c r="AG33" t="s">
        <v>8535</v>
      </c>
      <c r="AH33" t="s">
        <v>8536</v>
      </c>
    </row>
    <row r="34" spans="1:34" x14ac:dyDescent="0.25">
      <c r="A34">
        <v>0</v>
      </c>
      <c r="B34" t="s">
        <v>8537</v>
      </c>
      <c r="AG34" t="s">
        <v>8538</v>
      </c>
      <c r="AH34" t="s">
        <v>8539</v>
      </c>
    </row>
    <row r="35" spans="1:34" x14ac:dyDescent="0.25">
      <c r="A35">
        <v>0</v>
      </c>
      <c r="B35" t="s">
        <v>8540</v>
      </c>
      <c r="AG35" t="s">
        <v>8541</v>
      </c>
      <c r="AH35" t="s">
        <v>8542</v>
      </c>
    </row>
    <row r="36" spans="1:34" x14ac:dyDescent="0.25">
      <c r="A36">
        <v>-11.275312600525639</v>
      </c>
      <c r="B36" t="s">
        <v>8543</v>
      </c>
      <c r="AG36" t="s">
        <v>8544</v>
      </c>
      <c r="AH36" t="s">
        <v>8545</v>
      </c>
    </row>
    <row r="37" spans="1:34" x14ac:dyDescent="0.25">
      <c r="A37">
        <v>-59.613051227050804</v>
      </c>
      <c r="B37" t="s">
        <v>8546</v>
      </c>
      <c r="AG37" t="s">
        <v>8547</v>
      </c>
      <c r="AH37" t="s">
        <v>8548</v>
      </c>
    </row>
    <row r="38" spans="1:34" x14ac:dyDescent="0.25">
      <c r="A38">
        <v>-7.6068244688149349</v>
      </c>
      <c r="B38" t="s">
        <v>8549</v>
      </c>
      <c r="AG38" t="s">
        <v>8550</v>
      </c>
      <c r="AH38" t="s">
        <v>8551</v>
      </c>
    </row>
    <row r="39" spans="1:34" x14ac:dyDescent="0.25">
      <c r="A39">
        <v>0</v>
      </c>
      <c r="B39" t="s">
        <v>8552</v>
      </c>
      <c r="AG39" t="s">
        <v>8553</v>
      </c>
      <c r="AH39" t="s">
        <v>8554</v>
      </c>
    </row>
    <row r="40" spans="1:34" x14ac:dyDescent="0.25">
      <c r="A40">
        <v>0</v>
      </c>
      <c r="B40" t="s">
        <v>8555</v>
      </c>
      <c r="AG40" t="s">
        <v>8556</v>
      </c>
      <c r="AH40" t="s">
        <v>8557</v>
      </c>
    </row>
    <row r="41" spans="1:34" x14ac:dyDescent="0.25">
      <c r="A41">
        <v>0</v>
      </c>
      <c r="B41" t="s">
        <v>8558</v>
      </c>
      <c r="C41" t="s">
        <v>8559</v>
      </c>
      <c r="D41" t="s">
        <v>8560</v>
      </c>
      <c r="E41" t="s">
        <v>8561</v>
      </c>
      <c r="M41" t="s">
        <v>1000</v>
      </c>
      <c r="N41" t="s">
        <v>8562</v>
      </c>
      <c r="O41" t="s">
        <v>8563</v>
      </c>
      <c r="P41" t="s">
        <v>8564</v>
      </c>
      <c r="Q41" t="s">
        <v>8565</v>
      </c>
      <c r="R41" t="s">
        <v>8566</v>
      </c>
      <c r="AG41" t="s">
        <v>8567</v>
      </c>
      <c r="AH41" t="s">
        <v>8568</v>
      </c>
    </row>
    <row r="42" spans="1:34" x14ac:dyDescent="0.25">
      <c r="A42">
        <v>0</v>
      </c>
      <c r="B42" t="s">
        <v>8569</v>
      </c>
      <c r="C42" t="s">
        <v>8570</v>
      </c>
      <c r="D42" t="s">
        <v>8571</v>
      </c>
      <c r="M42" t="s">
        <v>8572</v>
      </c>
      <c r="N42" t="s">
        <v>8573</v>
      </c>
      <c r="O42" t="s">
        <v>8574</v>
      </c>
      <c r="P42" t="s">
        <v>8575</v>
      </c>
      <c r="AG42" t="s">
        <v>8576</v>
      </c>
      <c r="AH42" t="s">
        <v>8577</v>
      </c>
    </row>
    <row r="43" spans="1:34" x14ac:dyDescent="0.25">
      <c r="A43">
        <v>0</v>
      </c>
      <c r="B43" t="s">
        <v>8578</v>
      </c>
      <c r="C43" t="s">
        <v>8579</v>
      </c>
      <c r="D43" t="s">
        <v>8580</v>
      </c>
      <c r="M43" t="s">
        <v>8581</v>
      </c>
      <c r="N43" t="s">
        <v>8582</v>
      </c>
      <c r="O43" t="s">
        <v>8583</v>
      </c>
      <c r="P43" t="s">
        <v>8584</v>
      </c>
      <c r="AG43" t="s">
        <v>8585</v>
      </c>
      <c r="AH43" t="s">
        <v>8586</v>
      </c>
    </row>
    <row r="44" spans="1:34" x14ac:dyDescent="0.25">
      <c r="A44">
        <v>0</v>
      </c>
      <c r="B44" t="s">
        <v>8587</v>
      </c>
      <c r="C44" t="s">
        <v>8579</v>
      </c>
      <c r="D44" t="s">
        <v>8580</v>
      </c>
      <c r="M44" t="s">
        <v>8581</v>
      </c>
      <c r="N44" t="s">
        <v>8582</v>
      </c>
      <c r="O44" t="s">
        <v>8583</v>
      </c>
      <c r="P44" t="s">
        <v>8584</v>
      </c>
      <c r="AG44" t="s">
        <v>8588</v>
      </c>
      <c r="AH44" t="s">
        <v>8589</v>
      </c>
    </row>
    <row r="45" spans="1:34" x14ac:dyDescent="0.25">
      <c r="A45">
        <v>0</v>
      </c>
      <c r="B45" t="s">
        <v>8590</v>
      </c>
      <c r="C45" t="s">
        <v>8591</v>
      </c>
      <c r="D45" t="s">
        <v>8592</v>
      </c>
      <c r="E45" t="s">
        <v>8593</v>
      </c>
      <c r="F45" t="s">
        <v>8594</v>
      </c>
      <c r="M45" t="s">
        <v>8595</v>
      </c>
      <c r="N45" t="s">
        <v>8596</v>
      </c>
      <c r="O45" t="s">
        <v>8597</v>
      </c>
      <c r="P45" t="s">
        <v>8598</v>
      </c>
      <c r="Q45" t="s">
        <v>8599</v>
      </c>
      <c r="R45" t="s">
        <v>8600</v>
      </c>
      <c r="S45" t="s">
        <v>8601</v>
      </c>
      <c r="T45" t="s">
        <v>8602</v>
      </c>
      <c r="AG45" t="s">
        <v>8603</v>
      </c>
      <c r="AH45" t="s">
        <v>8604</v>
      </c>
    </row>
    <row r="46" spans="1:34" x14ac:dyDescent="0.25">
      <c r="A46">
        <v>0</v>
      </c>
      <c r="B46" t="s">
        <v>8605</v>
      </c>
      <c r="C46" t="s">
        <v>8606</v>
      </c>
      <c r="D46" t="s">
        <v>8607</v>
      </c>
      <c r="E46" t="s">
        <v>8608</v>
      </c>
      <c r="F46" t="s">
        <v>8609</v>
      </c>
      <c r="G46" t="s">
        <v>8610</v>
      </c>
      <c r="M46" t="s">
        <v>8611</v>
      </c>
      <c r="N46" t="s">
        <v>8612</v>
      </c>
      <c r="O46" t="s">
        <v>8613</v>
      </c>
      <c r="P46" t="s">
        <v>8614</v>
      </c>
      <c r="Q46" t="s">
        <v>8615</v>
      </c>
      <c r="R46" t="s">
        <v>8616</v>
      </c>
      <c r="S46" t="s">
        <v>8617</v>
      </c>
      <c r="T46" t="s">
        <v>8618</v>
      </c>
      <c r="U46" t="s">
        <v>8619</v>
      </c>
      <c r="V46" t="s">
        <v>8620</v>
      </c>
      <c r="AG46" t="s">
        <v>8621</v>
      </c>
      <c r="AH46" t="s">
        <v>8622</v>
      </c>
    </row>
    <row r="47" spans="1:34" x14ac:dyDescent="0.25">
      <c r="A47">
        <v>1.070188394253911</v>
      </c>
      <c r="B47" t="s">
        <v>8623</v>
      </c>
      <c r="C47" t="s">
        <v>8624</v>
      </c>
      <c r="D47" t="s">
        <v>8625</v>
      </c>
      <c r="E47" t="s">
        <v>8626</v>
      </c>
      <c r="M47" t="s">
        <v>8627</v>
      </c>
      <c r="N47" t="s">
        <v>8628</v>
      </c>
      <c r="O47" t="s">
        <v>5079</v>
      </c>
      <c r="P47" t="s">
        <v>8629</v>
      </c>
      <c r="Q47" t="s">
        <v>8630</v>
      </c>
      <c r="R47" t="s">
        <v>8631</v>
      </c>
      <c r="AG47" t="s">
        <v>8632</v>
      </c>
      <c r="AH47" t="s">
        <v>8633</v>
      </c>
    </row>
    <row r="48" spans="1:34" x14ac:dyDescent="0.25">
      <c r="A48">
        <v>0</v>
      </c>
      <c r="B48" t="s">
        <v>8634</v>
      </c>
      <c r="C48" t="s">
        <v>8635</v>
      </c>
      <c r="M48" t="s">
        <v>8636</v>
      </c>
      <c r="N48" t="s">
        <v>8637</v>
      </c>
      <c r="AG48" t="s">
        <v>8638</v>
      </c>
      <c r="AH48" t="s">
        <v>8639</v>
      </c>
    </row>
    <row r="49" spans="1:34" x14ac:dyDescent="0.25">
      <c r="A49">
        <v>32.947792489308839</v>
      </c>
      <c r="B49" t="s">
        <v>8640</v>
      </c>
      <c r="C49" t="s">
        <v>8641</v>
      </c>
      <c r="M49" t="s">
        <v>8642</v>
      </c>
      <c r="N49" t="s">
        <v>8643</v>
      </c>
      <c r="AG49" t="s">
        <v>8644</v>
      </c>
      <c r="AH49" t="s">
        <v>8645</v>
      </c>
    </row>
    <row r="50" spans="1:34" x14ac:dyDescent="0.25">
      <c r="A50">
        <v>-3.4399959731210492</v>
      </c>
      <c r="B50" t="s">
        <v>8646</v>
      </c>
      <c r="C50" t="s">
        <v>8647</v>
      </c>
      <c r="M50" t="s">
        <v>8648</v>
      </c>
      <c r="N50" t="s">
        <v>8649</v>
      </c>
      <c r="AG50" t="s">
        <v>8650</v>
      </c>
      <c r="AH50" t="s">
        <v>8651</v>
      </c>
    </row>
    <row r="51" spans="1:34" x14ac:dyDescent="0.25">
      <c r="A51">
        <v>0</v>
      </c>
      <c r="B51" t="s">
        <v>8652</v>
      </c>
      <c r="C51" t="s">
        <v>8607</v>
      </c>
      <c r="D51" t="s">
        <v>8608</v>
      </c>
      <c r="E51" t="s">
        <v>8653</v>
      </c>
      <c r="F51" t="s">
        <v>8609</v>
      </c>
      <c r="G51" t="s">
        <v>8654</v>
      </c>
      <c r="H51" t="s">
        <v>8610</v>
      </c>
      <c r="I51" t="s">
        <v>8655</v>
      </c>
      <c r="J51" t="s">
        <v>8606</v>
      </c>
      <c r="M51" t="s">
        <v>8613</v>
      </c>
      <c r="N51" t="s">
        <v>8614</v>
      </c>
      <c r="O51" t="s">
        <v>8615</v>
      </c>
      <c r="P51" t="s">
        <v>8616</v>
      </c>
      <c r="Q51" t="s">
        <v>5084</v>
      </c>
      <c r="R51" t="s">
        <v>8656</v>
      </c>
      <c r="S51" t="s">
        <v>8617</v>
      </c>
      <c r="T51" t="s">
        <v>8618</v>
      </c>
      <c r="U51" t="s">
        <v>8657</v>
      </c>
      <c r="V51" t="s">
        <v>8658</v>
      </c>
      <c r="W51" t="s">
        <v>8619</v>
      </c>
      <c r="X51" t="s">
        <v>8620</v>
      </c>
      <c r="Y51" t="s">
        <v>8659</v>
      </c>
      <c r="Z51" t="s">
        <v>8660</v>
      </c>
      <c r="AA51" t="s">
        <v>8611</v>
      </c>
      <c r="AB51" t="s">
        <v>8612</v>
      </c>
      <c r="AG51" t="s">
        <v>8661</v>
      </c>
      <c r="AH51" t="s">
        <v>8662</v>
      </c>
    </row>
    <row r="52" spans="1:34" x14ac:dyDescent="0.25">
      <c r="A52">
        <v>0.52873705838365737</v>
      </c>
      <c r="B52" t="s">
        <v>8663</v>
      </c>
      <c r="C52" t="s">
        <v>8664</v>
      </c>
      <c r="D52" t="s">
        <v>8665</v>
      </c>
      <c r="M52" t="s">
        <v>8666</v>
      </c>
      <c r="N52" t="s">
        <v>8667</v>
      </c>
      <c r="O52" t="s">
        <v>8668</v>
      </c>
      <c r="P52" t="s">
        <v>8669</v>
      </c>
      <c r="AG52" t="s">
        <v>8670</v>
      </c>
      <c r="AH52" t="s">
        <v>8671</v>
      </c>
    </row>
    <row r="53" spans="1:34" x14ac:dyDescent="0.25">
      <c r="A53">
        <v>0</v>
      </c>
      <c r="B53" t="s">
        <v>8672</v>
      </c>
      <c r="C53" t="s">
        <v>8673</v>
      </c>
      <c r="D53" t="s">
        <v>8674</v>
      </c>
      <c r="E53" t="s">
        <v>8675</v>
      </c>
      <c r="M53" t="s">
        <v>6464</v>
      </c>
      <c r="N53" t="s">
        <v>8676</v>
      </c>
      <c r="O53" t="s">
        <v>8677</v>
      </c>
      <c r="P53" t="s">
        <v>8678</v>
      </c>
      <c r="Q53" t="s">
        <v>6461</v>
      </c>
      <c r="R53" t="s">
        <v>8679</v>
      </c>
      <c r="AG53" t="s">
        <v>8680</v>
      </c>
      <c r="AH53" t="s">
        <v>8681</v>
      </c>
    </row>
    <row r="54" spans="1:34" x14ac:dyDescent="0.25">
      <c r="A54">
        <v>-10.74657554214199</v>
      </c>
      <c r="B54" t="s">
        <v>8682</v>
      </c>
      <c r="C54" t="s">
        <v>8683</v>
      </c>
      <c r="M54" t="s">
        <v>8684</v>
      </c>
      <c r="N54" t="s">
        <v>8685</v>
      </c>
      <c r="AG54" t="s">
        <v>8686</v>
      </c>
      <c r="AH54" t="s">
        <v>8687</v>
      </c>
    </row>
    <row r="55" spans="1:34" x14ac:dyDescent="0.25">
      <c r="A55">
        <v>0</v>
      </c>
      <c r="B55" t="s">
        <v>8688</v>
      </c>
      <c r="C55" t="s">
        <v>8689</v>
      </c>
      <c r="D55" t="s">
        <v>8690</v>
      </c>
      <c r="E55" t="s">
        <v>8691</v>
      </c>
      <c r="M55" t="s">
        <v>8692</v>
      </c>
      <c r="N55" t="s">
        <v>8693</v>
      </c>
      <c r="O55" t="s">
        <v>8694</v>
      </c>
      <c r="P55" t="s">
        <v>8695</v>
      </c>
      <c r="Q55" t="s">
        <v>8696</v>
      </c>
      <c r="R55" t="s">
        <v>8697</v>
      </c>
      <c r="AG55" t="s">
        <v>8698</v>
      </c>
      <c r="AH55" t="s">
        <v>8699</v>
      </c>
    </row>
    <row r="56" spans="1:34" x14ac:dyDescent="0.25">
      <c r="A56">
        <v>0</v>
      </c>
      <c r="B56" t="s">
        <v>8700</v>
      </c>
      <c r="C56" t="s">
        <v>8701</v>
      </c>
      <c r="D56" t="s">
        <v>8702</v>
      </c>
      <c r="M56" t="s">
        <v>7689</v>
      </c>
      <c r="N56" t="s">
        <v>8703</v>
      </c>
      <c r="O56" t="s">
        <v>7694</v>
      </c>
      <c r="P56" t="s">
        <v>8704</v>
      </c>
      <c r="AG56" t="s">
        <v>8705</v>
      </c>
      <c r="AH56" t="s">
        <v>8706</v>
      </c>
    </row>
    <row r="57" spans="1:34" x14ac:dyDescent="0.25">
      <c r="A57">
        <v>0</v>
      </c>
      <c r="B57" t="s">
        <v>8707</v>
      </c>
      <c r="C57" t="s">
        <v>8708</v>
      </c>
      <c r="M57" t="s">
        <v>8709</v>
      </c>
      <c r="N57" t="s">
        <v>8710</v>
      </c>
      <c r="AG57" t="s">
        <v>8711</v>
      </c>
      <c r="AH57" t="s">
        <v>8712</v>
      </c>
    </row>
    <row r="58" spans="1:34" x14ac:dyDescent="0.25">
      <c r="A58">
        <v>2.5069532156267229</v>
      </c>
      <c r="B58" t="s">
        <v>8713</v>
      </c>
      <c r="C58" t="s">
        <v>8714</v>
      </c>
      <c r="M58" t="s">
        <v>1108</v>
      </c>
      <c r="N58" t="s">
        <v>8715</v>
      </c>
      <c r="AG58" t="s">
        <v>8716</v>
      </c>
      <c r="AH58" t="s">
        <v>8717</v>
      </c>
    </row>
    <row r="59" spans="1:34" x14ac:dyDescent="0.25">
      <c r="A59">
        <v>-127.06633687932781</v>
      </c>
      <c r="B59" t="s">
        <v>8718</v>
      </c>
      <c r="C59" t="s">
        <v>8368</v>
      </c>
      <c r="D59" t="s">
        <v>8719</v>
      </c>
      <c r="O59" t="s">
        <v>8720</v>
      </c>
      <c r="P59" t="s">
        <v>8721</v>
      </c>
      <c r="AG59" t="s">
        <v>8722</v>
      </c>
      <c r="AH59" t="s">
        <v>8723</v>
      </c>
    </row>
    <row r="60" spans="1:34" x14ac:dyDescent="0.25">
      <c r="A60">
        <v>2.2309519448186439</v>
      </c>
      <c r="B60" t="s">
        <v>8724</v>
      </c>
      <c r="C60" t="s">
        <v>8725</v>
      </c>
      <c r="M60" t="s">
        <v>669</v>
      </c>
      <c r="N60" t="s">
        <v>8726</v>
      </c>
      <c r="AG60" t="s">
        <v>8727</v>
      </c>
      <c r="AH60" t="s">
        <v>8728</v>
      </c>
    </row>
    <row r="61" spans="1:34" x14ac:dyDescent="0.25">
      <c r="A61">
        <v>1.070188394253911</v>
      </c>
      <c r="B61" t="s">
        <v>8729</v>
      </c>
      <c r="C61" t="s">
        <v>8730</v>
      </c>
      <c r="M61" t="s">
        <v>8109</v>
      </c>
      <c r="N61" t="s">
        <v>8731</v>
      </c>
      <c r="AG61" t="s">
        <v>8732</v>
      </c>
      <c r="AH61" t="s">
        <v>8733</v>
      </c>
    </row>
    <row r="62" spans="1:34" x14ac:dyDescent="0.25">
      <c r="A62">
        <v>0</v>
      </c>
      <c r="B62" t="s">
        <v>8734</v>
      </c>
      <c r="C62" t="s">
        <v>8735</v>
      </c>
      <c r="D62" t="s">
        <v>8736</v>
      </c>
      <c r="M62" t="s">
        <v>7119</v>
      </c>
      <c r="N62" t="s">
        <v>8737</v>
      </c>
      <c r="O62" t="s">
        <v>780</v>
      </c>
      <c r="P62" t="s">
        <v>8737</v>
      </c>
      <c r="AG62" t="s">
        <v>8738</v>
      </c>
      <c r="AH62" t="s">
        <v>8739</v>
      </c>
    </row>
    <row r="63" spans="1:34" x14ac:dyDescent="0.25">
      <c r="A63">
        <v>1.070188394253911</v>
      </c>
      <c r="B63" t="s">
        <v>8740</v>
      </c>
      <c r="C63" t="s">
        <v>8741</v>
      </c>
      <c r="D63" t="s">
        <v>8742</v>
      </c>
      <c r="M63" t="s">
        <v>1530</v>
      </c>
      <c r="N63" t="s">
        <v>8743</v>
      </c>
      <c r="O63" t="s">
        <v>8744</v>
      </c>
      <c r="P63" t="s">
        <v>8745</v>
      </c>
      <c r="AG63" t="s">
        <v>8746</v>
      </c>
      <c r="AH63" t="s">
        <v>8747</v>
      </c>
    </row>
    <row r="64" spans="1:34" x14ac:dyDescent="0.25">
      <c r="A64">
        <v>0</v>
      </c>
      <c r="B64" t="s">
        <v>8748</v>
      </c>
      <c r="C64" t="s">
        <v>8635</v>
      </c>
      <c r="M64" t="s">
        <v>8636</v>
      </c>
      <c r="N64" t="s">
        <v>8637</v>
      </c>
      <c r="AG64" t="s">
        <v>8749</v>
      </c>
      <c r="AH64" t="s">
        <v>8750</v>
      </c>
    </row>
    <row r="65" spans="1:34" x14ac:dyDescent="0.25">
      <c r="A65">
        <v>2.1403767885078229</v>
      </c>
      <c r="B65" t="s">
        <v>8751</v>
      </c>
      <c r="C65" t="s">
        <v>8752</v>
      </c>
      <c r="M65" t="s">
        <v>8753</v>
      </c>
      <c r="N65" t="s">
        <v>8754</v>
      </c>
      <c r="AG65" t="s">
        <v>8755</v>
      </c>
      <c r="AH65" t="s">
        <v>8756</v>
      </c>
    </row>
    <row r="66" spans="1:34" x14ac:dyDescent="0.25">
      <c r="A66">
        <v>0</v>
      </c>
      <c r="B66" t="s">
        <v>8757</v>
      </c>
      <c r="C66" t="s">
        <v>8758</v>
      </c>
      <c r="M66" t="s">
        <v>8759</v>
      </c>
      <c r="N66" t="s">
        <v>8760</v>
      </c>
      <c r="AG66" t="s">
        <v>8761</v>
      </c>
      <c r="AH66" t="s">
        <v>8762</v>
      </c>
    </row>
    <row r="67" spans="1:34" x14ac:dyDescent="0.25">
      <c r="A67">
        <v>0</v>
      </c>
      <c r="B67" t="s">
        <v>8763</v>
      </c>
      <c r="C67" t="s">
        <v>8764</v>
      </c>
      <c r="M67" t="s">
        <v>1321</v>
      </c>
      <c r="N67" t="s">
        <v>8754</v>
      </c>
      <c r="AG67" t="s">
        <v>8765</v>
      </c>
      <c r="AH67" t="s">
        <v>8766</v>
      </c>
    </row>
    <row r="68" spans="1:34" x14ac:dyDescent="0.25">
      <c r="A68">
        <v>118.1559140598477</v>
      </c>
      <c r="B68" t="s">
        <v>8767</v>
      </c>
      <c r="C68" t="s">
        <v>8768</v>
      </c>
      <c r="D68" t="s">
        <v>8769</v>
      </c>
      <c r="E68" t="s">
        <v>8770</v>
      </c>
      <c r="F68" t="s">
        <v>8771</v>
      </c>
      <c r="G68" t="s">
        <v>8772</v>
      </c>
      <c r="H68" t="s">
        <v>8773</v>
      </c>
      <c r="I68" t="s">
        <v>8774</v>
      </c>
      <c r="J68" t="s">
        <v>8775</v>
      </c>
      <c r="K68" t="s">
        <v>8776</v>
      </c>
      <c r="L68" t="s">
        <v>8777</v>
      </c>
      <c r="M68" t="s">
        <v>7203</v>
      </c>
      <c r="N68" t="s">
        <v>8778</v>
      </c>
      <c r="O68" t="s">
        <v>8779</v>
      </c>
      <c r="P68" t="s">
        <v>8780</v>
      </c>
      <c r="Q68" t="s">
        <v>8781</v>
      </c>
      <c r="R68" t="s">
        <v>8782</v>
      </c>
      <c r="S68" t="s">
        <v>8783</v>
      </c>
      <c r="T68" t="s">
        <v>8784</v>
      </c>
      <c r="U68" t="s">
        <v>7199</v>
      </c>
      <c r="V68" t="s">
        <v>8785</v>
      </c>
      <c r="W68" t="s">
        <v>8786</v>
      </c>
      <c r="X68" t="s">
        <v>8787</v>
      </c>
      <c r="Y68" t="s">
        <v>8788</v>
      </c>
      <c r="Z68" t="s">
        <v>8789</v>
      </c>
      <c r="AA68" t="s">
        <v>8790</v>
      </c>
      <c r="AB68" t="s">
        <v>8791</v>
      </c>
      <c r="AC68" t="s">
        <v>8792</v>
      </c>
      <c r="AD68" t="s">
        <v>8793</v>
      </c>
      <c r="AE68" t="s">
        <v>8794</v>
      </c>
      <c r="AF68" t="s">
        <v>8795</v>
      </c>
      <c r="AG68" t="s">
        <v>8796</v>
      </c>
      <c r="AH68" t="s">
        <v>8797</v>
      </c>
    </row>
    <row r="69" spans="1:34" x14ac:dyDescent="0.25">
      <c r="A69">
        <v>0</v>
      </c>
      <c r="B69" t="s">
        <v>8798</v>
      </c>
      <c r="C69" t="s">
        <v>8799</v>
      </c>
      <c r="D69" t="s">
        <v>8800</v>
      </c>
      <c r="E69" t="s">
        <v>8801</v>
      </c>
      <c r="M69" t="s">
        <v>2535</v>
      </c>
      <c r="N69" t="s">
        <v>8802</v>
      </c>
      <c r="O69" t="s">
        <v>8084</v>
      </c>
      <c r="P69" t="s">
        <v>8803</v>
      </c>
      <c r="Q69" t="s">
        <v>8804</v>
      </c>
      <c r="R69" t="s">
        <v>8805</v>
      </c>
      <c r="AG69" t="s">
        <v>8806</v>
      </c>
      <c r="AH69" t="s">
        <v>8807</v>
      </c>
    </row>
    <row r="70" spans="1:34" x14ac:dyDescent="0.25">
      <c r="A70">
        <v>11.275312600525639</v>
      </c>
      <c r="B70" t="s">
        <v>8808</v>
      </c>
      <c r="C70" t="s">
        <v>8368</v>
      </c>
      <c r="D70" t="s">
        <v>8809</v>
      </c>
      <c r="O70" t="s">
        <v>347</v>
      </c>
      <c r="P70" t="s">
        <v>8810</v>
      </c>
      <c r="AG70" t="s">
        <v>8811</v>
      </c>
      <c r="AH70" t="s">
        <v>8812</v>
      </c>
    </row>
    <row r="71" spans="1:34" x14ac:dyDescent="0.25">
      <c r="A71">
        <v>59.613051227050804</v>
      </c>
      <c r="B71" t="s">
        <v>8813</v>
      </c>
      <c r="C71" t="s">
        <v>8368</v>
      </c>
      <c r="AG71" t="s">
        <v>8814</v>
      </c>
      <c r="AH71" t="s">
        <v>8815</v>
      </c>
    </row>
    <row r="72" spans="1:34" x14ac:dyDescent="0.25">
      <c r="A72">
        <v>12.121038343847671</v>
      </c>
      <c r="B72" t="s">
        <v>8816</v>
      </c>
      <c r="C72" t="s">
        <v>8817</v>
      </c>
      <c r="D72" t="s">
        <v>8818</v>
      </c>
      <c r="E72" t="s">
        <v>8406</v>
      </c>
      <c r="M72" t="s">
        <v>8819</v>
      </c>
      <c r="N72" t="s">
        <v>8820</v>
      </c>
      <c r="O72" t="s">
        <v>6011</v>
      </c>
      <c r="P72" t="s">
        <v>8821</v>
      </c>
      <c r="Q72" t="s">
        <v>8410</v>
      </c>
      <c r="R72" t="s">
        <v>8411</v>
      </c>
      <c r="AG72" t="s">
        <v>8822</v>
      </c>
      <c r="AH72" t="s">
        <v>8823</v>
      </c>
    </row>
    <row r="73" spans="1:34" x14ac:dyDescent="0.25">
      <c r="A73">
        <v>0</v>
      </c>
      <c r="B73" t="s">
        <v>8824</v>
      </c>
      <c r="C73" t="s">
        <v>8825</v>
      </c>
      <c r="D73" t="s">
        <v>8826</v>
      </c>
      <c r="M73" t="s">
        <v>4412</v>
      </c>
      <c r="N73" t="s">
        <v>8827</v>
      </c>
      <c r="O73" t="s">
        <v>8828</v>
      </c>
      <c r="P73" t="s">
        <v>8829</v>
      </c>
      <c r="AG73" t="s">
        <v>8830</v>
      </c>
      <c r="AH73" t="s">
        <v>8831</v>
      </c>
    </row>
    <row r="74" spans="1:34" x14ac:dyDescent="0.25">
      <c r="A74">
        <v>0</v>
      </c>
      <c r="B74" t="s">
        <v>8832</v>
      </c>
      <c r="C74" t="s">
        <v>8833</v>
      </c>
      <c r="D74" t="s">
        <v>8834</v>
      </c>
      <c r="E74" t="s">
        <v>8835</v>
      </c>
      <c r="F74" t="s">
        <v>8836</v>
      </c>
      <c r="G74" t="s">
        <v>8837</v>
      </c>
      <c r="H74" t="s">
        <v>8838</v>
      </c>
      <c r="M74" t="s">
        <v>7633</v>
      </c>
      <c r="N74" t="s">
        <v>8839</v>
      </c>
      <c r="O74" t="s">
        <v>6496</v>
      </c>
      <c r="P74" t="s">
        <v>8840</v>
      </c>
      <c r="Q74" t="s">
        <v>8841</v>
      </c>
      <c r="R74" t="s">
        <v>8842</v>
      </c>
      <c r="S74" t="s">
        <v>8843</v>
      </c>
      <c r="T74" t="s">
        <v>8844</v>
      </c>
      <c r="U74" t="s">
        <v>7367</v>
      </c>
      <c r="V74" t="s">
        <v>8845</v>
      </c>
      <c r="W74" t="s">
        <v>8081</v>
      </c>
      <c r="X74" t="s">
        <v>8846</v>
      </c>
      <c r="AG74" t="s">
        <v>8847</v>
      </c>
      <c r="AH74" t="s">
        <v>8848</v>
      </c>
    </row>
    <row r="75" spans="1:34" x14ac:dyDescent="0.25">
      <c r="A75">
        <v>-33.371691969045443</v>
      </c>
      <c r="B75" t="s">
        <v>8849</v>
      </c>
      <c r="C75" t="s">
        <v>8850</v>
      </c>
      <c r="M75" t="s">
        <v>1954</v>
      </c>
      <c r="N75" t="s">
        <v>8851</v>
      </c>
      <c r="AG75" t="s">
        <v>8852</v>
      </c>
      <c r="AH75" t="s">
        <v>8853</v>
      </c>
    </row>
    <row r="76" spans="1:34" x14ac:dyDescent="0.25">
      <c r="A76">
        <v>3.4399959731210492</v>
      </c>
      <c r="B76" t="s">
        <v>8854</v>
      </c>
      <c r="C76" t="s">
        <v>8855</v>
      </c>
      <c r="M76" t="s">
        <v>7555</v>
      </c>
      <c r="N76" t="s">
        <v>8856</v>
      </c>
      <c r="AG76" t="s">
        <v>8857</v>
      </c>
      <c r="AH76" t="s">
        <v>8858</v>
      </c>
    </row>
    <row r="77" spans="1:34" x14ac:dyDescent="0.25">
      <c r="A77">
        <v>32.947792489308839</v>
      </c>
      <c r="B77" t="s">
        <v>8859</v>
      </c>
      <c r="C77" t="s">
        <v>8860</v>
      </c>
      <c r="M77" t="s">
        <v>8861</v>
      </c>
      <c r="N77" t="s">
        <v>8862</v>
      </c>
      <c r="AG77" t="s">
        <v>8863</v>
      </c>
      <c r="AH77" t="s">
        <v>8864</v>
      </c>
    </row>
    <row r="78" spans="1:34" x14ac:dyDescent="0.25">
      <c r="A78">
        <v>6.5334282740281724</v>
      </c>
      <c r="B78" t="s">
        <v>8865</v>
      </c>
      <c r="C78" t="s">
        <v>8866</v>
      </c>
      <c r="D78" t="s">
        <v>8867</v>
      </c>
      <c r="E78" t="s">
        <v>8868</v>
      </c>
      <c r="M78" t="s">
        <v>8869</v>
      </c>
      <c r="N78" t="s">
        <v>8870</v>
      </c>
      <c r="O78" t="s">
        <v>8871</v>
      </c>
      <c r="P78" t="s">
        <v>8872</v>
      </c>
      <c r="Q78" t="s">
        <v>8873</v>
      </c>
      <c r="R78" t="s">
        <v>8874</v>
      </c>
      <c r="AG78" t="s">
        <v>8875</v>
      </c>
      <c r="AH78" t="s">
        <v>8876</v>
      </c>
    </row>
    <row r="79" spans="1:34" x14ac:dyDescent="0.25">
      <c r="A79">
        <v>7.6068244688149349</v>
      </c>
      <c r="B79" t="s">
        <v>8877</v>
      </c>
      <c r="C79" t="s">
        <v>8878</v>
      </c>
      <c r="D79" t="s">
        <v>8879</v>
      </c>
      <c r="M79" t="s">
        <v>5579</v>
      </c>
      <c r="N79" t="s">
        <v>8880</v>
      </c>
      <c r="O79" t="s">
        <v>8881</v>
      </c>
      <c r="P79" t="s">
        <v>8882</v>
      </c>
      <c r="AG79" t="s">
        <v>8883</v>
      </c>
      <c r="AH79" t="s">
        <v>8884</v>
      </c>
    </row>
    <row r="80" spans="1:34" x14ac:dyDescent="0.25">
      <c r="A80">
        <v>4.8553059917617629</v>
      </c>
      <c r="B80" t="s">
        <v>8885</v>
      </c>
      <c r="C80" t="s">
        <v>8886</v>
      </c>
      <c r="M80" t="s">
        <v>5760</v>
      </c>
      <c r="N80" t="s">
        <v>8887</v>
      </c>
      <c r="AG80" t="s">
        <v>8888</v>
      </c>
      <c r="AH80" t="s">
        <v>8889</v>
      </c>
    </row>
    <row r="81" spans="1:34" x14ac:dyDescent="0.25">
      <c r="A81">
        <v>0</v>
      </c>
      <c r="B81" t="s">
        <v>8890</v>
      </c>
      <c r="C81" t="s">
        <v>8891</v>
      </c>
      <c r="M81" t="s">
        <v>5544</v>
      </c>
      <c r="N81" t="s">
        <v>8892</v>
      </c>
      <c r="AG81" t="s">
        <v>8893</v>
      </c>
      <c r="AH81" t="s">
        <v>8894</v>
      </c>
    </row>
    <row r="82" spans="1:34" x14ac:dyDescent="0.25">
      <c r="A82">
        <v>12.462130460576629</v>
      </c>
      <c r="B82" t="s">
        <v>8895</v>
      </c>
      <c r="C82" t="s">
        <v>8896</v>
      </c>
      <c r="M82" t="s">
        <v>8897</v>
      </c>
      <c r="N82" t="s">
        <v>8898</v>
      </c>
      <c r="AG82" t="s">
        <v>8899</v>
      </c>
      <c r="AH82" t="s">
        <v>8900</v>
      </c>
    </row>
    <row r="83" spans="1:34" x14ac:dyDescent="0.25">
      <c r="A83">
        <v>0</v>
      </c>
      <c r="B83" t="s">
        <v>8901</v>
      </c>
      <c r="C83" t="s">
        <v>8902</v>
      </c>
      <c r="D83" t="s">
        <v>8903</v>
      </c>
      <c r="M83" t="s">
        <v>8904</v>
      </c>
      <c r="N83" t="s">
        <v>8905</v>
      </c>
      <c r="O83" t="s">
        <v>8906</v>
      </c>
      <c r="P83" t="s">
        <v>8907</v>
      </c>
      <c r="AG83" t="s">
        <v>8908</v>
      </c>
      <c r="AH83" t="s">
        <v>8909</v>
      </c>
    </row>
    <row r="84" spans="1:34" x14ac:dyDescent="0.25">
      <c r="A84">
        <v>0</v>
      </c>
      <c r="B84" t="s">
        <v>8910</v>
      </c>
      <c r="C84" t="s">
        <v>8911</v>
      </c>
      <c r="D84" t="s">
        <v>8912</v>
      </c>
      <c r="M84" t="s">
        <v>937</v>
      </c>
      <c r="N84" t="s">
        <v>8913</v>
      </c>
      <c r="O84" t="s">
        <v>1042</v>
      </c>
      <c r="P84" t="s">
        <v>8914</v>
      </c>
      <c r="AG84" t="s">
        <v>8915</v>
      </c>
      <c r="AH84" t="s">
        <v>8916</v>
      </c>
    </row>
    <row r="85" spans="1:34" x14ac:dyDescent="0.25">
      <c r="A85">
        <v>0</v>
      </c>
      <c r="B85" t="s">
        <v>8917</v>
      </c>
      <c r="AG85" t="s">
        <v>8918</v>
      </c>
      <c r="AH85" t="s">
        <v>8919</v>
      </c>
    </row>
    <row r="86" spans="1:34" x14ac:dyDescent="0.25">
      <c r="A86">
        <v>-66.481700845035803</v>
      </c>
      <c r="B86" t="s">
        <v>8920</v>
      </c>
      <c r="C86" t="s">
        <v>8921</v>
      </c>
      <c r="D86" t="s">
        <v>8922</v>
      </c>
      <c r="M86" t="s">
        <v>4472</v>
      </c>
      <c r="N86" t="s">
        <v>8923</v>
      </c>
      <c r="O86" t="s">
        <v>7784</v>
      </c>
      <c r="P86" t="s">
        <v>8924</v>
      </c>
      <c r="AG86" t="s">
        <v>8925</v>
      </c>
      <c r="AH86" t="s">
        <v>8926</v>
      </c>
    </row>
    <row r="87" spans="1:34" x14ac:dyDescent="0.25">
      <c r="A87">
        <v>31.011345939337371</v>
      </c>
      <c r="B87" t="s">
        <v>8927</v>
      </c>
      <c r="C87" t="s">
        <v>8928</v>
      </c>
      <c r="D87" t="s">
        <v>8929</v>
      </c>
      <c r="M87" t="s">
        <v>8172</v>
      </c>
      <c r="N87" t="s">
        <v>8930</v>
      </c>
      <c r="O87" t="s">
        <v>8931</v>
      </c>
      <c r="P87" t="s">
        <v>8932</v>
      </c>
      <c r="AG87" t="s">
        <v>8933</v>
      </c>
      <c r="AH87" t="s">
        <v>8934</v>
      </c>
    </row>
    <row r="88" spans="1:34" x14ac:dyDescent="0.25">
      <c r="A88">
        <v>0</v>
      </c>
      <c r="B88" t="s">
        <v>8935</v>
      </c>
      <c r="C88" t="s">
        <v>8635</v>
      </c>
      <c r="M88" t="s">
        <v>8636</v>
      </c>
      <c r="N88" t="s">
        <v>8637</v>
      </c>
      <c r="AG88" t="s">
        <v>8936</v>
      </c>
      <c r="AH88" t="s">
        <v>8937</v>
      </c>
    </row>
    <row r="89" spans="1:34" x14ac:dyDescent="0.25">
      <c r="A89">
        <v>0</v>
      </c>
      <c r="B89" t="s">
        <v>8938</v>
      </c>
      <c r="AG89" t="s">
        <v>8939</v>
      </c>
      <c r="AH89" t="s">
        <v>8940</v>
      </c>
    </row>
    <row r="90" spans="1:34" x14ac:dyDescent="0.25">
      <c r="A90">
        <v>1.070188394253911</v>
      </c>
      <c r="B90" t="s">
        <v>8941</v>
      </c>
      <c r="C90" t="s">
        <v>8942</v>
      </c>
      <c r="D90" t="s">
        <v>8943</v>
      </c>
      <c r="E90" t="s">
        <v>8944</v>
      </c>
      <c r="F90" t="s">
        <v>8945</v>
      </c>
      <c r="M90" t="s">
        <v>6422</v>
      </c>
      <c r="N90" t="s">
        <v>8946</v>
      </c>
      <c r="O90" t="s">
        <v>8947</v>
      </c>
      <c r="P90" t="s">
        <v>8948</v>
      </c>
      <c r="Q90" t="s">
        <v>8949</v>
      </c>
      <c r="R90" t="s">
        <v>8950</v>
      </c>
      <c r="S90" t="s">
        <v>8951</v>
      </c>
      <c r="T90" t="s">
        <v>8952</v>
      </c>
      <c r="AG90" t="s">
        <v>8953</v>
      </c>
      <c r="AH90" t="s">
        <v>8954</v>
      </c>
    </row>
    <row r="91" spans="1:34" x14ac:dyDescent="0.25">
      <c r="A91">
        <v>0</v>
      </c>
      <c r="B91" t="s">
        <v>8955</v>
      </c>
      <c r="C91" t="s">
        <v>8956</v>
      </c>
      <c r="D91" t="s">
        <v>8957</v>
      </c>
      <c r="M91" t="s">
        <v>8958</v>
      </c>
      <c r="N91" t="s">
        <v>8959</v>
      </c>
      <c r="O91" t="s">
        <v>6428</v>
      </c>
      <c r="P91" t="s">
        <v>8960</v>
      </c>
      <c r="AG91" t="s">
        <v>8961</v>
      </c>
      <c r="AH91" t="s">
        <v>8962</v>
      </c>
    </row>
    <row r="92" spans="1:34" x14ac:dyDescent="0.25">
      <c r="A92">
        <v>-32.867612100115672</v>
      </c>
      <c r="B92" t="s">
        <v>8963</v>
      </c>
      <c r="C92" t="s">
        <v>8964</v>
      </c>
      <c r="D92" t="s">
        <v>8965</v>
      </c>
      <c r="M92" t="s">
        <v>8966</v>
      </c>
      <c r="N92" t="s">
        <v>8967</v>
      </c>
      <c r="O92" t="s">
        <v>8968</v>
      </c>
      <c r="P92" t="s">
        <v>8969</v>
      </c>
      <c r="AG92" t="s">
        <v>8970</v>
      </c>
      <c r="AH92" t="s">
        <v>8971</v>
      </c>
    </row>
    <row r="93" spans="1:34" x14ac:dyDescent="0.25">
      <c r="A93">
        <v>0</v>
      </c>
      <c r="B93" t="s">
        <v>8972</v>
      </c>
      <c r="C93" t="s">
        <v>8799</v>
      </c>
      <c r="D93" t="s">
        <v>8801</v>
      </c>
      <c r="M93" t="s">
        <v>2535</v>
      </c>
      <c r="N93" t="s">
        <v>8802</v>
      </c>
      <c r="O93" t="s">
        <v>8804</v>
      </c>
      <c r="P93" t="s">
        <v>8805</v>
      </c>
      <c r="AG93" t="s">
        <v>8973</v>
      </c>
      <c r="AH93" t="s">
        <v>8974</v>
      </c>
    </row>
    <row r="94" spans="1:34" x14ac:dyDescent="0.25">
      <c r="A94">
        <v>-32.867612100115672</v>
      </c>
      <c r="B94" t="s">
        <v>8975</v>
      </c>
      <c r="C94" t="s">
        <v>8976</v>
      </c>
      <c r="D94" t="s">
        <v>8977</v>
      </c>
      <c r="M94" t="s">
        <v>1520</v>
      </c>
      <c r="N94" t="s">
        <v>8978</v>
      </c>
      <c r="O94" t="s">
        <v>4005</v>
      </c>
      <c r="P94" t="s">
        <v>8979</v>
      </c>
      <c r="AG94" t="s">
        <v>8980</v>
      </c>
      <c r="AH94" t="s">
        <v>8981</v>
      </c>
    </row>
    <row r="95" spans="1:34" x14ac:dyDescent="0.25">
      <c r="A95">
        <v>-33.614088744920132</v>
      </c>
      <c r="B95" t="s">
        <v>8982</v>
      </c>
      <c r="C95" t="s">
        <v>8976</v>
      </c>
      <c r="D95" t="s">
        <v>8977</v>
      </c>
      <c r="M95" t="s">
        <v>1520</v>
      </c>
      <c r="N95" t="s">
        <v>8978</v>
      </c>
      <c r="O95" t="s">
        <v>4005</v>
      </c>
      <c r="P95" t="s">
        <v>8979</v>
      </c>
      <c r="AG95" t="s">
        <v>8983</v>
      </c>
      <c r="AH95" t="s">
        <v>8984</v>
      </c>
    </row>
    <row r="96" spans="1:34" x14ac:dyDescent="0.25">
      <c r="A96">
        <v>0</v>
      </c>
      <c r="B96" t="s">
        <v>8985</v>
      </c>
      <c r="C96" t="s">
        <v>8986</v>
      </c>
      <c r="M96" t="s">
        <v>8987</v>
      </c>
      <c r="N96" t="s">
        <v>8988</v>
      </c>
      <c r="AG96" t="s">
        <v>8989</v>
      </c>
      <c r="AH96" t="s">
        <v>8990</v>
      </c>
    </row>
    <row r="97" spans="1:34" x14ac:dyDescent="0.25">
      <c r="A97">
        <v>30.440839273682109</v>
      </c>
      <c r="B97" t="s">
        <v>8991</v>
      </c>
      <c r="AG97" t="s">
        <v>8992</v>
      </c>
      <c r="AH97" t="s">
        <v>8993</v>
      </c>
    </row>
    <row r="98" spans="1:34" x14ac:dyDescent="0.25">
      <c r="A98">
        <v>30.440839273682109</v>
      </c>
      <c r="B98" t="s">
        <v>8994</v>
      </c>
      <c r="AG98" t="s">
        <v>8995</v>
      </c>
      <c r="AH98" t="s">
        <v>8996</v>
      </c>
    </row>
    <row r="99" spans="1:34" x14ac:dyDescent="0.25">
      <c r="A99">
        <v>99.999999999999915</v>
      </c>
      <c r="B99" t="s">
        <v>8997</v>
      </c>
      <c r="AG99" t="s">
        <v>8998</v>
      </c>
      <c r="AH99" t="s">
        <v>8999</v>
      </c>
    </row>
    <row r="100" spans="1:34" x14ac:dyDescent="0.25">
      <c r="A100">
        <v>99.999999999999915</v>
      </c>
      <c r="B100" t="s">
        <v>9000</v>
      </c>
      <c r="AG100" t="s">
        <v>9001</v>
      </c>
      <c r="AH100" t="s">
        <v>9002</v>
      </c>
    </row>
    <row r="101" spans="1:34" x14ac:dyDescent="0.25">
      <c r="A101">
        <v>99.999999999999901</v>
      </c>
      <c r="B101" t="s">
        <v>9003</v>
      </c>
      <c r="AG101" t="s">
        <v>9004</v>
      </c>
      <c r="AH101" t="s">
        <v>9005</v>
      </c>
    </row>
    <row r="102" spans="1:34" x14ac:dyDescent="0.25">
      <c r="A102">
        <v>0</v>
      </c>
      <c r="B102" t="s">
        <v>9006</v>
      </c>
      <c r="AG102" t="s">
        <v>9007</v>
      </c>
      <c r="AH102" t="s">
        <v>9008</v>
      </c>
    </row>
    <row r="103" spans="1:34" x14ac:dyDescent="0.25">
      <c r="A103">
        <v>0</v>
      </c>
      <c r="B103" t="s">
        <v>9009</v>
      </c>
      <c r="AG103" t="s">
        <v>9010</v>
      </c>
      <c r="AH103" t="s">
        <v>9011</v>
      </c>
    </row>
    <row r="104" spans="1:34" x14ac:dyDescent="0.25">
      <c r="A104">
        <v>0</v>
      </c>
      <c r="B104" t="s">
        <v>9012</v>
      </c>
      <c r="AG104" t="s">
        <v>9013</v>
      </c>
      <c r="AH104" t="s">
        <v>9014</v>
      </c>
    </row>
    <row r="105" spans="1:34" x14ac:dyDescent="0.25">
      <c r="A105">
        <v>0</v>
      </c>
      <c r="B105" t="s">
        <v>9015</v>
      </c>
      <c r="AG105" t="s">
        <v>9016</v>
      </c>
      <c r="AH105" t="s">
        <v>9017</v>
      </c>
    </row>
    <row r="106" spans="1:34" x14ac:dyDescent="0.25">
      <c r="A106">
        <v>0</v>
      </c>
      <c r="B106" t="s">
        <v>9018</v>
      </c>
      <c r="AG106" t="s">
        <v>9019</v>
      </c>
      <c r="AH106" t="s">
        <v>9020</v>
      </c>
    </row>
    <row r="107" spans="1:34" x14ac:dyDescent="0.25">
      <c r="A107">
        <v>-99.999999999999915</v>
      </c>
      <c r="B107" t="s">
        <v>9021</v>
      </c>
      <c r="AG107" t="s">
        <v>9022</v>
      </c>
      <c r="AH107" t="s">
        <v>9023</v>
      </c>
    </row>
    <row r="108" spans="1:34" x14ac:dyDescent="0.25">
      <c r="A108">
        <v>0</v>
      </c>
      <c r="B108" t="s">
        <v>9024</v>
      </c>
      <c r="AG108" t="s">
        <v>9025</v>
      </c>
      <c r="AH108" t="s">
        <v>9026</v>
      </c>
    </row>
    <row r="109" spans="1:34" x14ac:dyDescent="0.25">
      <c r="A109">
        <v>0</v>
      </c>
      <c r="B109" t="s">
        <v>9027</v>
      </c>
      <c r="AG109" t="s">
        <v>9028</v>
      </c>
      <c r="AH109" t="s">
        <v>9029</v>
      </c>
    </row>
    <row r="110" spans="1:34" x14ac:dyDescent="0.25">
      <c r="A110">
        <v>0</v>
      </c>
      <c r="B110" t="s">
        <v>9030</v>
      </c>
      <c r="AG110" t="s">
        <v>9031</v>
      </c>
      <c r="AH110" t="s">
        <v>9032</v>
      </c>
    </row>
    <row r="111" spans="1:34" x14ac:dyDescent="0.25">
      <c r="A111">
        <v>0</v>
      </c>
      <c r="B111" t="s">
        <v>9033</v>
      </c>
      <c r="AG111" t="s">
        <v>9034</v>
      </c>
      <c r="AH111" t="s">
        <v>9035</v>
      </c>
    </row>
    <row r="112" spans="1:34" x14ac:dyDescent="0.25">
      <c r="A112">
        <v>0</v>
      </c>
      <c r="B112" t="s">
        <v>9036</v>
      </c>
      <c r="AG112" t="s">
        <v>9037</v>
      </c>
      <c r="AH112" t="s">
        <v>9038</v>
      </c>
    </row>
    <row r="113" spans="1:34" x14ac:dyDescent="0.25">
      <c r="A113">
        <v>99.999999999999915</v>
      </c>
      <c r="B113" t="s">
        <v>9039</v>
      </c>
      <c r="AG113" t="s">
        <v>9040</v>
      </c>
      <c r="AH113" t="s">
        <v>9041</v>
      </c>
    </row>
    <row r="114" spans="1:34" x14ac:dyDescent="0.25">
      <c r="A114">
        <v>0</v>
      </c>
      <c r="B114" t="s">
        <v>9042</v>
      </c>
      <c r="AG114" t="s">
        <v>9043</v>
      </c>
      <c r="AH114" t="s">
        <v>9044</v>
      </c>
    </row>
    <row r="115" spans="1:34" x14ac:dyDescent="0.25">
      <c r="A115">
        <v>0</v>
      </c>
      <c r="B115" t="s">
        <v>9045</v>
      </c>
      <c r="AG115" t="s">
        <v>9046</v>
      </c>
      <c r="AH115" t="s">
        <v>9047</v>
      </c>
    </row>
    <row r="116" spans="1:34" x14ac:dyDescent="0.25">
      <c r="A116">
        <v>0</v>
      </c>
      <c r="B116" t="s">
        <v>9048</v>
      </c>
      <c r="AG116" t="s">
        <v>9049</v>
      </c>
      <c r="AH116" t="s">
        <v>9050</v>
      </c>
    </row>
    <row r="117" spans="1:34" x14ac:dyDescent="0.25">
      <c r="A117">
        <v>0</v>
      </c>
      <c r="B117" t="s">
        <v>9051</v>
      </c>
      <c r="AG117" t="s">
        <v>9052</v>
      </c>
      <c r="AH117" t="s">
        <v>9053</v>
      </c>
    </row>
    <row r="118" spans="1:34" x14ac:dyDescent="0.25">
      <c r="A118">
        <v>0</v>
      </c>
      <c r="B118" t="s">
        <v>9054</v>
      </c>
      <c r="AG118" t="s">
        <v>9055</v>
      </c>
      <c r="AH118" t="s">
        <v>9056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E13E-1FD0-4DB4-A956-98C20AE4F78D}">
  <dimension ref="A1:AH118"/>
  <sheetViews>
    <sheetView workbookViewId="0">
      <selection activeCell="J21" sqref="J21"/>
    </sheetView>
  </sheetViews>
  <sheetFormatPr defaultRowHeight="15" x14ac:dyDescent="0.25"/>
  <sheetData>
    <row r="1" spans="1:34" x14ac:dyDescent="0.25">
      <c r="A1" s="30" t="s">
        <v>8325</v>
      </c>
      <c r="B1" s="30" t="s">
        <v>8326</v>
      </c>
      <c r="C1" s="30" t="s">
        <v>8327</v>
      </c>
      <c r="D1" s="30" t="s">
        <v>8328</v>
      </c>
      <c r="E1" s="30" t="s">
        <v>8329</v>
      </c>
      <c r="F1" s="30" t="s">
        <v>8330</v>
      </c>
      <c r="G1" s="30" t="s">
        <v>8331</v>
      </c>
      <c r="H1" s="30" t="s">
        <v>8332</v>
      </c>
      <c r="I1" s="30" t="s">
        <v>8333</v>
      </c>
      <c r="J1" s="30" t="s">
        <v>8334</v>
      </c>
      <c r="K1" s="30" t="s">
        <v>8335</v>
      </c>
      <c r="L1" s="30" t="s">
        <v>8336</v>
      </c>
      <c r="M1" s="30" t="s">
        <v>8337</v>
      </c>
      <c r="N1" s="30" t="s">
        <v>8338</v>
      </c>
      <c r="O1" s="30" t="s">
        <v>8339</v>
      </c>
      <c r="P1" s="30" t="s">
        <v>8340</v>
      </c>
      <c r="Q1" s="30" t="s">
        <v>8341</v>
      </c>
      <c r="R1" s="30" t="s">
        <v>8342</v>
      </c>
      <c r="S1" s="30" t="s">
        <v>8343</v>
      </c>
      <c r="T1" s="30" t="s">
        <v>8344</v>
      </c>
      <c r="U1" s="30" t="s">
        <v>8345</v>
      </c>
      <c r="V1" s="30" t="s">
        <v>8346</v>
      </c>
      <c r="W1" s="30" t="s">
        <v>8347</v>
      </c>
      <c r="X1" s="30" t="s">
        <v>8348</v>
      </c>
      <c r="Y1" s="30" t="s">
        <v>8349</v>
      </c>
      <c r="Z1" s="30" t="s">
        <v>8350</v>
      </c>
      <c r="AA1" s="30" t="s">
        <v>8351</v>
      </c>
      <c r="AB1" s="30" t="s">
        <v>8352</v>
      </c>
      <c r="AC1" s="30" t="s">
        <v>8353</v>
      </c>
      <c r="AD1" s="30" t="s">
        <v>8354</v>
      </c>
      <c r="AE1" s="30" t="s">
        <v>8355</v>
      </c>
      <c r="AF1" s="30" t="s">
        <v>8356</v>
      </c>
      <c r="AG1" s="30" t="s">
        <v>8357</v>
      </c>
      <c r="AH1" s="30" t="s">
        <v>8358</v>
      </c>
    </row>
    <row r="2" spans="1:34" x14ac:dyDescent="0.25">
      <c r="A2">
        <v>0</v>
      </c>
      <c r="B2" t="s">
        <v>8359</v>
      </c>
      <c r="C2" t="s">
        <v>8361</v>
      </c>
      <c r="D2" t="s">
        <v>8360</v>
      </c>
      <c r="M2" t="s">
        <v>8363</v>
      </c>
      <c r="N2" t="s">
        <v>8364</v>
      </c>
      <c r="O2" t="s">
        <v>712</v>
      </c>
      <c r="P2" t="s">
        <v>8362</v>
      </c>
      <c r="AG2" t="s">
        <v>8365</v>
      </c>
      <c r="AH2" t="s">
        <v>8366</v>
      </c>
    </row>
    <row r="3" spans="1:34" x14ac:dyDescent="0.25">
      <c r="A3">
        <v>0</v>
      </c>
      <c r="B3" t="s">
        <v>8367</v>
      </c>
      <c r="C3" t="s">
        <v>8368</v>
      </c>
      <c r="AG3" t="s">
        <v>8369</v>
      </c>
      <c r="AH3" t="s">
        <v>8370</v>
      </c>
    </row>
    <row r="4" spans="1:34" x14ac:dyDescent="0.25">
      <c r="A4">
        <v>0</v>
      </c>
      <c r="B4" t="s">
        <v>8371</v>
      </c>
      <c r="C4" t="s">
        <v>8373</v>
      </c>
      <c r="D4" t="s">
        <v>8374</v>
      </c>
      <c r="E4" t="s">
        <v>8372</v>
      </c>
      <c r="M4" t="s">
        <v>8377</v>
      </c>
      <c r="N4" t="s">
        <v>8378</v>
      </c>
      <c r="O4" t="s">
        <v>8379</v>
      </c>
      <c r="P4" t="s">
        <v>8380</v>
      </c>
      <c r="Q4" t="s">
        <v>8375</v>
      </c>
      <c r="R4" t="s">
        <v>8376</v>
      </c>
      <c r="AG4" t="s">
        <v>8381</v>
      </c>
      <c r="AH4" t="s">
        <v>8382</v>
      </c>
    </row>
    <row r="5" spans="1:34" x14ac:dyDescent="0.25">
      <c r="A5">
        <v>4.2044155137938963</v>
      </c>
      <c r="B5" t="s">
        <v>8383</v>
      </c>
      <c r="C5" t="s">
        <v>8384</v>
      </c>
      <c r="D5" t="s">
        <v>8385</v>
      </c>
      <c r="M5" t="s">
        <v>8386</v>
      </c>
      <c r="N5" t="s">
        <v>8387</v>
      </c>
      <c r="O5" t="s">
        <v>733</v>
      </c>
      <c r="P5" t="s">
        <v>8388</v>
      </c>
      <c r="AG5" t="s">
        <v>8389</v>
      </c>
      <c r="AH5" t="s">
        <v>8390</v>
      </c>
    </row>
    <row r="6" spans="1:34" x14ac:dyDescent="0.25">
      <c r="A6">
        <v>4.2044155137938963</v>
      </c>
      <c r="B6" t="s">
        <v>8391</v>
      </c>
      <c r="C6" t="s">
        <v>8384</v>
      </c>
      <c r="D6" t="s">
        <v>8385</v>
      </c>
      <c r="M6" t="s">
        <v>8386</v>
      </c>
      <c r="N6" t="s">
        <v>8387</v>
      </c>
      <c r="O6" t="s">
        <v>733</v>
      </c>
      <c r="P6" t="s">
        <v>8388</v>
      </c>
      <c r="AG6" t="s">
        <v>8392</v>
      </c>
      <c r="AH6" t="s">
        <v>8393</v>
      </c>
    </row>
    <row r="7" spans="1:34" x14ac:dyDescent="0.25">
      <c r="A7">
        <v>0</v>
      </c>
      <c r="B7" t="s">
        <v>8394</v>
      </c>
      <c r="AG7" t="s">
        <v>8395</v>
      </c>
      <c r="AH7" t="s">
        <v>8396</v>
      </c>
    </row>
    <row r="8" spans="1:34" x14ac:dyDescent="0.25">
      <c r="A8">
        <v>11.52234489881789</v>
      </c>
      <c r="B8" t="s">
        <v>8397</v>
      </c>
      <c r="C8" t="s">
        <v>8398</v>
      </c>
      <c r="M8" t="s">
        <v>8399</v>
      </c>
      <c r="N8" t="s">
        <v>8400</v>
      </c>
      <c r="AG8" t="s">
        <v>8401</v>
      </c>
      <c r="AH8" t="s">
        <v>8402</v>
      </c>
    </row>
    <row r="9" spans="1:34" x14ac:dyDescent="0.25">
      <c r="A9">
        <v>0</v>
      </c>
      <c r="B9" t="s">
        <v>8403</v>
      </c>
      <c r="C9" t="s">
        <v>8406</v>
      </c>
      <c r="D9" t="s">
        <v>8405</v>
      </c>
      <c r="E9" t="s">
        <v>8404</v>
      </c>
      <c r="M9" t="s">
        <v>8410</v>
      </c>
      <c r="N9" t="s">
        <v>8411</v>
      </c>
      <c r="O9" t="s">
        <v>8408</v>
      </c>
      <c r="P9" t="s">
        <v>8409</v>
      </c>
      <c r="Q9" t="s">
        <v>6425</v>
      </c>
      <c r="R9" t="s">
        <v>8407</v>
      </c>
      <c r="AG9" t="s">
        <v>8412</v>
      </c>
      <c r="AH9" t="s">
        <v>8413</v>
      </c>
    </row>
    <row r="10" spans="1:34" x14ac:dyDescent="0.25">
      <c r="A10">
        <v>0</v>
      </c>
      <c r="B10" t="s">
        <v>8414</v>
      </c>
      <c r="C10" t="s">
        <v>8415</v>
      </c>
      <c r="M10" t="s">
        <v>7375</v>
      </c>
      <c r="N10" t="s">
        <v>8416</v>
      </c>
      <c r="AG10" t="s">
        <v>8417</v>
      </c>
      <c r="AH10" t="s">
        <v>8418</v>
      </c>
    </row>
    <row r="11" spans="1:34" x14ac:dyDescent="0.25">
      <c r="A11">
        <v>0</v>
      </c>
      <c r="B11" t="s">
        <v>8419</v>
      </c>
      <c r="C11" t="s">
        <v>8420</v>
      </c>
      <c r="D11" t="s">
        <v>8360</v>
      </c>
      <c r="E11" t="s">
        <v>8421</v>
      </c>
      <c r="M11" t="s">
        <v>6783</v>
      </c>
      <c r="N11" t="s">
        <v>8422</v>
      </c>
      <c r="O11" t="s">
        <v>712</v>
      </c>
      <c r="P11" t="s">
        <v>8362</v>
      </c>
      <c r="Q11" t="s">
        <v>8423</v>
      </c>
      <c r="R11" t="s">
        <v>8424</v>
      </c>
      <c r="AG11" t="s">
        <v>8425</v>
      </c>
      <c r="AH11" t="s">
        <v>8426</v>
      </c>
    </row>
    <row r="12" spans="1:34" x14ac:dyDescent="0.25">
      <c r="A12">
        <v>8.39</v>
      </c>
      <c r="B12" t="s">
        <v>8427</v>
      </c>
      <c r="AG12" t="s">
        <v>8428</v>
      </c>
      <c r="AH12" t="s">
        <v>8429</v>
      </c>
    </row>
    <row r="13" spans="1:34" x14ac:dyDescent="0.25">
      <c r="A13">
        <v>158.78303583843709</v>
      </c>
      <c r="B13" t="s">
        <v>8430</v>
      </c>
      <c r="C13" t="s">
        <v>8435</v>
      </c>
      <c r="D13" t="s">
        <v>8433</v>
      </c>
      <c r="E13" t="s">
        <v>8436</v>
      </c>
      <c r="F13" t="s">
        <v>8437</v>
      </c>
      <c r="G13" t="s">
        <v>8438</v>
      </c>
      <c r="H13" t="s">
        <v>8439</v>
      </c>
      <c r="I13" t="s">
        <v>8431</v>
      </c>
      <c r="J13" t="s">
        <v>8434</v>
      </c>
      <c r="K13" t="s">
        <v>8432</v>
      </c>
      <c r="M13" t="s">
        <v>7977</v>
      </c>
      <c r="N13" t="s">
        <v>8446</v>
      </c>
      <c r="O13" t="s">
        <v>8443</v>
      </c>
      <c r="P13" t="s">
        <v>8444</v>
      </c>
      <c r="Q13" t="s">
        <v>8447</v>
      </c>
      <c r="R13" t="s">
        <v>8448</v>
      </c>
      <c r="S13" t="s">
        <v>8449</v>
      </c>
      <c r="T13" t="s">
        <v>8450</v>
      </c>
      <c r="U13" t="s">
        <v>8451</v>
      </c>
      <c r="V13" t="s">
        <v>8452</v>
      </c>
      <c r="W13" t="s">
        <v>8453</v>
      </c>
      <c r="X13" t="s">
        <v>8454</v>
      </c>
      <c r="Y13" t="s">
        <v>5683</v>
      </c>
      <c r="Z13" t="s">
        <v>8440</v>
      </c>
      <c r="AA13" t="s">
        <v>7975</v>
      </c>
      <c r="AB13" t="s">
        <v>8445</v>
      </c>
      <c r="AC13" t="s">
        <v>8441</v>
      </c>
      <c r="AD13" t="s">
        <v>8442</v>
      </c>
      <c r="AG13" t="s">
        <v>8455</v>
      </c>
      <c r="AH13" t="s">
        <v>8456</v>
      </c>
    </row>
    <row r="14" spans="1:34" x14ac:dyDescent="0.25">
      <c r="A14">
        <v>2.0630129620909572</v>
      </c>
      <c r="B14" t="s">
        <v>8457</v>
      </c>
      <c r="AG14" t="s">
        <v>8458</v>
      </c>
      <c r="AH14" t="s">
        <v>8459</v>
      </c>
    </row>
    <row r="15" spans="1:34" x14ac:dyDescent="0.25">
      <c r="A15">
        <v>-12.207451891738399</v>
      </c>
      <c r="B15" t="s">
        <v>8460</v>
      </c>
      <c r="C15" t="s">
        <v>8368</v>
      </c>
      <c r="AG15" t="s">
        <v>8461</v>
      </c>
      <c r="AH15" t="s">
        <v>8462</v>
      </c>
    </row>
    <row r="16" spans="1:34" x14ac:dyDescent="0.25">
      <c r="A16">
        <v>4.2044155137938963</v>
      </c>
      <c r="B16" t="s">
        <v>8463</v>
      </c>
      <c r="C16" t="s">
        <v>8464</v>
      </c>
      <c r="M16" t="s">
        <v>2267</v>
      </c>
      <c r="N16" t="s">
        <v>8465</v>
      </c>
      <c r="AG16" t="s">
        <v>8466</v>
      </c>
      <c r="AH16" t="s">
        <v>8467</v>
      </c>
    </row>
    <row r="17" spans="1:34" x14ac:dyDescent="0.25">
      <c r="A17">
        <v>119.6448052125302</v>
      </c>
      <c r="B17" t="s">
        <v>8468</v>
      </c>
      <c r="C17" t="s">
        <v>8470</v>
      </c>
      <c r="D17" t="s">
        <v>8471</v>
      </c>
      <c r="E17" t="s">
        <v>8469</v>
      </c>
      <c r="F17" t="s">
        <v>8472</v>
      </c>
      <c r="M17" t="s">
        <v>6431</v>
      </c>
      <c r="N17" t="s">
        <v>8475</v>
      </c>
      <c r="O17" t="s">
        <v>8476</v>
      </c>
      <c r="P17" t="s">
        <v>8477</v>
      </c>
      <c r="Q17" t="s">
        <v>8473</v>
      </c>
      <c r="R17" t="s">
        <v>8474</v>
      </c>
      <c r="S17" t="s">
        <v>493</v>
      </c>
      <c r="T17" t="s">
        <v>8478</v>
      </c>
      <c r="AG17" t="s">
        <v>8479</v>
      </c>
      <c r="AH17" t="s">
        <v>8480</v>
      </c>
    </row>
    <row r="18" spans="1:34" x14ac:dyDescent="0.25">
      <c r="A18">
        <v>0</v>
      </c>
      <c r="B18" t="s">
        <v>8481</v>
      </c>
      <c r="C18" t="s">
        <v>8482</v>
      </c>
      <c r="D18" t="s">
        <v>8483</v>
      </c>
      <c r="M18" t="s">
        <v>7907</v>
      </c>
      <c r="N18" t="s">
        <v>8484</v>
      </c>
      <c r="O18" t="s">
        <v>8485</v>
      </c>
      <c r="P18" t="s">
        <v>8486</v>
      </c>
      <c r="AG18" t="s">
        <v>8487</v>
      </c>
      <c r="AH18" t="s">
        <v>8488</v>
      </c>
    </row>
    <row r="19" spans="1:34" x14ac:dyDescent="0.25">
      <c r="A19">
        <v>-6.5182957550225993</v>
      </c>
      <c r="B19" t="s">
        <v>8489</v>
      </c>
      <c r="C19" t="s">
        <v>8490</v>
      </c>
      <c r="M19" t="s">
        <v>8491</v>
      </c>
      <c r="N19" t="s">
        <v>8492</v>
      </c>
      <c r="AG19" t="s">
        <v>8493</v>
      </c>
      <c r="AH19" t="s">
        <v>8494</v>
      </c>
    </row>
    <row r="20" spans="1:34" x14ac:dyDescent="0.25">
      <c r="A20">
        <v>0</v>
      </c>
      <c r="B20" t="s">
        <v>8495</v>
      </c>
      <c r="AG20" t="s">
        <v>8496</v>
      </c>
      <c r="AH20" t="s">
        <v>8497</v>
      </c>
    </row>
    <row r="21" spans="1:34" x14ac:dyDescent="0.25">
      <c r="A21">
        <v>0</v>
      </c>
      <c r="B21" t="s">
        <v>8498</v>
      </c>
      <c r="AG21" t="s">
        <v>8499</v>
      </c>
      <c r="AH21" t="s">
        <v>8500</v>
      </c>
    </row>
    <row r="22" spans="1:34" x14ac:dyDescent="0.25">
      <c r="A22">
        <v>0</v>
      </c>
      <c r="B22" t="s">
        <v>8501</v>
      </c>
      <c r="AG22" t="s">
        <v>8502</v>
      </c>
      <c r="AH22" t="s">
        <v>8503</v>
      </c>
    </row>
    <row r="23" spans="1:34" x14ac:dyDescent="0.25">
      <c r="A23">
        <v>0</v>
      </c>
      <c r="B23" t="s">
        <v>8504</v>
      </c>
      <c r="AG23" t="s">
        <v>8505</v>
      </c>
      <c r="AH23" t="s">
        <v>8506</v>
      </c>
    </row>
    <row r="24" spans="1:34" x14ac:dyDescent="0.25">
      <c r="A24">
        <v>12.207451891738399</v>
      </c>
      <c r="B24" t="s">
        <v>8507</v>
      </c>
      <c r="AG24" t="s">
        <v>8508</v>
      </c>
      <c r="AH24" t="s">
        <v>8509</v>
      </c>
    </row>
    <row r="25" spans="1:34" x14ac:dyDescent="0.25">
      <c r="A25">
        <v>0</v>
      </c>
      <c r="B25" t="s">
        <v>8510</v>
      </c>
      <c r="AG25" t="s">
        <v>8511</v>
      </c>
      <c r="AH25" t="s">
        <v>8512</v>
      </c>
    </row>
    <row r="26" spans="1:34" x14ac:dyDescent="0.25">
      <c r="A26">
        <v>0</v>
      </c>
      <c r="B26" t="s">
        <v>8513</v>
      </c>
      <c r="AG26" t="s">
        <v>8514</v>
      </c>
      <c r="AH26" t="s">
        <v>8515</v>
      </c>
    </row>
    <row r="27" spans="1:34" x14ac:dyDescent="0.25">
      <c r="A27">
        <v>0</v>
      </c>
      <c r="B27" t="s">
        <v>8516</v>
      </c>
      <c r="AG27" t="s">
        <v>8517</v>
      </c>
      <c r="AH27" t="s">
        <v>8518</v>
      </c>
    </row>
    <row r="28" spans="1:34" x14ac:dyDescent="0.25">
      <c r="A28">
        <v>0</v>
      </c>
      <c r="B28" t="s">
        <v>8519</v>
      </c>
      <c r="AG28" t="s">
        <v>8520</v>
      </c>
      <c r="AH28" t="s">
        <v>8521</v>
      </c>
    </row>
    <row r="29" spans="1:34" x14ac:dyDescent="0.25">
      <c r="A29">
        <v>0</v>
      </c>
      <c r="B29" t="s">
        <v>8522</v>
      </c>
      <c r="AG29" t="s">
        <v>8523</v>
      </c>
      <c r="AH29" t="s">
        <v>8524</v>
      </c>
    </row>
    <row r="30" spans="1:34" x14ac:dyDescent="0.25">
      <c r="A30">
        <v>0</v>
      </c>
      <c r="B30" t="s">
        <v>8525</v>
      </c>
      <c r="AG30" t="s">
        <v>8526</v>
      </c>
      <c r="AH30" t="s">
        <v>8527</v>
      </c>
    </row>
    <row r="31" spans="1:34" x14ac:dyDescent="0.25">
      <c r="A31">
        <v>0</v>
      </c>
      <c r="B31" t="s">
        <v>8528</v>
      </c>
      <c r="AG31" t="s">
        <v>8529</v>
      </c>
      <c r="AH31" t="s">
        <v>8530</v>
      </c>
    </row>
    <row r="32" spans="1:34" x14ac:dyDescent="0.25">
      <c r="A32">
        <v>-58.615959980455578</v>
      </c>
      <c r="B32" t="s">
        <v>8531</v>
      </c>
      <c r="AG32" t="s">
        <v>8532</v>
      </c>
      <c r="AH32" t="s">
        <v>8533</v>
      </c>
    </row>
    <row r="33" spans="1:34" x14ac:dyDescent="0.25">
      <c r="A33">
        <v>127.23526351279391</v>
      </c>
      <c r="B33" t="s">
        <v>8534</v>
      </c>
      <c r="AG33" t="s">
        <v>8535</v>
      </c>
      <c r="AH33" t="s">
        <v>8536</v>
      </c>
    </row>
    <row r="34" spans="1:34" x14ac:dyDescent="0.25">
      <c r="A34">
        <v>0</v>
      </c>
      <c r="B34" t="s">
        <v>8537</v>
      </c>
      <c r="AG34" t="s">
        <v>8538</v>
      </c>
      <c r="AH34" t="s">
        <v>8539</v>
      </c>
    </row>
    <row r="35" spans="1:34" x14ac:dyDescent="0.25">
      <c r="A35">
        <v>0</v>
      </c>
      <c r="B35" t="s">
        <v>8540</v>
      </c>
      <c r="AG35" t="s">
        <v>8541</v>
      </c>
      <c r="AH35" t="s">
        <v>8542</v>
      </c>
    </row>
    <row r="36" spans="1:34" x14ac:dyDescent="0.25">
      <c r="A36">
        <v>-11.24919707968956</v>
      </c>
      <c r="B36" t="s">
        <v>8543</v>
      </c>
      <c r="AG36" t="s">
        <v>8544</v>
      </c>
      <c r="AH36" t="s">
        <v>8545</v>
      </c>
    </row>
    <row r="37" spans="1:34" x14ac:dyDescent="0.25">
      <c r="A37">
        <v>-59.822402606265108</v>
      </c>
      <c r="B37" t="s">
        <v>8546</v>
      </c>
      <c r="AG37" t="s">
        <v>8547</v>
      </c>
      <c r="AH37" t="s">
        <v>8548</v>
      </c>
    </row>
    <row r="38" spans="1:34" x14ac:dyDescent="0.25">
      <c r="A38">
        <v>-7.589205783644033</v>
      </c>
      <c r="B38" t="s">
        <v>8549</v>
      </c>
      <c r="AG38" t="s">
        <v>8550</v>
      </c>
      <c r="AH38" t="s">
        <v>8551</v>
      </c>
    </row>
    <row r="39" spans="1:34" x14ac:dyDescent="0.25">
      <c r="A39">
        <v>0</v>
      </c>
      <c r="B39" t="s">
        <v>8552</v>
      </c>
      <c r="AG39" t="s">
        <v>8553</v>
      </c>
      <c r="AH39" t="s">
        <v>8554</v>
      </c>
    </row>
    <row r="40" spans="1:34" x14ac:dyDescent="0.25">
      <c r="A40">
        <v>0</v>
      </c>
      <c r="B40" t="s">
        <v>8555</v>
      </c>
      <c r="AG40" t="s">
        <v>8556</v>
      </c>
      <c r="AH40" t="s">
        <v>8557</v>
      </c>
    </row>
    <row r="41" spans="1:34" x14ac:dyDescent="0.25">
      <c r="A41">
        <v>0</v>
      </c>
      <c r="B41" t="s">
        <v>8558</v>
      </c>
      <c r="C41" t="s">
        <v>8560</v>
      </c>
      <c r="D41" t="s">
        <v>8559</v>
      </c>
      <c r="E41" t="s">
        <v>8561</v>
      </c>
      <c r="M41" t="s">
        <v>8563</v>
      </c>
      <c r="N41" t="s">
        <v>8564</v>
      </c>
      <c r="O41" t="s">
        <v>1000</v>
      </c>
      <c r="P41" t="s">
        <v>8562</v>
      </c>
      <c r="Q41" t="s">
        <v>8565</v>
      </c>
      <c r="R41" t="s">
        <v>8566</v>
      </c>
      <c r="AG41" t="s">
        <v>8567</v>
      </c>
      <c r="AH41" t="s">
        <v>8568</v>
      </c>
    </row>
    <row r="42" spans="1:34" x14ac:dyDescent="0.25">
      <c r="A42">
        <v>0</v>
      </c>
      <c r="B42" t="s">
        <v>8569</v>
      </c>
      <c r="C42" t="s">
        <v>8570</v>
      </c>
      <c r="D42" t="s">
        <v>8571</v>
      </c>
      <c r="M42" t="s">
        <v>8572</v>
      </c>
      <c r="N42" t="s">
        <v>8573</v>
      </c>
      <c r="O42" t="s">
        <v>8574</v>
      </c>
      <c r="P42" t="s">
        <v>8575</v>
      </c>
      <c r="AG42" t="s">
        <v>8576</v>
      </c>
      <c r="AH42" t="s">
        <v>8577</v>
      </c>
    </row>
    <row r="43" spans="1:34" x14ac:dyDescent="0.25">
      <c r="A43">
        <v>0</v>
      </c>
      <c r="B43" t="s">
        <v>8578</v>
      </c>
      <c r="C43" t="s">
        <v>8579</v>
      </c>
      <c r="D43" t="s">
        <v>8580</v>
      </c>
      <c r="M43" t="s">
        <v>8581</v>
      </c>
      <c r="N43" t="s">
        <v>8582</v>
      </c>
      <c r="O43" t="s">
        <v>8583</v>
      </c>
      <c r="P43" t="s">
        <v>8584</v>
      </c>
      <c r="AG43" t="s">
        <v>8585</v>
      </c>
      <c r="AH43" t="s">
        <v>8586</v>
      </c>
    </row>
    <row r="44" spans="1:34" x14ac:dyDescent="0.25">
      <c r="A44">
        <v>0</v>
      </c>
      <c r="B44" t="s">
        <v>8587</v>
      </c>
      <c r="C44" t="s">
        <v>8579</v>
      </c>
      <c r="D44" t="s">
        <v>8580</v>
      </c>
      <c r="M44" t="s">
        <v>8581</v>
      </c>
      <c r="N44" t="s">
        <v>8582</v>
      </c>
      <c r="O44" t="s">
        <v>8583</v>
      </c>
      <c r="P44" t="s">
        <v>8584</v>
      </c>
      <c r="AG44" t="s">
        <v>8588</v>
      </c>
      <c r="AH44" t="s">
        <v>8589</v>
      </c>
    </row>
    <row r="45" spans="1:34" x14ac:dyDescent="0.25">
      <c r="A45">
        <v>0</v>
      </c>
      <c r="B45" t="s">
        <v>8590</v>
      </c>
      <c r="C45" t="s">
        <v>8592</v>
      </c>
      <c r="D45" t="s">
        <v>8593</v>
      </c>
      <c r="E45" t="s">
        <v>8591</v>
      </c>
      <c r="F45" t="s">
        <v>8594</v>
      </c>
      <c r="M45" t="s">
        <v>8597</v>
      </c>
      <c r="N45" t="s">
        <v>8598</v>
      </c>
      <c r="O45" t="s">
        <v>8599</v>
      </c>
      <c r="P45" t="s">
        <v>8600</v>
      </c>
      <c r="Q45" t="s">
        <v>8595</v>
      </c>
      <c r="R45" t="s">
        <v>8596</v>
      </c>
      <c r="S45" t="s">
        <v>8601</v>
      </c>
      <c r="T45" t="s">
        <v>8602</v>
      </c>
      <c r="AG45" t="s">
        <v>8603</v>
      </c>
      <c r="AH45" t="s">
        <v>8604</v>
      </c>
    </row>
    <row r="46" spans="1:34" x14ac:dyDescent="0.25">
      <c r="A46">
        <v>0</v>
      </c>
      <c r="B46" t="s">
        <v>8605</v>
      </c>
      <c r="C46" t="s">
        <v>8609</v>
      </c>
      <c r="D46" t="s">
        <v>8607</v>
      </c>
      <c r="E46" t="s">
        <v>8610</v>
      </c>
      <c r="F46" t="s">
        <v>8606</v>
      </c>
      <c r="G46" t="s">
        <v>8608</v>
      </c>
      <c r="M46" t="s">
        <v>8617</v>
      </c>
      <c r="N46" t="s">
        <v>8618</v>
      </c>
      <c r="O46" t="s">
        <v>8613</v>
      </c>
      <c r="P46" t="s">
        <v>8614</v>
      </c>
      <c r="Q46" t="s">
        <v>8619</v>
      </c>
      <c r="R46" t="s">
        <v>8620</v>
      </c>
      <c r="S46" t="s">
        <v>8611</v>
      </c>
      <c r="T46" t="s">
        <v>8612</v>
      </c>
      <c r="U46" t="s">
        <v>8615</v>
      </c>
      <c r="V46" t="s">
        <v>8616</v>
      </c>
      <c r="AG46" t="s">
        <v>8621</v>
      </c>
      <c r="AH46" t="s">
        <v>8622</v>
      </c>
    </row>
    <row r="47" spans="1:34" x14ac:dyDescent="0.25">
      <c r="A47">
        <v>1.978630828993966</v>
      </c>
      <c r="B47" t="s">
        <v>8623</v>
      </c>
      <c r="C47" t="s">
        <v>8625</v>
      </c>
      <c r="D47" t="s">
        <v>8624</v>
      </c>
      <c r="E47" t="s">
        <v>8626</v>
      </c>
      <c r="M47" t="s">
        <v>5079</v>
      </c>
      <c r="N47" t="s">
        <v>8629</v>
      </c>
      <c r="O47" t="s">
        <v>8627</v>
      </c>
      <c r="P47" t="s">
        <v>8628</v>
      </c>
      <c r="Q47" t="s">
        <v>8630</v>
      </c>
      <c r="R47" t="s">
        <v>8631</v>
      </c>
      <c r="AG47" t="s">
        <v>8632</v>
      </c>
      <c r="AH47" t="s">
        <v>8633</v>
      </c>
    </row>
    <row r="48" spans="1:34" x14ac:dyDescent="0.25">
      <c r="A48">
        <v>0</v>
      </c>
      <c r="B48" t="s">
        <v>8634</v>
      </c>
      <c r="C48" t="s">
        <v>8635</v>
      </c>
      <c r="M48" t="s">
        <v>8636</v>
      </c>
      <c r="N48" t="s">
        <v>8637</v>
      </c>
      <c r="AG48" t="s">
        <v>8638</v>
      </c>
      <c r="AH48" t="s">
        <v>8639</v>
      </c>
    </row>
    <row r="49" spans="1:34" x14ac:dyDescent="0.25">
      <c r="A49">
        <v>31.281254339941501</v>
      </c>
      <c r="B49" t="s">
        <v>8640</v>
      </c>
      <c r="C49" t="s">
        <v>8641</v>
      </c>
      <c r="M49" t="s">
        <v>8642</v>
      </c>
      <c r="N49" t="s">
        <v>8643</v>
      </c>
      <c r="AG49" t="s">
        <v>8644</v>
      </c>
      <c r="AH49" t="s">
        <v>8645</v>
      </c>
    </row>
    <row r="50" spans="1:34" x14ac:dyDescent="0.25">
      <c r="A50">
        <v>-3.432028363734529</v>
      </c>
      <c r="B50" t="s">
        <v>8646</v>
      </c>
      <c r="C50" t="s">
        <v>8647</v>
      </c>
      <c r="M50" t="s">
        <v>8648</v>
      </c>
      <c r="N50" t="s">
        <v>8649</v>
      </c>
      <c r="AG50" t="s">
        <v>8650</v>
      </c>
      <c r="AH50" t="s">
        <v>8651</v>
      </c>
    </row>
    <row r="51" spans="1:34" x14ac:dyDescent="0.25">
      <c r="A51">
        <v>0</v>
      </c>
      <c r="B51" t="s">
        <v>8652</v>
      </c>
      <c r="C51" t="s">
        <v>8609</v>
      </c>
      <c r="D51" t="s">
        <v>8653</v>
      </c>
      <c r="E51" t="s">
        <v>8607</v>
      </c>
      <c r="F51" t="s">
        <v>8610</v>
      </c>
      <c r="G51" t="s">
        <v>8654</v>
      </c>
      <c r="H51" t="s">
        <v>8606</v>
      </c>
      <c r="I51" t="s">
        <v>8655</v>
      </c>
      <c r="J51" t="s">
        <v>8608</v>
      </c>
      <c r="M51" t="s">
        <v>8617</v>
      </c>
      <c r="N51" t="s">
        <v>8618</v>
      </c>
      <c r="O51" t="s">
        <v>5084</v>
      </c>
      <c r="P51" t="s">
        <v>8656</v>
      </c>
      <c r="Q51" t="s">
        <v>8613</v>
      </c>
      <c r="R51" t="s">
        <v>8614</v>
      </c>
      <c r="S51" t="s">
        <v>8619</v>
      </c>
      <c r="T51" t="s">
        <v>8620</v>
      </c>
      <c r="U51" t="s">
        <v>8657</v>
      </c>
      <c r="V51" t="s">
        <v>8658</v>
      </c>
      <c r="W51" t="s">
        <v>8611</v>
      </c>
      <c r="X51" t="s">
        <v>8612</v>
      </c>
      <c r="Y51" t="s">
        <v>8659</v>
      </c>
      <c r="Z51" t="s">
        <v>8660</v>
      </c>
      <c r="AA51" t="s">
        <v>8615</v>
      </c>
      <c r="AB51" t="s">
        <v>8616</v>
      </c>
      <c r="AG51" t="s">
        <v>8661</v>
      </c>
      <c r="AH51" t="s">
        <v>8662</v>
      </c>
    </row>
    <row r="52" spans="1:34" x14ac:dyDescent="0.25">
      <c r="A52">
        <v>0.52751241440665753</v>
      </c>
      <c r="B52" t="s">
        <v>8663</v>
      </c>
      <c r="C52" t="s">
        <v>8664</v>
      </c>
      <c r="D52" t="s">
        <v>8665</v>
      </c>
      <c r="M52" t="s">
        <v>8666</v>
      </c>
      <c r="N52" t="s">
        <v>8667</v>
      </c>
      <c r="O52" t="s">
        <v>8668</v>
      </c>
      <c r="P52" t="s">
        <v>8669</v>
      </c>
      <c r="AG52" t="s">
        <v>8670</v>
      </c>
      <c r="AH52" t="s">
        <v>8671</v>
      </c>
    </row>
    <row r="53" spans="1:34" x14ac:dyDescent="0.25">
      <c r="A53">
        <v>0</v>
      </c>
      <c r="B53" t="s">
        <v>8672</v>
      </c>
      <c r="C53" t="s">
        <v>8674</v>
      </c>
      <c r="D53" t="s">
        <v>8673</v>
      </c>
      <c r="E53" t="s">
        <v>8675</v>
      </c>
      <c r="M53" t="s">
        <v>8677</v>
      </c>
      <c r="N53" t="s">
        <v>8678</v>
      </c>
      <c r="O53" t="s">
        <v>6464</v>
      </c>
      <c r="P53" t="s">
        <v>8676</v>
      </c>
      <c r="Q53" t="s">
        <v>6461</v>
      </c>
      <c r="R53" t="s">
        <v>8679</v>
      </c>
      <c r="AG53" t="s">
        <v>8680</v>
      </c>
      <c r="AH53" t="s">
        <v>8681</v>
      </c>
    </row>
    <row r="54" spans="1:34" x14ac:dyDescent="0.25">
      <c r="A54">
        <v>-10.721684665282909</v>
      </c>
      <c r="B54" t="s">
        <v>8682</v>
      </c>
      <c r="C54" t="s">
        <v>8683</v>
      </c>
      <c r="M54" t="s">
        <v>8684</v>
      </c>
      <c r="N54" t="s">
        <v>8685</v>
      </c>
      <c r="AG54" t="s">
        <v>8686</v>
      </c>
      <c r="AH54" t="s">
        <v>8687</v>
      </c>
    </row>
    <row r="55" spans="1:34" x14ac:dyDescent="0.25">
      <c r="A55">
        <v>0</v>
      </c>
      <c r="B55" t="s">
        <v>8688</v>
      </c>
      <c r="C55" t="s">
        <v>8689</v>
      </c>
      <c r="D55" t="s">
        <v>8690</v>
      </c>
      <c r="E55" t="s">
        <v>8691</v>
      </c>
      <c r="M55" t="s">
        <v>8692</v>
      </c>
      <c r="N55" t="s">
        <v>8693</v>
      </c>
      <c r="O55" t="s">
        <v>8694</v>
      </c>
      <c r="P55" t="s">
        <v>8695</v>
      </c>
      <c r="Q55" t="s">
        <v>8696</v>
      </c>
      <c r="R55" t="s">
        <v>8697</v>
      </c>
      <c r="AG55" t="s">
        <v>8698</v>
      </c>
      <c r="AH55" t="s">
        <v>8699</v>
      </c>
    </row>
    <row r="56" spans="1:34" x14ac:dyDescent="0.25">
      <c r="A56">
        <v>0</v>
      </c>
      <c r="B56" t="s">
        <v>8700</v>
      </c>
      <c r="C56" t="s">
        <v>8702</v>
      </c>
      <c r="D56" t="s">
        <v>8701</v>
      </c>
      <c r="M56" t="s">
        <v>7694</v>
      </c>
      <c r="N56" t="s">
        <v>8704</v>
      </c>
      <c r="O56" t="s">
        <v>7689</v>
      </c>
      <c r="P56" t="s">
        <v>8703</v>
      </c>
      <c r="AG56" t="s">
        <v>8705</v>
      </c>
      <c r="AH56" t="s">
        <v>8706</v>
      </c>
    </row>
    <row r="57" spans="1:34" x14ac:dyDescent="0.25">
      <c r="A57">
        <v>0</v>
      </c>
      <c r="B57" t="s">
        <v>8707</v>
      </c>
      <c r="C57" t="s">
        <v>8708</v>
      </c>
      <c r="M57" t="s">
        <v>8709</v>
      </c>
      <c r="N57" t="s">
        <v>8710</v>
      </c>
      <c r="AG57" t="s">
        <v>8711</v>
      </c>
      <c r="AH57" t="s">
        <v>8712</v>
      </c>
    </row>
    <row r="58" spans="1:34" x14ac:dyDescent="0.25">
      <c r="A58">
        <v>0</v>
      </c>
      <c r="B58" t="s">
        <v>8713</v>
      </c>
      <c r="C58" t="s">
        <v>8714</v>
      </c>
      <c r="M58" t="s">
        <v>1108</v>
      </c>
      <c r="N58" t="s">
        <v>8715</v>
      </c>
      <c r="AG58" t="s">
        <v>8716</v>
      </c>
      <c r="AH58" t="s">
        <v>8717</v>
      </c>
    </row>
    <row r="59" spans="1:34" x14ac:dyDescent="0.25">
      <c r="A59">
        <v>-127.23526351279391</v>
      </c>
      <c r="B59" t="s">
        <v>8718</v>
      </c>
      <c r="C59" t="s">
        <v>8719</v>
      </c>
      <c r="D59" t="s">
        <v>8368</v>
      </c>
      <c r="M59" t="s">
        <v>8720</v>
      </c>
      <c r="N59" t="s">
        <v>8721</v>
      </c>
      <c r="AG59" t="s">
        <v>8722</v>
      </c>
      <c r="AH59" t="s">
        <v>8723</v>
      </c>
    </row>
    <row r="60" spans="1:34" x14ac:dyDescent="0.25">
      <c r="A60">
        <v>2.2257846847999301</v>
      </c>
      <c r="B60" t="s">
        <v>8724</v>
      </c>
      <c r="C60" t="s">
        <v>8725</v>
      </c>
      <c r="M60" t="s">
        <v>669</v>
      </c>
      <c r="N60" t="s">
        <v>8726</v>
      </c>
      <c r="AG60" t="s">
        <v>8727</v>
      </c>
      <c r="AH60" t="s">
        <v>8728</v>
      </c>
    </row>
    <row r="61" spans="1:34" x14ac:dyDescent="0.25">
      <c r="A61">
        <v>1.978630828993966</v>
      </c>
      <c r="B61" t="s">
        <v>8729</v>
      </c>
      <c r="C61" t="s">
        <v>8730</v>
      </c>
      <c r="M61" t="s">
        <v>8109</v>
      </c>
      <c r="N61" t="s">
        <v>8731</v>
      </c>
      <c r="AG61" t="s">
        <v>8732</v>
      </c>
      <c r="AH61" t="s">
        <v>8733</v>
      </c>
    </row>
    <row r="62" spans="1:34" x14ac:dyDescent="0.25">
      <c r="A62">
        <v>0</v>
      </c>
      <c r="B62" t="s">
        <v>8734</v>
      </c>
      <c r="C62" t="s">
        <v>8735</v>
      </c>
      <c r="D62" t="s">
        <v>8736</v>
      </c>
      <c r="M62" t="s">
        <v>7119</v>
      </c>
      <c r="N62" t="s">
        <v>8737</v>
      </c>
      <c r="O62" t="s">
        <v>780</v>
      </c>
      <c r="P62" t="s">
        <v>8737</v>
      </c>
      <c r="AG62" t="s">
        <v>8738</v>
      </c>
      <c r="AH62" t="s">
        <v>8739</v>
      </c>
    </row>
    <row r="63" spans="1:34" x14ac:dyDescent="0.25">
      <c r="A63">
        <v>1.978630828993966</v>
      </c>
      <c r="B63" t="s">
        <v>8740</v>
      </c>
      <c r="C63" t="s">
        <v>8742</v>
      </c>
      <c r="D63" t="s">
        <v>8741</v>
      </c>
      <c r="M63" t="s">
        <v>8744</v>
      </c>
      <c r="N63" t="s">
        <v>8745</v>
      </c>
      <c r="O63" t="s">
        <v>1530</v>
      </c>
      <c r="P63" t="s">
        <v>8743</v>
      </c>
      <c r="AG63" t="s">
        <v>8746</v>
      </c>
      <c r="AH63" t="s">
        <v>8747</v>
      </c>
    </row>
    <row r="64" spans="1:34" x14ac:dyDescent="0.25">
      <c r="A64">
        <v>0</v>
      </c>
      <c r="B64" t="s">
        <v>8748</v>
      </c>
      <c r="C64" t="s">
        <v>8635</v>
      </c>
      <c r="M64" t="s">
        <v>8636</v>
      </c>
      <c r="N64" t="s">
        <v>8637</v>
      </c>
      <c r="AG64" t="s">
        <v>8749</v>
      </c>
      <c r="AH64" t="s">
        <v>8750</v>
      </c>
    </row>
    <row r="65" spans="1:34" x14ac:dyDescent="0.25">
      <c r="A65">
        <v>3.9572616579879329</v>
      </c>
      <c r="B65" t="s">
        <v>8751</v>
      </c>
      <c r="C65" t="s">
        <v>8752</v>
      </c>
      <c r="M65" t="s">
        <v>8753</v>
      </c>
      <c r="N65" t="s">
        <v>8754</v>
      </c>
      <c r="AG65" t="s">
        <v>8755</v>
      </c>
      <c r="AH65" t="s">
        <v>8756</v>
      </c>
    </row>
    <row r="66" spans="1:34" x14ac:dyDescent="0.25">
      <c r="A66">
        <v>0</v>
      </c>
      <c r="B66" t="s">
        <v>8757</v>
      </c>
      <c r="C66" t="s">
        <v>8758</v>
      </c>
      <c r="M66" t="s">
        <v>8759</v>
      </c>
      <c r="N66" t="s">
        <v>8760</v>
      </c>
      <c r="AG66" t="s">
        <v>8761</v>
      </c>
      <c r="AH66" t="s">
        <v>8762</v>
      </c>
    </row>
    <row r="67" spans="1:34" x14ac:dyDescent="0.25">
      <c r="A67">
        <v>0</v>
      </c>
      <c r="B67" t="s">
        <v>8763</v>
      </c>
      <c r="C67" t="s">
        <v>8764</v>
      </c>
      <c r="M67" t="s">
        <v>1321</v>
      </c>
      <c r="N67" t="s">
        <v>8754</v>
      </c>
      <c r="AG67" t="s">
        <v>8765</v>
      </c>
      <c r="AH67" t="s">
        <v>8766</v>
      </c>
    </row>
    <row r="68" spans="1:34" x14ac:dyDescent="0.25">
      <c r="A68">
        <v>117.6661743835363</v>
      </c>
      <c r="B68" t="s">
        <v>8767</v>
      </c>
      <c r="C68" t="s">
        <v>8769</v>
      </c>
      <c r="D68" t="s">
        <v>8771</v>
      </c>
      <c r="E68" t="s">
        <v>10576</v>
      </c>
      <c r="F68" t="s">
        <v>8773</v>
      </c>
      <c r="G68" t="s">
        <v>10577</v>
      </c>
      <c r="H68" t="s">
        <v>8775</v>
      </c>
      <c r="I68" t="s">
        <v>8772</v>
      </c>
      <c r="J68" t="s">
        <v>8768</v>
      </c>
      <c r="K68" t="s">
        <v>8777</v>
      </c>
      <c r="L68" t="s">
        <v>8770</v>
      </c>
      <c r="M68" t="s">
        <v>8779</v>
      </c>
      <c r="N68" t="s">
        <v>8780</v>
      </c>
      <c r="O68" t="s">
        <v>8783</v>
      </c>
      <c r="P68" t="s">
        <v>8784</v>
      </c>
      <c r="Q68" t="s">
        <v>10578</v>
      </c>
      <c r="R68" t="s">
        <v>10579</v>
      </c>
      <c r="S68" t="s">
        <v>8786</v>
      </c>
      <c r="T68" t="s">
        <v>8787</v>
      </c>
      <c r="U68" t="s">
        <v>10580</v>
      </c>
      <c r="V68" t="s">
        <v>10581</v>
      </c>
      <c r="W68" t="s">
        <v>8790</v>
      </c>
      <c r="X68" t="s">
        <v>8791</v>
      </c>
      <c r="Y68" t="s">
        <v>7199</v>
      </c>
      <c r="Z68" t="s">
        <v>8785</v>
      </c>
      <c r="AA68" t="s">
        <v>7203</v>
      </c>
      <c r="AB68" t="s">
        <v>8778</v>
      </c>
      <c r="AC68" t="s">
        <v>8794</v>
      </c>
      <c r="AD68" t="s">
        <v>8795</v>
      </c>
      <c r="AE68" t="s">
        <v>8781</v>
      </c>
      <c r="AF68" t="s">
        <v>8782</v>
      </c>
      <c r="AG68" t="s">
        <v>8796</v>
      </c>
      <c r="AH68" t="s">
        <v>8797</v>
      </c>
    </row>
    <row r="69" spans="1:34" x14ac:dyDescent="0.25">
      <c r="A69">
        <v>0</v>
      </c>
      <c r="B69" t="s">
        <v>8798</v>
      </c>
      <c r="C69" t="s">
        <v>8801</v>
      </c>
      <c r="D69" t="s">
        <v>8800</v>
      </c>
      <c r="E69" t="s">
        <v>8799</v>
      </c>
      <c r="M69" t="s">
        <v>8804</v>
      </c>
      <c r="N69" t="s">
        <v>8805</v>
      </c>
      <c r="O69" t="s">
        <v>8084</v>
      </c>
      <c r="P69" t="s">
        <v>8803</v>
      </c>
      <c r="Q69" t="s">
        <v>2535</v>
      </c>
      <c r="R69" t="s">
        <v>8802</v>
      </c>
      <c r="AG69" t="s">
        <v>8806</v>
      </c>
      <c r="AH69" t="s">
        <v>8807</v>
      </c>
    </row>
    <row r="70" spans="1:34" x14ac:dyDescent="0.25">
      <c r="A70">
        <v>11.24919707968956</v>
      </c>
      <c r="B70" t="s">
        <v>8808</v>
      </c>
      <c r="C70" t="s">
        <v>8809</v>
      </c>
      <c r="D70" t="s">
        <v>8368</v>
      </c>
      <c r="M70" t="s">
        <v>347</v>
      </c>
      <c r="N70" t="s">
        <v>8810</v>
      </c>
      <c r="AG70" t="s">
        <v>8811</v>
      </c>
      <c r="AH70" t="s">
        <v>8812</v>
      </c>
    </row>
    <row r="71" spans="1:34" x14ac:dyDescent="0.25">
      <c r="A71">
        <v>59.822402606265108</v>
      </c>
      <c r="B71" t="s">
        <v>8813</v>
      </c>
      <c r="C71" t="s">
        <v>8368</v>
      </c>
      <c r="AG71" t="s">
        <v>8814</v>
      </c>
      <c r="AH71" t="s">
        <v>8815</v>
      </c>
    </row>
    <row r="72" spans="1:34" x14ac:dyDescent="0.25">
      <c r="A72">
        <v>13.91480632211235</v>
      </c>
      <c r="B72" t="s">
        <v>8816</v>
      </c>
      <c r="C72" t="s">
        <v>8406</v>
      </c>
      <c r="D72" t="s">
        <v>8818</v>
      </c>
      <c r="E72" t="s">
        <v>8817</v>
      </c>
      <c r="M72" t="s">
        <v>8410</v>
      </c>
      <c r="N72" t="s">
        <v>8411</v>
      </c>
      <c r="O72" t="s">
        <v>6011</v>
      </c>
      <c r="P72" t="s">
        <v>8821</v>
      </c>
      <c r="Q72" t="s">
        <v>8819</v>
      </c>
      <c r="R72" t="s">
        <v>8820</v>
      </c>
      <c r="AG72" t="s">
        <v>8822</v>
      </c>
      <c r="AH72" t="s">
        <v>8823</v>
      </c>
    </row>
    <row r="73" spans="1:34" x14ac:dyDescent="0.25">
      <c r="A73">
        <v>0</v>
      </c>
      <c r="B73" t="s">
        <v>8824</v>
      </c>
      <c r="C73" t="s">
        <v>8826</v>
      </c>
      <c r="D73" t="s">
        <v>8825</v>
      </c>
      <c r="M73" t="s">
        <v>8828</v>
      </c>
      <c r="N73" t="s">
        <v>8829</v>
      </c>
      <c r="O73" t="s">
        <v>4412</v>
      </c>
      <c r="P73" t="s">
        <v>8827</v>
      </c>
      <c r="AG73" t="s">
        <v>8830</v>
      </c>
      <c r="AH73" t="s">
        <v>8831</v>
      </c>
    </row>
    <row r="74" spans="1:34" x14ac:dyDescent="0.25">
      <c r="A74">
        <v>5.7703334445579328E-15</v>
      </c>
      <c r="B74" t="s">
        <v>8832</v>
      </c>
      <c r="C74" t="s">
        <v>8835</v>
      </c>
      <c r="D74" t="s">
        <v>8838</v>
      </c>
      <c r="E74" t="s">
        <v>8836</v>
      </c>
      <c r="F74" t="s">
        <v>8834</v>
      </c>
      <c r="G74" t="s">
        <v>8833</v>
      </c>
      <c r="H74" t="s">
        <v>8837</v>
      </c>
      <c r="M74" t="s">
        <v>8841</v>
      </c>
      <c r="N74" t="s">
        <v>8842</v>
      </c>
      <c r="O74" t="s">
        <v>8081</v>
      </c>
      <c r="P74" t="s">
        <v>8846</v>
      </c>
      <c r="Q74" t="s">
        <v>8843</v>
      </c>
      <c r="R74" t="s">
        <v>8844</v>
      </c>
      <c r="S74" t="s">
        <v>6496</v>
      </c>
      <c r="T74" t="s">
        <v>8840</v>
      </c>
      <c r="U74" t="s">
        <v>7633</v>
      </c>
      <c r="V74" t="s">
        <v>8839</v>
      </c>
      <c r="W74" t="s">
        <v>7367</v>
      </c>
      <c r="X74" t="s">
        <v>8845</v>
      </c>
      <c r="AG74" t="s">
        <v>8847</v>
      </c>
      <c r="AH74" t="s">
        <v>8848</v>
      </c>
    </row>
    <row r="75" spans="1:34" x14ac:dyDescent="0.25">
      <c r="A75">
        <v>-31.70417199717015</v>
      </c>
      <c r="B75" t="s">
        <v>8849</v>
      </c>
      <c r="C75" t="s">
        <v>8850</v>
      </c>
      <c r="M75" t="s">
        <v>1954</v>
      </c>
      <c r="N75" t="s">
        <v>8851</v>
      </c>
      <c r="AG75" t="s">
        <v>8852</v>
      </c>
      <c r="AH75" t="s">
        <v>8853</v>
      </c>
    </row>
    <row r="76" spans="1:34" x14ac:dyDescent="0.25">
      <c r="A76">
        <v>3.432028363734529</v>
      </c>
      <c r="B76" t="s">
        <v>8854</v>
      </c>
      <c r="C76" t="s">
        <v>8855</v>
      </c>
      <c r="M76" t="s">
        <v>7555</v>
      </c>
      <c r="N76" t="s">
        <v>8856</v>
      </c>
      <c r="AG76" t="s">
        <v>8857</v>
      </c>
      <c r="AH76" t="s">
        <v>8858</v>
      </c>
    </row>
    <row r="77" spans="1:34" x14ac:dyDescent="0.25">
      <c r="A77">
        <v>31.281254339941508</v>
      </c>
      <c r="B77" t="s">
        <v>8859</v>
      </c>
      <c r="C77" t="s">
        <v>8860</v>
      </c>
      <c r="M77" t="s">
        <v>8861</v>
      </c>
      <c r="N77" t="s">
        <v>8862</v>
      </c>
      <c r="AG77" t="s">
        <v>8863</v>
      </c>
      <c r="AH77" t="s">
        <v>8864</v>
      </c>
    </row>
    <row r="78" spans="1:34" x14ac:dyDescent="0.25">
      <c r="A78">
        <v>6.5182957550225993</v>
      </c>
      <c r="B78" t="s">
        <v>8865</v>
      </c>
      <c r="C78" t="s">
        <v>8867</v>
      </c>
      <c r="D78" t="s">
        <v>8868</v>
      </c>
      <c r="E78" t="s">
        <v>8866</v>
      </c>
      <c r="M78" t="s">
        <v>8871</v>
      </c>
      <c r="N78" t="s">
        <v>8872</v>
      </c>
      <c r="O78" t="s">
        <v>8873</v>
      </c>
      <c r="P78" t="s">
        <v>8874</v>
      </c>
      <c r="Q78" t="s">
        <v>8869</v>
      </c>
      <c r="R78" t="s">
        <v>8870</v>
      </c>
      <c r="AG78" t="s">
        <v>8875</v>
      </c>
      <c r="AH78" t="s">
        <v>8876</v>
      </c>
    </row>
    <row r="79" spans="1:34" x14ac:dyDescent="0.25">
      <c r="A79">
        <v>7.589205783644033</v>
      </c>
      <c r="B79" t="s">
        <v>8877</v>
      </c>
      <c r="C79" t="s">
        <v>8879</v>
      </c>
      <c r="D79" t="s">
        <v>8878</v>
      </c>
      <c r="M79" t="s">
        <v>8881</v>
      </c>
      <c r="N79" t="s">
        <v>8882</v>
      </c>
      <c r="O79" t="s">
        <v>5579</v>
      </c>
      <c r="P79" t="s">
        <v>8880</v>
      </c>
      <c r="AG79" t="s">
        <v>8883</v>
      </c>
      <c r="AH79" t="s">
        <v>8884</v>
      </c>
    </row>
    <row r="80" spans="1:34" x14ac:dyDescent="0.25">
      <c r="A80">
        <v>3.9331391151738759</v>
      </c>
      <c r="B80" t="s">
        <v>8885</v>
      </c>
      <c r="C80" t="s">
        <v>8886</v>
      </c>
      <c r="M80" t="s">
        <v>5760</v>
      </c>
      <c r="N80" t="s">
        <v>8887</v>
      </c>
      <c r="AG80" t="s">
        <v>8888</v>
      </c>
      <c r="AH80" t="s">
        <v>8889</v>
      </c>
    </row>
    <row r="81" spans="1:34" x14ac:dyDescent="0.25">
      <c r="A81">
        <v>0</v>
      </c>
      <c r="B81" t="s">
        <v>8890</v>
      </c>
      <c r="C81" t="s">
        <v>8891</v>
      </c>
      <c r="M81" t="s">
        <v>5544</v>
      </c>
      <c r="N81" t="s">
        <v>8892</v>
      </c>
      <c r="AG81" t="s">
        <v>8893</v>
      </c>
      <c r="AH81" t="s">
        <v>8894</v>
      </c>
    </row>
    <row r="82" spans="1:34" x14ac:dyDescent="0.25">
      <c r="A82">
        <v>11.52234489881789</v>
      </c>
      <c r="B82" t="s">
        <v>8895</v>
      </c>
      <c r="C82" t="s">
        <v>8896</v>
      </c>
      <c r="M82" t="s">
        <v>8897</v>
      </c>
      <c r="N82" t="s">
        <v>8898</v>
      </c>
      <c r="AG82" t="s">
        <v>8899</v>
      </c>
      <c r="AH82" t="s">
        <v>8900</v>
      </c>
    </row>
    <row r="83" spans="1:34" x14ac:dyDescent="0.25">
      <c r="A83">
        <v>0</v>
      </c>
      <c r="B83" t="s">
        <v>8901</v>
      </c>
      <c r="C83" t="s">
        <v>8903</v>
      </c>
      <c r="D83" t="s">
        <v>8902</v>
      </c>
      <c r="M83" t="s">
        <v>8906</v>
      </c>
      <c r="N83" t="s">
        <v>8907</v>
      </c>
      <c r="O83" t="s">
        <v>8904</v>
      </c>
      <c r="P83" t="s">
        <v>8905</v>
      </c>
      <c r="AG83" t="s">
        <v>8908</v>
      </c>
      <c r="AH83" t="s">
        <v>8909</v>
      </c>
    </row>
    <row r="84" spans="1:34" x14ac:dyDescent="0.25">
      <c r="A84">
        <v>0</v>
      </c>
      <c r="B84" t="s">
        <v>8910</v>
      </c>
      <c r="C84" t="s">
        <v>8912</v>
      </c>
      <c r="D84" t="s">
        <v>8911</v>
      </c>
      <c r="M84" t="s">
        <v>1042</v>
      </c>
      <c r="N84" t="s">
        <v>8914</v>
      </c>
      <c r="O84" t="s">
        <v>937</v>
      </c>
      <c r="P84" t="s">
        <v>8913</v>
      </c>
      <c r="AG84" t="s">
        <v>8915</v>
      </c>
      <c r="AH84" t="s">
        <v>8916</v>
      </c>
    </row>
    <row r="85" spans="1:34" x14ac:dyDescent="0.25">
      <c r="A85">
        <v>0</v>
      </c>
      <c r="B85" t="s">
        <v>8917</v>
      </c>
      <c r="AG85" t="s">
        <v>8918</v>
      </c>
      <c r="AH85" t="s">
        <v>8919</v>
      </c>
    </row>
    <row r="86" spans="1:34" x14ac:dyDescent="0.25">
      <c r="A86">
        <v>-68.149560383817743</v>
      </c>
      <c r="B86" t="s">
        <v>8920</v>
      </c>
      <c r="C86" t="s">
        <v>8921</v>
      </c>
      <c r="D86" t="s">
        <v>8922</v>
      </c>
      <c r="M86" t="s">
        <v>4472</v>
      </c>
      <c r="N86" t="s">
        <v>8923</v>
      </c>
      <c r="O86" t="s">
        <v>7784</v>
      </c>
      <c r="P86" t="s">
        <v>8924</v>
      </c>
      <c r="AG86" t="s">
        <v>8925</v>
      </c>
      <c r="AH86" t="s">
        <v>8926</v>
      </c>
    </row>
    <row r="87" spans="1:34" x14ac:dyDescent="0.25">
      <c r="A87">
        <v>31.850439616182399</v>
      </c>
      <c r="B87" t="s">
        <v>8927</v>
      </c>
      <c r="C87" t="s">
        <v>8929</v>
      </c>
      <c r="D87" t="s">
        <v>8928</v>
      </c>
      <c r="M87" t="s">
        <v>8931</v>
      </c>
      <c r="N87" t="s">
        <v>8932</v>
      </c>
      <c r="O87" t="s">
        <v>8172</v>
      </c>
      <c r="P87" t="s">
        <v>8930</v>
      </c>
      <c r="AG87" t="s">
        <v>8933</v>
      </c>
      <c r="AH87" t="s">
        <v>8934</v>
      </c>
    </row>
    <row r="88" spans="1:34" x14ac:dyDescent="0.25">
      <c r="A88">
        <v>0</v>
      </c>
      <c r="B88" t="s">
        <v>8935</v>
      </c>
      <c r="C88" t="s">
        <v>8635</v>
      </c>
      <c r="M88" t="s">
        <v>8636</v>
      </c>
      <c r="N88" t="s">
        <v>8637</v>
      </c>
      <c r="AG88" t="s">
        <v>8936</v>
      </c>
      <c r="AH88" t="s">
        <v>8937</v>
      </c>
    </row>
    <row r="89" spans="1:34" x14ac:dyDescent="0.25">
      <c r="A89">
        <v>0</v>
      </c>
      <c r="B89" t="s">
        <v>8938</v>
      </c>
      <c r="AG89" t="s">
        <v>8939</v>
      </c>
      <c r="AH89" t="s">
        <v>8940</v>
      </c>
    </row>
    <row r="90" spans="1:34" x14ac:dyDescent="0.25">
      <c r="A90">
        <v>1.978630828993966</v>
      </c>
      <c r="B90" t="s">
        <v>8941</v>
      </c>
      <c r="C90" t="s">
        <v>8942</v>
      </c>
      <c r="D90" t="s">
        <v>8945</v>
      </c>
      <c r="E90" t="s">
        <v>8943</v>
      </c>
      <c r="F90" t="s">
        <v>8944</v>
      </c>
      <c r="M90" t="s">
        <v>6422</v>
      </c>
      <c r="N90" t="s">
        <v>8946</v>
      </c>
      <c r="O90" t="s">
        <v>8951</v>
      </c>
      <c r="P90" t="s">
        <v>8952</v>
      </c>
      <c r="Q90" t="s">
        <v>8947</v>
      </c>
      <c r="R90" t="s">
        <v>8948</v>
      </c>
      <c r="S90" t="s">
        <v>8949</v>
      </c>
      <c r="T90" t="s">
        <v>8950</v>
      </c>
      <c r="AG90" t="s">
        <v>8953</v>
      </c>
      <c r="AH90" t="s">
        <v>8954</v>
      </c>
    </row>
    <row r="91" spans="1:34" x14ac:dyDescent="0.25">
      <c r="A91">
        <v>0</v>
      </c>
      <c r="B91" t="s">
        <v>8955</v>
      </c>
      <c r="C91" t="s">
        <v>8956</v>
      </c>
      <c r="D91" t="s">
        <v>8957</v>
      </c>
      <c r="M91" t="s">
        <v>8958</v>
      </c>
      <c r="N91" t="s">
        <v>8959</v>
      </c>
      <c r="O91" t="s">
        <v>6428</v>
      </c>
      <c r="P91" t="s">
        <v>8960</v>
      </c>
      <c r="AG91" t="s">
        <v>8961</v>
      </c>
      <c r="AH91" t="s">
        <v>8962</v>
      </c>
    </row>
    <row r="92" spans="1:34" x14ac:dyDescent="0.25">
      <c r="A92">
        <v>-33.702406352251458</v>
      </c>
      <c r="B92" t="s">
        <v>8963</v>
      </c>
      <c r="C92" t="s">
        <v>8965</v>
      </c>
      <c r="D92" t="s">
        <v>8964</v>
      </c>
      <c r="M92" t="s">
        <v>8968</v>
      </c>
      <c r="N92" t="s">
        <v>8969</v>
      </c>
      <c r="O92" t="s">
        <v>8966</v>
      </c>
      <c r="P92" t="s">
        <v>8967</v>
      </c>
      <c r="AG92" t="s">
        <v>8970</v>
      </c>
      <c r="AH92" t="s">
        <v>8971</v>
      </c>
    </row>
    <row r="93" spans="1:34" x14ac:dyDescent="0.25">
      <c r="A93">
        <v>4.0913722093662486</v>
      </c>
      <c r="B93" t="s">
        <v>8972</v>
      </c>
      <c r="C93" t="s">
        <v>8801</v>
      </c>
      <c r="D93" t="s">
        <v>8799</v>
      </c>
      <c r="M93" t="s">
        <v>8804</v>
      </c>
      <c r="N93" t="s">
        <v>8805</v>
      </c>
      <c r="O93" t="s">
        <v>2535</v>
      </c>
      <c r="P93" t="s">
        <v>8802</v>
      </c>
      <c r="AG93" t="s">
        <v>8973</v>
      </c>
      <c r="AH93" t="s">
        <v>8974</v>
      </c>
    </row>
    <row r="94" spans="1:34" x14ac:dyDescent="0.25">
      <c r="A94">
        <v>-33.702406352251451</v>
      </c>
      <c r="B94" t="s">
        <v>8975</v>
      </c>
      <c r="C94" t="s">
        <v>8977</v>
      </c>
      <c r="D94" t="s">
        <v>8976</v>
      </c>
      <c r="M94" t="s">
        <v>4005</v>
      </c>
      <c r="N94" t="s">
        <v>8979</v>
      </c>
      <c r="O94" t="s">
        <v>1520</v>
      </c>
      <c r="P94" t="s">
        <v>8978</v>
      </c>
      <c r="AG94" t="s">
        <v>8980</v>
      </c>
      <c r="AH94" t="s">
        <v>8981</v>
      </c>
    </row>
    <row r="95" spans="1:34" x14ac:dyDescent="0.25">
      <c r="A95">
        <v>-34.447154031566299</v>
      </c>
      <c r="B95" t="s">
        <v>8982</v>
      </c>
      <c r="C95" t="s">
        <v>8977</v>
      </c>
      <c r="D95" t="s">
        <v>8976</v>
      </c>
      <c r="M95" t="s">
        <v>4005</v>
      </c>
      <c r="N95" t="s">
        <v>8979</v>
      </c>
      <c r="O95" t="s">
        <v>1520</v>
      </c>
      <c r="P95" t="s">
        <v>8978</v>
      </c>
      <c r="AG95" t="s">
        <v>8983</v>
      </c>
      <c r="AH95" t="s">
        <v>8984</v>
      </c>
    </row>
    <row r="96" spans="1:34" x14ac:dyDescent="0.25">
      <c r="A96">
        <v>0</v>
      </c>
      <c r="B96" t="s">
        <v>8985</v>
      </c>
      <c r="C96" t="s">
        <v>8986</v>
      </c>
      <c r="M96" t="s">
        <v>8987</v>
      </c>
      <c r="N96" t="s">
        <v>8988</v>
      </c>
      <c r="AG96" t="s">
        <v>8989</v>
      </c>
      <c r="AH96" t="s">
        <v>8990</v>
      </c>
    </row>
    <row r="97" spans="1:34" x14ac:dyDescent="0.25">
      <c r="A97">
        <v>31.281254339941501</v>
      </c>
      <c r="B97" t="s">
        <v>8991</v>
      </c>
      <c r="AG97" t="s">
        <v>8992</v>
      </c>
      <c r="AH97" t="s">
        <v>8993</v>
      </c>
    </row>
    <row r="98" spans="1:34" x14ac:dyDescent="0.25">
      <c r="A98">
        <v>31.281254339941501</v>
      </c>
      <c r="B98" t="s">
        <v>8994</v>
      </c>
      <c r="AG98" t="s">
        <v>8995</v>
      </c>
      <c r="AH98" t="s">
        <v>8996</v>
      </c>
    </row>
    <row r="99" spans="1:34" x14ac:dyDescent="0.25">
      <c r="A99">
        <v>100.0000000000002</v>
      </c>
      <c r="B99" t="s">
        <v>8997</v>
      </c>
      <c r="AG99" t="s">
        <v>8998</v>
      </c>
      <c r="AH99" t="s">
        <v>8999</v>
      </c>
    </row>
    <row r="100" spans="1:34" x14ac:dyDescent="0.25">
      <c r="A100">
        <v>100.0000000000002</v>
      </c>
      <c r="B100" t="s">
        <v>9000</v>
      </c>
      <c r="AG100" t="s">
        <v>9001</v>
      </c>
      <c r="AH100" t="s">
        <v>9002</v>
      </c>
    </row>
    <row r="101" spans="1:34" x14ac:dyDescent="0.25">
      <c r="A101">
        <v>100.0000000000001</v>
      </c>
      <c r="B101" t="s">
        <v>9003</v>
      </c>
      <c r="AG101" t="s">
        <v>9004</v>
      </c>
      <c r="AH101" t="s">
        <v>9005</v>
      </c>
    </row>
    <row r="102" spans="1:34" x14ac:dyDescent="0.25">
      <c r="A102">
        <v>0</v>
      </c>
      <c r="B102" t="s">
        <v>9006</v>
      </c>
      <c r="AG102" t="s">
        <v>9007</v>
      </c>
      <c r="AH102" t="s">
        <v>9008</v>
      </c>
    </row>
    <row r="103" spans="1:34" x14ac:dyDescent="0.25">
      <c r="A103">
        <v>0</v>
      </c>
      <c r="B103" t="s">
        <v>9009</v>
      </c>
      <c r="AG103" t="s">
        <v>9010</v>
      </c>
      <c r="AH103" t="s">
        <v>9011</v>
      </c>
    </row>
    <row r="104" spans="1:34" x14ac:dyDescent="0.25">
      <c r="A104">
        <v>0</v>
      </c>
      <c r="B104" t="s">
        <v>9012</v>
      </c>
      <c r="AG104" t="s">
        <v>9013</v>
      </c>
      <c r="AH104" t="s">
        <v>9014</v>
      </c>
    </row>
    <row r="105" spans="1:34" x14ac:dyDescent="0.25">
      <c r="A105">
        <v>0</v>
      </c>
      <c r="B105" t="s">
        <v>9015</v>
      </c>
      <c r="AG105" t="s">
        <v>9016</v>
      </c>
      <c r="AH105" t="s">
        <v>9017</v>
      </c>
    </row>
    <row r="106" spans="1:34" x14ac:dyDescent="0.25">
      <c r="A106">
        <v>0</v>
      </c>
      <c r="B106" t="s">
        <v>9018</v>
      </c>
      <c r="AG106" t="s">
        <v>9019</v>
      </c>
      <c r="AH106" t="s">
        <v>9020</v>
      </c>
    </row>
    <row r="107" spans="1:34" x14ac:dyDescent="0.25">
      <c r="A107">
        <v>-100.0000000000002</v>
      </c>
      <c r="B107" t="s">
        <v>9021</v>
      </c>
      <c r="AG107" t="s">
        <v>9022</v>
      </c>
      <c r="AH107" t="s">
        <v>9023</v>
      </c>
    </row>
    <row r="108" spans="1:34" x14ac:dyDescent="0.25">
      <c r="A108">
        <v>0</v>
      </c>
      <c r="B108" t="s">
        <v>9024</v>
      </c>
      <c r="AG108" t="s">
        <v>9025</v>
      </c>
      <c r="AH108" t="s">
        <v>9026</v>
      </c>
    </row>
    <row r="109" spans="1:34" x14ac:dyDescent="0.25">
      <c r="A109">
        <v>0</v>
      </c>
      <c r="B109" t="s">
        <v>9027</v>
      </c>
      <c r="AG109" t="s">
        <v>9028</v>
      </c>
      <c r="AH109" t="s">
        <v>9029</v>
      </c>
    </row>
    <row r="110" spans="1:34" x14ac:dyDescent="0.25">
      <c r="A110">
        <v>0</v>
      </c>
      <c r="B110" t="s">
        <v>9030</v>
      </c>
      <c r="AG110" t="s">
        <v>9031</v>
      </c>
      <c r="AH110" t="s">
        <v>9032</v>
      </c>
    </row>
    <row r="111" spans="1:34" x14ac:dyDescent="0.25">
      <c r="A111">
        <v>0</v>
      </c>
      <c r="B111" t="s">
        <v>9033</v>
      </c>
      <c r="AG111" t="s">
        <v>9034</v>
      </c>
      <c r="AH111" t="s">
        <v>9035</v>
      </c>
    </row>
    <row r="112" spans="1:34" x14ac:dyDescent="0.25">
      <c r="A112">
        <v>0</v>
      </c>
      <c r="B112" t="s">
        <v>9036</v>
      </c>
      <c r="AG112" t="s">
        <v>9037</v>
      </c>
      <c r="AH112" t="s">
        <v>9038</v>
      </c>
    </row>
    <row r="113" spans="1:34" x14ac:dyDescent="0.25">
      <c r="A113">
        <v>100.0000000000002</v>
      </c>
      <c r="B113" t="s">
        <v>9039</v>
      </c>
      <c r="AG113" t="s">
        <v>9040</v>
      </c>
      <c r="AH113" t="s">
        <v>9041</v>
      </c>
    </row>
    <row r="114" spans="1:34" x14ac:dyDescent="0.25">
      <c r="A114">
        <v>0</v>
      </c>
      <c r="B114" t="s">
        <v>9042</v>
      </c>
      <c r="AG114" t="s">
        <v>9043</v>
      </c>
      <c r="AH114" t="s">
        <v>9044</v>
      </c>
    </row>
    <row r="115" spans="1:34" x14ac:dyDescent="0.25">
      <c r="A115">
        <v>0</v>
      </c>
      <c r="B115" t="s">
        <v>9045</v>
      </c>
      <c r="AG115" t="s">
        <v>9046</v>
      </c>
      <c r="AH115" t="s">
        <v>9047</v>
      </c>
    </row>
    <row r="116" spans="1:34" x14ac:dyDescent="0.25">
      <c r="A116">
        <v>0</v>
      </c>
      <c r="B116" t="s">
        <v>9048</v>
      </c>
      <c r="AG116" t="s">
        <v>9049</v>
      </c>
      <c r="AH116" t="s">
        <v>9050</v>
      </c>
    </row>
    <row r="117" spans="1:34" x14ac:dyDescent="0.25">
      <c r="A117">
        <v>0</v>
      </c>
      <c r="B117" t="s">
        <v>9051</v>
      </c>
      <c r="AG117" t="s">
        <v>9052</v>
      </c>
      <c r="AH117" t="s">
        <v>9053</v>
      </c>
    </row>
    <row r="118" spans="1:34" x14ac:dyDescent="0.25">
      <c r="A118">
        <v>0</v>
      </c>
      <c r="B118" t="s">
        <v>9054</v>
      </c>
      <c r="AG118" t="s">
        <v>9055</v>
      </c>
      <c r="AH118" t="s">
        <v>9056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1-Replicate D</vt:lpstr>
      <vt:lpstr>1-Replicate E</vt:lpstr>
      <vt:lpstr>1-Replicate F</vt:lpstr>
      <vt:lpstr>1-Replicate G</vt:lpstr>
      <vt:lpstr>2</vt:lpstr>
      <vt:lpstr>3</vt:lpstr>
      <vt:lpstr>4</vt:lpstr>
      <vt:lpstr>5</vt:lpstr>
      <vt:lpstr>6</vt:lpstr>
      <vt:lpstr>7-GO_enrichment</vt:lpstr>
      <vt:lpstr>7-ribosome_genes</vt:lpstr>
      <vt:lpstr>8</vt:lpstr>
      <vt:lpstr>9</vt:lpstr>
      <vt:lpstr>10</vt:lpstr>
      <vt:lpstr>11</vt:lpstr>
      <vt:lpstr>12</vt:lpstr>
      <vt:lpstr>13</vt:lpstr>
      <vt:lpstr>14</vt:lpstr>
      <vt:lpstr>15-MEcoli_Ref_2</vt:lpstr>
      <vt:lpstr>15-MEcoli_Ref_2 + pl_ita</vt:lpstr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 Timothy</dc:creator>
  <cp:lastModifiedBy>Vorholt  Julia</cp:lastModifiedBy>
  <dcterms:created xsi:type="dcterms:W3CDTF">2015-06-05T18:19:34Z</dcterms:created>
  <dcterms:modified xsi:type="dcterms:W3CDTF">2024-04-05T09:40:01Z</dcterms:modified>
</cp:coreProperties>
</file>