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chim/Desktop/10-92 1st manuscript/3rd submission/"/>
    </mc:Choice>
  </mc:AlternateContent>
  <xr:revisionPtr revIDLastSave="0" documentId="8_{48B6DFA3-3446-3945-B506-CC38C2F51B21}" xr6:coauthVersionLast="47" xr6:coauthVersionMax="47" xr10:uidLastSave="{00000000-0000-0000-0000-000000000000}"/>
  <bookViews>
    <workbookView xWindow="1020" yWindow="1340" windowWidth="29300" windowHeight="18100" xr2:uid="{7CE397DC-A8AA-1C4C-B90F-3F17A0BBD230}"/>
  </bookViews>
  <sheets>
    <sheet name="Fig 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3" l="1"/>
  <c r="B72" i="3"/>
  <c r="I36" i="3" l="1"/>
  <c r="I72" i="3" s="1"/>
  <c r="J36" i="3"/>
  <c r="J72" i="3" s="1"/>
  <c r="K36" i="3"/>
  <c r="K72" i="3" s="1"/>
  <c r="L36" i="3"/>
  <c r="L72" i="3" s="1"/>
  <c r="M36" i="3"/>
  <c r="M72" i="3" s="1"/>
  <c r="N36" i="3"/>
  <c r="N72" i="3" s="1"/>
  <c r="J6" i="3"/>
  <c r="K6" i="3"/>
  <c r="L6" i="3"/>
  <c r="M6" i="3"/>
  <c r="N6" i="3"/>
  <c r="I6" i="3"/>
  <c r="D7" i="3"/>
  <c r="D36" i="3" s="1"/>
  <c r="D72" i="3" s="1"/>
  <c r="E7" i="3"/>
  <c r="E36" i="3" s="1"/>
  <c r="E72" i="3" s="1"/>
  <c r="F7" i="3"/>
  <c r="F36" i="3" s="1"/>
  <c r="F72" i="3" s="1"/>
  <c r="G7" i="3"/>
  <c r="G36" i="3" s="1"/>
  <c r="G72" i="3" s="1"/>
  <c r="H7" i="3"/>
  <c r="H36" i="3" s="1"/>
  <c r="H72" i="3" s="1"/>
  <c r="C7" i="3"/>
  <c r="C36" i="3" s="1"/>
  <c r="C72" i="3" s="1"/>
  <c r="F23" i="3"/>
  <c r="F24" i="3"/>
  <c r="F22" i="3"/>
  <c r="C31" i="3" l="1"/>
  <c r="C30" i="3"/>
  <c r="C28" i="3"/>
  <c r="C29" i="3"/>
  <c r="D28" i="3" l="1"/>
  <c r="H37" i="3" s="1"/>
  <c r="D29" i="3"/>
  <c r="F42" i="3" s="1"/>
  <c r="D30" i="3"/>
  <c r="I43" i="3" s="1"/>
  <c r="D31" i="3"/>
  <c r="E47" i="3" s="1"/>
  <c r="H48" i="3" l="1"/>
  <c r="L46" i="3"/>
  <c r="H46" i="3"/>
  <c r="M37" i="3"/>
  <c r="J46" i="3"/>
  <c r="N39" i="3"/>
  <c r="E44" i="3"/>
  <c r="M39" i="3"/>
  <c r="E43" i="3"/>
  <c r="J37" i="3"/>
  <c r="K47" i="3"/>
  <c r="M43" i="3"/>
  <c r="C43" i="3"/>
  <c r="D39" i="3"/>
  <c r="I39" i="3"/>
  <c r="N48" i="3"/>
  <c r="H47" i="3"/>
  <c r="N46" i="3"/>
  <c r="D43" i="3"/>
  <c r="K37" i="3"/>
  <c r="N38" i="3"/>
  <c r="I38" i="3"/>
  <c r="K48" i="3"/>
  <c r="H45" i="3"/>
  <c r="H39" i="3"/>
  <c r="N37" i="3"/>
  <c r="I37" i="3"/>
  <c r="I47" i="3"/>
  <c r="C48" i="3"/>
  <c r="K46" i="3"/>
  <c r="F43" i="3"/>
  <c r="G46" i="3"/>
  <c r="G47" i="3"/>
  <c r="N47" i="3"/>
  <c r="N44" i="3"/>
  <c r="E37" i="3"/>
  <c r="E39" i="3"/>
  <c r="K39" i="3"/>
  <c r="E48" i="3"/>
  <c r="F47" i="3"/>
  <c r="K43" i="3"/>
  <c r="G39" i="3"/>
  <c r="K38" i="3"/>
  <c r="F38" i="3"/>
  <c r="E41" i="3"/>
  <c r="K40" i="3"/>
  <c r="I41" i="3"/>
  <c r="C44" i="3"/>
  <c r="I44" i="3"/>
  <c r="N45" i="3"/>
  <c r="G45" i="3"/>
  <c r="D41" i="3"/>
  <c r="C42" i="3"/>
  <c r="G41" i="3"/>
  <c r="C41" i="3"/>
  <c r="L40" i="3"/>
  <c r="N41" i="3"/>
  <c r="J41" i="3"/>
  <c r="D45" i="3"/>
  <c r="G44" i="3"/>
  <c r="F41" i="3"/>
  <c r="I42" i="3"/>
  <c r="D46" i="3"/>
  <c r="M46" i="3"/>
  <c r="C46" i="3"/>
  <c r="I46" i="3"/>
  <c r="E45" i="3"/>
  <c r="N43" i="3"/>
  <c r="L44" i="3"/>
  <c r="H44" i="3"/>
  <c r="H43" i="3"/>
  <c r="C40" i="3"/>
  <c r="J42" i="3"/>
  <c r="F40" i="3"/>
  <c r="G42" i="3"/>
  <c r="H38" i="3"/>
  <c r="L37" i="3"/>
  <c r="L39" i="3"/>
  <c r="F37" i="3"/>
  <c r="J39" i="3"/>
  <c r="N40" i="3"/>
  <c r="K41" i="3"/>
  <c r="D40" i="3"/>
  <c r="C45" i="3"/>
  <c r="I45" i="3"/>
  <c r="M41" i="3"/>
  <c r="H40" i="3"/>
  <c r="E40" i="3"/>
  <c r="G48" i="3"/>
  <c r="J44" i="3"/>
  <c r="K44" i="3"/>
  <c r="G43" i="3"/>
  <c r="L42" i="3"/>
  <c r="G40" i="3"/>
  <c r="M42" i="3"/>
  <c r="M40" i="3"/>
  <c r="J38" i="3"/>
  <c r="L38" i="3"/>
  <c r="M38" i="3"/>
  <c r="L48" i="3"/>
  <c r="J48" i="3"/>
  <c r="L43" i="3"/>
  <c r="M48" i="3"/>
  <c r="E46" i="3"/>
  <c r="L47" i="3"/>
  <c r="L45" i="3"/>
  <c r="F44" i="3"/>
  <c r="J45" i="3"/>
  <c r="L41" i="3"/>
  <c r="E42" i="3"/>
  <c r="C37" i="3"/>
  <c r="G38" i="3"/>
  <c r="D38" i="3"/>
  <c r="E38" i="3"/>
  <c r="F46" i="3"/>
  <c r="I48" i="3"/>
  <c r="F45" i="3"/>
  <c r="D48" i="3"/>
  <c r="M47" i="3"/>
  <c r="K45" i="3"/>
  <c r="D42" i="3"/>
  <c r="J40" i="3"/>
  <c r="N42" i="3"/>
  <c r="D37" i="3"/>
  <c r="J47" i="3"/>
  <c r="F48" i="3"/>
  <c r="C47" i="3"/>
  <c r="D47" i="3"/>
  <c r="M45" i="3"/>
  <c r="D44" i="3"/>
  <c r="J43" i="3"/>
  <c r="M44" i="3"/>
  <c r="H42" i="3"/>
  <c r="I40" i="3"/>
  <c r="K42" i="3"/>
  <c r="H41" i="3"/>
  <c r="C39" i="3"/>
  <c r="F39" i="3"/>
  <c r="C38" i="3"/>
  <c r="G37" i="3"/>
  <c r="L76" i="3" l="1"/>
  <c r="I79" i="3"/>
  <c r="H80" i="3"/>
  <c r="I58" i="3"/>
  <c r="M73" i="3"/>
  <c r="M77" i="3"/>
  <c r="H77" i="3"/>
  <c r="F54" i="3"/>
  <c r="P59" i="3"/>
  <c r="I75" i="3"/>
  <c r="P62" i="3"/>
  <c r="E76" i="3"/>
  <c r="E80" i="3"/>
  <c r="M78" i="3"/>
  <c r="M74" i="3"/>
  <c r="E78" i="3"/>
  <c r="E74" i="3"/>
  <c r="N74" i="3"/>
  <c r="N78" i="3"/>
  <c r="C80" i="3"/>
  <c r="C76" i="3"/>
  <c r="K79" i="3"/>
  <c r="K75" i="3"/>
  <c r="E75" i="3"/>
  <c r="E79" i="3"/>
  <c r="N80" i="3"/>
  <c r="N76" i="3"/>
  <c r="L78" i="3"/>
  <c r="L74" i="3"/>
  <c r="K74" i="3"/>
  <c r="K78" i="3"/>
  <c r="K76" i="3"/>
  <c r="K80" i="3"/>
  <c r="H76" i="3"/>
  <c r="P57" i="3"/>
  <c r="J73" i="3"/>
  <c r="J77" i="3"/>
  <c r="C73" i="3"/>
  <c r="C77" i="3"/>
  <c r="H78" i="3"/>
  <c r="H74" i="3"/>
  <c r="M76" i="3"/>
  <c r="M80" i="3"/>
  <c r="G80" i="3"/>
  <c r="G76" i="3"/>
  <c r="D77" i="3"/>
  <c r="D73" i="3"/>
  <c r="G75" i="3"/>
  <c r="G79" i="3"/>
  <c r="L73" i="3"/>
  <c r="L77" i="3"/>
  <c r="C79" i="3"/>
  <c r="C75" i="3"/>
  <c r="H73" i="3"/>
  <c r="J78" i="3"/>
  <c r="J74" i="3"/>
  <c r="F74" i="3"/>
  <c r="F78" i="3"/>
  <c r="I76" i="3"/>
  <c r="I80" i="3"/>
  <c r="N77" i="3"/>
  <c r="N73" i="3"/>
  <c r="C78" i="3"/>
  <c r="C74" i="3"/>
  <c r="I74" i="3"/>
  <c r="I78" i="3"/>
  <c r="L79" i="3"/>
  <c r="L75" i="3"/>
  <c r="G78" i="3"/>
  <c r="G74" i="3"/>
  <c r="F77" i="3"/>
  <c r="F73" i="3"/>
  <c r="H75" i="3"/>
  <c r="H79" i="3"/>
  <c r="D76" i="3"/>
  <c r="D80" i="3"/>
  <c r="F79" i="3"/>
  <c r="F75" i="3"/>
  <c r="G77" i="3"/>
  <c r="G73" i="3"/>
  <c r="J79" i="3"/>
  <c r="J75" i="3"/>
  <c r="F80" i="3"/>
  <c r="F76" i="3"/>
  <c r="D78" i="3"/>
  <c r="D74" i="3"/>
  <c r="N79" i="3"/>
  <c r="N75" i="3"/>
  <c r="E73" i="3"/>
  <c r="E77" i="3"/>
  <c r="K77" i="3"/>
  <c r="K73" i="3"/>
  <c r="M75" i="3"/>
  <c r="M79" i="3"/>
  <c r="L80" i="3"/>
  <c r="P60" i="3"/>
  <c r="I77" i="3"/>
  <c r="I73" i="3"/>
  <c r="P58" i="3"/>
  <c r="D79" i="3"/>
  <c r="D75" i="3"/>
  <c r="J80" i="3"/>
  <c r="J76" i="3"/>
  <c r="P53" i="3"/>
  <c r="P55" i="3"/>
  <c r="P56" i="3"/>
  <c r="P63" i="3"/>
  <c r="F58" i="3"/>
  <c r="P61" i="3"/>
  <c r="P52" i="3"/>
  <c r="L58" i="3"/>
  <c r="P54" i="3"/>
  <c r="G58" i="3"/>
  <c r="N54" i="3"/>
  <c r="K54" i="3"/>
  <c r="K58" i="3"/>
  <c r="M54" i="3"/>
  <c r="M58" i="3"/>
  <c r="H58" i="3"/>
  <c r="G54" i="3"/>
  <c r="I54" i="3"/>
  <c r="H62" i="3"/>
  <c r="I62" i="3"/>
  <c r="G62" i="3"/>
  <c r="M62" i="3"/>
  <c r="N62" i="3"/>
  <c r="J62" i="3"/>
  <c r="F62" i="3"/>
  <c r="K62" i="3"/>
  <c r="L62" i="3"/>
  <c r="J52" i="3"/>
  <c r="L52" i="3"/>
  <c r="K52" i="3"/>
  <c r="F52" i="3"/>
  <c r="I52" i="3"/>
  <c r="N52" i="3"/>
  <c r="G52" i="3"/>
  <c r="H52" i="3"/>
  <c r="M52" i="3"/>
  <c r="I61" i="3"/>
  <c r="J61" i="3"/>
  <c r="H61" i="3"/>
  <c r="K61" i="3"/>
  <c r="L61" i="3"/>
  <c r="M61" i="3"/>
  <c r="N61" i="3"/>
  <c r="F61" i="3"/>
  <c r="G61" i="3"/>
  <c r="I53" i="3"/>
  <c r="J53" i="3"/>
  <c r="K53" i="3"/>
  <c r="H53" i="3"/>
  <c r="L53" i="3"/>
  <c r="M53" i="3"/>
  <c r="N53" i="3"/>
  <c r="F53" i="3"/>
  <c r="G53" i="3"/>
  <c r="G63" i="3"/>
  <c r="H63" i="3"/>
  <c r="F63" i="3"/>
  <c r="N63" i="3"/>
  <c r="M63" i="3"/>
  <c r="I63" i="3"/>
  <c r="J63" i="3"/>
  <c r="K63" i="3"/>
  <c r="L63" i="3"/>
  <c r="K59" i="3"/>
  <c r="L59" i="3"/>
  <c r="J59" i="3"/>
  <c r="F59" i="3"/>
  <c r="G59" i="3"/>
  <c r="H59" i="3"/>
  <c r="I59" i="3"/>
  <c r="M59" i="3"/>
  <c r="N59" i="3"/>
  <c r="L54" i="3"/>
  <c r="J54" i="3"/>
  <c r="N58" i="3"/>
  <c r="M57" i="3"/>
  <c r="F57" i="3"/>
  <c r="N57" i="3"/>
  <c r="G57" i="3"/>
  <c r="L57" i="3"/>
  <c r="H57" i="3"/>
  <c r="I57" i="3"/>
  <c r="J57" i="3"/>
  <c r="K57" i="3"/>
  <c r="H54" i="3"/>
  <c r="G55" i="3"/>
  <c r="H55" i="3"/>
  <c r="I55" i="3"/>
  <c r="F55" i="3"/>
  <c r="N55" i="3"/>
  <c r="J55" i="3"/>
  <c r="K55" i="3"/>
  <c r="L55" i="3"/>
  <c r="M55" i="3"/>
  <c r="J58" i="3"/>
  <c r="J60" i="3"/>
  <c r="K60" i="3"/>
  <c r="I60" i="3"/>
  <c r="F60" i="3"/>
  <c r="G60" i="3"/>
  <c r="H60" i="3"/>
  <c r="L60" i="3"/>
  <c r="M60" i="3"/>
  <c r="N60" i="3"/>
  <c r="F56" i="3"/>
  <c r="N56" i="3"/>
  <c r="H56" i="3"/>
  <c r="G56" i="3"/>
  <c r="M56" i="3"/>
  <c r="J56" i="3"/>
  <c r="I56" i="3"/>
  <c r="K56" i="3"/>
  <c r="L56" i="3"/>
  <c r="E69" i="3" l="1"/>
  <c r="D69" i="3"/>
  <c r="D70" i="3"/>
  <c r="E70" i="3"/>
  <c r="D68" i="3"/>
  <c r="E68" i="3"/>
  <c r="E67" i="3"/>
  <c r="D67" i="3"/>
</calcChain>
</file>

<file path=xl/sharedStrings.xml><?xml version="1.0" encoding="utf-8"?>
<sst xmlns="http://schemas.openxmlformats.org/spreadsheetml/2006/main" count="131" uniqueCount="48">
  <si>
    <t>Kod-RI</t>
  </si>
  <si>
    <t>Kod-RS</t>
  </si>
  <si>
    <t>Kod-RSGA</t>
  </si>
  <si>
    <t>10-92</t>
  </si>
  <si>
    <t>Kod-WT (0s)</t>
  </si>
  <si>
    <t>10-92 (120m)</t>
  </si>
  <si>
    <t>RAW DATA</t>
  </si>
  <si>
    <t>AVERAGE</t>
  </si>
  <si>
    <t>Time (sec)</t>
  </si>
  <si>
    <t>Time (min)</t>
  </si>
  <si>
    <t>Min</t>
  </si>
  <si>
    <t>Max</t>
  </si>
  <si>
    <t>to 15s</t>
  </si>
  <si>
    <t>to 20s</t>
  </si>
  <si>
    <t>to 30s</t>
  </si>
  <si>
    <t>to 1m</t>
  </si>
  <si>
    <t>to 2m</t>
  </si>
  <si>
    <t>to 5m</t>
  </si>
  <si>
    <t>to 15m</t>
  </si>
  <si>
    <t>to 45m</t>
  </si>
  <si>
    <t>to 2h</t>
  </si>
  <si>
    <t>Linear Range</t>
  </si>
  <si>
    <t>Rate (nuc/min)</t>
  </si>
  <si>
    <t>(5s - 120m)</t>
  </si>
  <si>
    <t>(5s - 15m)</t>
  </si>
  <si>
    <t>(5s - 5m)</t>
  </si>
  <si>
    <t>(5s - 30s)</t>
  </si>
  <si>
    <t>SEM</t>
  </si>
  <si>
    <t>Avg</t>
  </si>
  <si>
    <t>Run 1 (2024-04-03)</t>
  </si>
  <si>
    <t>Run 2 (2024-04-04)</t>
  </si>
  <si>
    <t>Directed Evolution of a Highly Efficient TNA Polymerase Achieved by Homologous Recombination</t>
  </si>
  <si>
    <t>Figure 4. Kinetic analysis of TNA synthesis</t>
  </si>
  <si>
    <t>Reader: Synergy Neo2, Plate: Greiner 96 V bottom, Fluorescence Endpoint (Excitation: 487/20, Emission: 528/20, Optics: Top, Gain: AutoScale)</t>
  </si>
  <si>
    <t>Controls &amp; Run Consistency</t>
  </si>
  <si>
    <t>Replicate 1</t>
  </si>
  <si>
    <t>Replicate 2</t>
  </si>
  <si>
    <t>Replicate 3</t>
  </si>
  <si>
    <t>See table</t>
  </si>
  <si>
    <t>PART 1: RAW DATA &amp; NORMALIZATION VALUES</t>
  </si>
  <si>
    <t xml:space="preserve">CORREL starting at 5s </t>
  </si>
  <si>
    <t>PART 2: PROCESSING &amp; VISUALIZATION</t>
  </si>
  <si>
    <t>A. Subtracted Min, Divide by Max, Multiply by 40</t>
  </si>
  <si>
    <t>B. Identifying linear range, rate is the slope of the linear range</t>
  </si>
  <si>
    <t>C. Summary</t>
  </si>
  <si>
    <t>D. PLOT</t>
  </si>
  <si>
    <t>Normalization Values</t>
  </si>
  <si>
    <t>S.E.M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</si>
</sst>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10"/>
      <color rgb="FF27413E"/>
      <name val="Arial"/>
      <family val="2"/>
    </font>
    <font>
      <sz val="11"/>
      <color theme="1"/>
      <name val="Helvetica"/>
      <family val="2"/>
    </font>
    <font>
      <sz val="8"/>
      <name val="Calibri"/>
      <family val="2"/>
      <scheme val="minor"/>
    </font>
    <font>
      <b/>
      <sz val="10"/>
      <color rgb="FF27413E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6" xfId="0" applyFont="1" applyBorder="1"/>
    <xf numFmtId="0" fontId="5" fillId="0" borderId="14" xfId="0" applyFont="1" applyBorder="1"/>
    <xf numFmtId="0" fontId="5" fillId="0" borderId="4" xfId="0" applyFont="1" applyBorder="1"/>
    <xf numFmtId="0" fontId="5" fillId="0" borderId="16" xfId="0" applyFont="1" applyBorder="1"/>
    <xf numFmtId="0" fontId="5" fillId="0" borderId="5" xfId="0" applyFont="1" applyBorder="1"/>
    <xf numFmtId="0" fontId="5" fillId="0" borderId="12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1" xfId="0" applyFont="1" applyBorder="1"/>
    <xf numFmtId="164" fontId="5" fillId="0" borderId="0" xfId="0" applyNumberFormat="1" applyFont="1"/>
    <xf numFmtId="0" fontId="7" fillId="0" borderId="0" xfId="0" applyFont="1"/>
    <xf numFmtId="2" fontId="5" fillId="0" borderId="10" xfId="0" applyNumberFormat="1" applyFont="1" applyBorder="1"/>
    <xf numFmtId="2" fontId="5" fillId="0" borderId="12" xfId="0" applyNumberFormat="1" applyFont="1" applyBorder="1"/>
    <xf numFmtId="164" fontId="5" fillId="0" borderId="4" xfId="0" applyNumberFormat="1" applyFont="1" applyBorder="1"/>
    <xf numFmtId="0" fontId="1" fillId="2" borderId="23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2" fontId="5" fillId="0" borderId="8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2" fontId="5" fillId="0" borderId="11" xfId="0" applyNumberFormat="1" applyFont="1" applyBorder="1"/>
    <xf numFmtId="0" fontId="1" fillId="2" borderId="29" xfId="0" applyFont="1" applyFill="1" applyBorder="1" applyAlignment="1">
      <alignment horizontal="center" vertical="center" wrapText="1"/>
    </xf>
    <xf numFmtId="2" fontId="1" fillId="2" borderId="30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2" fontId="5" fillId="0" borderId="17" xfId="0" applyNumberFormat="1" applyFont="1" applyBorder="1"/>
    <xf numFmtId="2" fontId="5" fillId="0" borderId="18" xfId="0" applyNumberFormat="1" applyFont="1" applyBorder="1"/>
    <xf numFmtId="2" fontId="5" fillId="0" borderId="19" xfId="0" applyNumberFormat="1" applyFont="1" applyBorder="1"/>
    <xf numFmtId="2" fontId="5" fillId="0" borderId="20" xfId="0" applyNumberFormat="1" applyFont="1" applyBorder="1"/>
    <xf numFmtId="0" fontId="5" fillId="0" borderId="21" xfId="0" applyFont="1" applyBorder="1"/>
    <xf numFmtId="2" fontId="5" fillId="0" borderId="22" xfId="0" applyNumberFormat="1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2" fontId="5" fillId="0" borderId="14" xfId="0" applyNumberFormat="1" applyFont="1" applyBorder="1"/>
    <xf numFmtId="164" fontId="5" fillId="0" borderId="40" xfId="0" applyNumberFormat="1" applyFont="1" applyBorder="1"/>
    <xf numFmtId="164" fontId="5" fillId="0" borderId="41" xfId="0" applyNumberFormat="1" applyFont="1" applyBorder="1"/>
    <xf numFmtId="0" fontId="5" fillId="0" borderId="42" xfId="0" applyFont="1" applyBorder="1"/>
    <xf numFmtId="0" fontId="5" fillId="0" borderId="43" xfId="0" applyFont="1" applyBorder="1"/>
    <xf numFmtId="164" fontId="5" fillId="0" borderId="17" xfId="0" applyNumberFormat="1" applyFont="1" applyBorder="1"/>
    <xf numFmtId="164" fontId="5" fillId="0" borderId="18" xfId="0" applyNumberFormat="1" applyFont="1" applyBorder="1"/>
    <xf numFmtId="164" fontId="5" fillId="0" borderId="19" xfId="0" applyNumberFormat="1" applyFont="1" applyBorder="1"/>
    <xf numFmtId="164" fontId="5" fillId="0" borderId="43" xfId="0" applyNumberFormat="1" applyFont="1" applyBorder="1"/>
    <xf numFmtId="164" fontId="5" fillId="0" borderId="44" xfId="0" applyNumberFormat="1" applyFont="1" applyBorder="1"/>
    <xf numFmtId="164" fontId="5" fillId="0" borderId="42" xfId="0" applyNumberFormat="1" applyFont="1" applyBorder="1"/>
    <xf numFmtId="164" fontId="5" fillId="0" borderId="45" xfId="0" applyNumberFormat="1" applyFont="1" applyBorder="1"/>
    <xf numFmtId="164" fontId="5" fillId="0" borderId="46" xfId="0" applyNumberFormat="1" applyFont="1" applyBorder="1"/>
    <xf numFmtId="164" fontId="5" fillId="0" borderId="47" xfId="0" applyNumberFormat="1" applyFont="1" applyBorder="1"/>
    <xf numFmtId="0" fontId="5" fillId="0" borderId="26" xfId="0" applyFont="1" applyBorder="1"/>
    <xf numFmtId="0" fontId="5" fillId="0" borderId="48" xfId="0" applyFont="1" applyBorder="1"/>
    <xf numFmtId="0" fontId="5" fillId="0" borderId="49" xfId="0" applyFont="1" applyBorder="1"/>
    <xf numFmtId="2" fontId="5" fillId="0" borderId="0" xfId="0" applyNumberFormat="1" applyFont="1"/>
    <xf numFmtId="0" fontId="1" fillId="2" borderId="50" xfId="0" applyFont="1" applyFill="1" applyBorder="1" applyAlignment="1">
      <alignment horizontal="center" vertical="center" wrapText="1"/>
    </xf>
    <xf numFmtId="2" fontId="5" fillId="0" borderId="13" xfId="0" applyNumberFormat="1" applyFont="1" applyBorder="1"/>
    <xf numFmtId="0" fontId="1" fillId="2" borderId="7" xfId="0" applyFont="1" applyFill="1" applyBorder="1" applyAlignment="1">
      <alignment horizontal="center" vertical="center" wrapText="1"/>
    </xf>
    <xf numFmtId="2" fontId="5" fillId="0" borderId="21" xfId="0" applyNumberFormat="1" applyFont="1" applyBorder="1"/>
    <xf numFmtId="2" fontId="1" fillId="2" borderId="26" xfId="0" applyNumberFormat="1" applyFont="1" applyFill="1" applyBorder="1" applyAlignment="1">
      <alignment horizontal="center" vertical="center" wrapText="1"/>
    </xf>
    <xf numFmtId="2" fontId="1" fillId="2" borderId="27" xfId="0" applyNumberFormat="1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5" fillId="0" borderId="32" xfId="0" applyNumberFormat="1" applyFont="1" applyBorder="1"/>
    <xf numFmtId="2" fontId="5" fillId="0" borderId="33" xfId="0" applyNumberFormat="1" applyFont="1" applyBorder="1"/>
    <xf numFmtId="2" fontId="5" fillId="0" borderId="34" xfId="0" applyNumberFormat="1" applyFont="1" applyBorder="1"/>
    <xf numFmtId="2" fontId="5" fillId="0" borderId="35" xfId="0" applyNumberFormat="1" applyFont="1" applyBorder="1"/>
    <xf numFmtId="2" fontId="5" fillId="0" borderId="36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55F60BA-1460-3841-A628-AA067605BCED}"/>
  </cellStyles>
  <dxfs count="0"/>
  <tableStyles count="0" defaultTableStyle="TableStyleMedium2" defaultPivotStyle="PivotStyleLight16"/>
  <colors>
    <mruColors>
      <color rgb="FF2A7CBE"/>
      <color rgb="FFE8F3FF"/>
      <color rgb="FF52A2D1"/>
      <color rgb="FFF3972A"/>
      <color rgb="FF8EC73F"/>
      <color rgb="FFCE3311"/>
      <color rgb="FFCD3311"/>
      <color rgb="FFF2972A"/>
      <color rgb="FF00D2DC"/>
      <color rgb="FF2877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 4'!$B$73</c:f>
              <c:strCache>
                <c:ptCount val="1"/>
                <c:pt idx="0">
                  <c:v>Kod-RI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CD3311"/>
              </a:solidFill>
              <a:ln w="317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4'!$C$77:$N$77</c:f>
                <c:numCache>
                  <c:formatCode>General</c:formatCode>
                  <c:ptCount val="12"/>
                  <c:pt idx="0">
                    <c:v>0.14693145993462287</c:v>
                  </c:pt>
                  <c:pt idx="1">
                    <c:v>0.17183672562303051</c:v>
                  </c:pt>
                  <c:pt idx="2">
                    <c:v>0.25418581228831627</c:v>
                  </c:pt>
                  <c:pt idx="3">
                    <c:v>0.54456898619111704</c:v>
                  </c:pt>
                  <c:pt idx="4">
                    <c:v>7.1453859294392547E-2</c:v>
                  </c:pt>
                  <c:pt idx="5">
                    <c:v>0.31939849191547759</c:v>
                  </c:pt>
                  <c:pt idx="6">
                    <c:v>0.4115358522821907</c:v>
                  </c:pt>
                  <c:pt idx="7">
                    <c:v>0.58205731184221088</c:v>
                  </c:pt>
                  <c:pt idx="8">
                    <c:v>0.13318349512425134</c:v>
                  </c:pt>
                  <c:pt idx="9">
                    <c:v>3.4769475701812463E-2</c:v>
                  </c:pt>
                  <c:pt idx="10">
                    <c:v>1.0081998365424623</c:v>
                  </c:pt>
                  <c:pt idx="11">
                    <c:v>0.29194881324938093</c:v>
                  </c:pt>
                </c:numCache>
              </c:numRef>
            </c:plus>
            <c:minus>
              <c:numRef>
                <c:f>'Fig 4'!$C$77:$N$77</c:f>
                <c:numCache>
                  <c:formatCode>General</c:formatCode>
                  <c:ptCount val="12"/>
                  <c:pt idx="0">
                    <c:v>0.14693145993462287</c:v>
                  </c:pt>
                  <c:pt idx="1">
                    <c:v>0.17183672562303051</c:v>
                  </c:pt>
                  <c:pt idx="2">
                    <c:v>0.25418581228831627</c:v>
                  </c:pt>
                  <c:pt idx="3">
                    <c:v>0.54456898619111704</c:v>
                  </c:pt>
                  <c:pt idx="4">
                    <c:v>7.1453859294392547E-2</c:v>
                  </c:pt>
                  <c:pt idx="5">
                    <c:v>0.31939849191547759</c:v>
                  </c:pt>
                  <c:pt idx="6">
                    <c:v>0.4115358522821907</c:v>
                  </c:pt>
                  <c:pt idx="7">
                    <c:v>0.58205731184221088</c:v>
                  </c:pt>
                  <c:pt idx="8">
                    <c:v>0.13318349512425134</c:v>
                  </c:pt>
                  <c:pt idx="9">
                    <c:v>3.4769475701812463E-2</c:v>
                  </c:pt>
                  <c:pt idx="10">
                    <c:v>1.0081998365424623</c:v>
                  </c:pt>
                  <c:pt idx="11">
                    <c:v>0.29194881324938093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CE3311"/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4'!$C$73:$N$73</c:f>
              <c:numCache>
                <c:formatCode>0.00</c:formatCode>
                <c:ptCount val="12"/>
                <c:pt idx="0">
                  <c:v>1.7977446277907732</c:v>
                </c:pt>
                <c:pt idx="1">
                  <c:v>1.621902048766281</c:v>
                </c:pt>
                <c:pt idx="2">
                  <c:v>1.7005397238579796</c:v>
                </c:pt>
                <c:pt idx="3">
                  <c:v>1.3091716649525358</c:v>
                </c:pt>
                <c:pt idx="4">
                  <c:v>2.1658126348171951</c:v>
                </c:pt>
                <c:pt idx="5">
                  <c:v>2.5495353641998348</c:v>
                </c:pt>
                <c:pt idx="6">
                  <c:v>2.4490538904715531</c:v>
                </c:pt>
                <c:pt idx="7">
                  <c:v>3.0945381401825784</c:v>
                </c:pt>
                <c:pt idx="8">
                  <c:v>4.8172857259877491</c:v>
                </c:pt>
                <c:pt idx="9">
                  <c:v>6.2109200790017383</c:v>
                </c:pt>
                <c:pt idx="10">
                  <c:v>7.1491112304429736</c:v>
                </c:pt>
                <c:pt idx="11">
                  <c:v>11.952562550627553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A5-984D-8268-6FBD51C33BB4}"/>
            </c:ext>
          </c:extLst>
        </c:ser>
        <c:ser>
          <c:idx val="1"/>
          <c:order val="1"/>
          <c:tx>
            <c:strRef>
              <c:f>'Fig 4'!$B$74</c:f>
              <c:strCache>
                <c:ptCount val="1"/>
                <c:pt idx="0">
                  <c:v>Kod-RS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EE7733"/>
              </a:solidFill>
              <a:ln w="317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4'!$C$78:$N$78</c:f>
                <c:numCache>
                  <c:formatCode>General</c:formatCode>
                  <c:ptCount val="12"/>
                  <c:pt idx="0">
                    <c:v>0.26819879657726664</c:v>
                  </c:pt>
                  <c:pt idx="1">
                    <c:v>0.66865646093629882</c:v>
                  </c:pt>
                  <c:pt idx="2">
                    <c:v>6.9767297961920924E-2</c:v>
                  </c:pt>
                  <c:pt idx="3">
                    <c:v>0.3749470343560784</c:v>
                  </c:pt>
                  <c:pt idx="4">
                    <c:v>0.31253960561115129</c:v>
                  </c:pt>
                  <c:pt idx="5">
                    <c:v>0.47351874585939074</c:v>
                  </c:pt>
                  <c:pt idx="6">
                    <c:v>0.22526930336436249</c:v>
                  </c:pt>
                  <c:pt idx="7">
                    <c:v>1.0334110700885717</c:v>
                  </c:pt>
                  <c:pt idx="8">
                    <c:v>0.54263608967590793</c:v>
                  </c:pt>
                  <c:pt idx="9">
                    <c:v>2.4162322137744376</c:v>
                  </c:pt>
                  <c:pt idx="10">
                    <c:v>2.7872696333050673</c:v>
                  </c:pt>
                  <c:pt idx="11">
                    <c:v>0.55686348542035879</c:v>
                  </c:pt>
                </c:numCache>
              </c:numRef>
            </c:plus>
            <c:minus>
              <c:numRef>
                <c:f>'Fig 4'!$C$78:$N$78</c:f>
                <c:numCache>
                  <c:formatCode>General</c:formatCode>
                  <c:ptCount val="12"/>
                  <c:pt idx="0">
                    <c:v>0.26819879657726664</c:v>
                  </c:pt>
                  <c:pt idx="1">
                    <c:v>0.66865646093629882</c:v>
                  </c:pt>
                  <c:pt idx="2">
                    <c:v>6.9767297961920924E-2</c:v>
                  </c:pt>
                  <c:pt idx="3">
                    <c:v>0.3749470343560784</c:v>
                  </c:pt>
                  <c:pt idx="4">
                    <c:v>0.31253960561115129</c:v>
                  </c:pt>
                  <c:pt idx="5">
                    <c:v>0.47351874585939074</c:v>
                  </c:pt>
                  <c:pt idx="6">
                    <c:v>0.22526930336436249</c:v>
                  </c:pt>
                  <c:pt idx="7">
                    <c:v>1.0334110700885717</c:v>
                  </c:pt>
                  <c:pt idx="8">
                    <c:v>0.54263608967590793</c:v>
                  </c:pt>
                  <c:pt idx="9">
                    <c:v>2.4162322137744376</c:v>
                  </c:pt>
                  <c:pt idx="10">
                    <c:v>2.7872696333050673</c:v>
                  </c:pt>
                  <c:pt idx="11">
                    <c:v>0.55686348542035879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EE7733"/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4'!$C$74:$N$74</c:f>
              <c:numCache>
                <c:formatCode>0.00</c:formatCode>
                <c:ptCount val="12"/>
                <c:pt idx="0">
                  <c:v>1.7959243112377248</c:v>
                </c:pt>
                <c:pt idx="1">
                  <c:v>1.9655778139818516</c:v>
                </c:pt>
                <c:pt idx="2">
                  <c:v>1.8792948093673496</c:v>
                </c:pt>
                <c:pt idx="3">
                  <c:v>2.9052252186655263</c:v>
                </c:pt>
                <c:pt idx="4">
                  <c:v>2.1046499986347631</c:v>
                </c:pt>
                <c:pt idx="5">
                  <c:v>5.0794113096267441</c:v>
                </c:pt>
                <c:pt idx="6">
                  <c:v>4.1277498156929493</c:v>
                </c:pt>
                <c:pt idx="7">
                  <c:v>3.4422186018148557</c:v>
                </c:pt>
                <c:pt idx="8">
                  <c:v>6.0703916411063874</c:v>
                </c:pt>
                <c:pt idx="9">
                  <c:v>31.092827042622712</c:v>
                </c:pt>
                <c:pt idx="10">
                  <c:v>39.30281876018239</c:v>
                </c:pt>
                <c:pt idx="11">
                  <c:v>39.999999999999993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A5-984D-8268-6FBD51C33BB4}"/>
            </c:ext>
          </c:extLst>
        </c:ser>
        <c:ser>
          <c:idx val="2"/>
          <c:order val="2"/>
          <c:tx>
            <c:strRef>
              <c:f>'Fig 4'!$B$75</c:f>
              <c:strCache>
                <c:ptCount val="1"/>
                <c:pt idx="0">
                  <c:v>Kod-RSGA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2877BB"/>
              </a:solidFill>
              <a:ln w="317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4'!$C$79:$N$79</c:f>
                <c:numCache>
                  <c:formatCode>General</c:formatCode>
                  <c:ptCount val="12"/>
                  <c:pt idx="0">
                    <c:v>1.1855793744700565</c:v>
                  </c:pt>
                  <c:pt idx="1">
                    <c:v>8.7342940680053369E-2</c:v>
                  </c:pt>
                  <c:pt idx="2">
                    <c:v>0.43805390218089141</c:v>
                  </c:pt>
                  <c:pt idx="3">
                    <c:v>0.43990582092670044</c:v>
                  </c:pt>
                  <c:pt idx="4">
                    <c:v>0.28176876628290631</c:v>
                  </c:pt>
                  <c:pt idx="5">
                    <c:v>0.60071970642381867</c:v>
                  </c:pt>
                  <c:pt idx="6">
                    <c:v>1.463099740472404</c:v>
                  </c:pt>
                  <c:pt idx="7">
                    <c:v>0.47129914741104939</c:v>
                  </c:pt>
                  <c:pt idx="8">
                    <c:v>0.871863147126125</c:v>
                  </c:pt>
                  <c:pt idx="9">
                    <c:v>1.4404753636860148</c:v>
                  </c:pt>
                  <c:pt idx="10">
                    <c:v>0.50191825783024047</c:v>
                  </c:pt>
                  <c:pt idx="11">
                    <c:v>1.0800218912562665</c:v>
                  </c:pt>
                </c:numCache>
              </c:numRef>
            </c:plus>
            <c:minus>
              <c:numRef>
                <c:f>'Fig 4'!$C$79:$N$79</c:f>
                <c:numCache>
                  <c:formatCode>General</c:formatCode>
                  <c:ptCount val="12"/>
                  <c:pt idx="0">
                    <c:v>1.1855793744700565</c:v>
                  </c:pt>
                  <c:pt idx="1">
                    <c:v>8.7342940680053369E-2</c:v>
                  </c:pt>
                  <c:pt idx="2">
                    <c:v>0.43805390218089141</c:v>
                  </c:pt>
                  <c:pt idx="3">
                    <c:v>0.43990582092670044</c:v>
                  </c:pt>
                  <c:pt idx="4">
                    <c:v>0.28176876628290631</c:v>
                  </c:pt>
                  <c:pt idx="5">
                    <c:v>0.60071970642381867</c:v>
                  </c:pt>
                  <c:pt idx="6">
                    <c:v>1.463099740472404</c:v>
                  </c:pt>
                  <c:pt idx="7">
                    <c:v>0.47129914741104939</c:v>
                  </c:pt>
                  <c:pt idx="8">
                    <c:v>0.871863147126125</c:v>
                  </c:pt>
                  <c:pt idx="9">
                    <c:v>1.4404753636860148</c:v>
                  </c:pt>
                  <c:pt idx="10">
                    <c:v>0.50191825783024047</c:v>
                  </c:pt>
                  <c:pt idx="11">
                    <c:v>1.0800218912562665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2877BB"/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4'!$C$75:$N$75</c:f>
              <c:numCache>
                <c:formatCode>0.00</c:formatCode>
                <c:ptCount val="12"/>
                <c:pt idx="0">
                  <c:v>1.9020542185560412</c:v>
                </c:pt>
                <c:pt idx="1">
                  <c:v>2.1871621351059152</c:v>
                </c:pt>
                <c:pt idx="2">
                  <c:v>1.3734833620309939</c:v>
                </c:pt>
                <c:pt idx="3">
                  <c:v>1.6445761422336129</c:v>
                </c:pt>
                <c:pt idx="4">
                  <c:v>2.9327673887798831</c:v>
                </c:pt>
                <c:pt idx="5">
                  <c:v>2.547150922996837</c:v>
                </c:pt>
                <c:pt idx="6">
                  <c:v>4.4476034116846206</c:v>
                </c:pt>
                <c:pt idx="7">
                  <c:v>11.641372682497099</c:v>
                </c:pt>
                <c:pt idx="8">
                  <c:v>29.394946542265654</c:v>
                </c:pt>
                <c:pt idx="9">
                  <c:v>42.161934889680857</c:v>
                </c:pt>
                <c:pt idx="10">
                  <c:v>39.471429143474957</c:v>
                </c:pt>
                <c:pt idx="11">
                  <c:v>40.000000000000007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7A5-984D-8268-6FBD51C33BB4}"/>
            </c:ext>
          </c:extLst>
        </c:ser>
        <c:ser>
          <c:idx val="3"/>
          <c:order val="3"/>
          <c:tx>
            <c:strRef>
              <c:f>'Fig 4'!$B$76</c:f>
              <c:strCache>
                <c:ptCount val="1"/>
                <c:pt idx="0">
                  <c:v>10-92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8EC73F"/>
              </a:solidFill>
              <a:ln w="317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4'!$C$80:$N$80</c:f>
                <c:numCache>
                  <c:formatCode>General</c:formatCode>
                  <c:ptCount val="12"/>
                  <c:pt idx="0">
                    <c:v>0.25207975292083123</c:v>
                  </c:pt>
                  <c:pt idx="1">
                    <c:v>0.7302670117156933</c:v>
                  </c:pt>
                  <c:pt idx="2">
                    <c:v>0.93291989956294996</c:v>
                  </c:pt>
                  <c:pt idx="3">
                    <c:v>0.43278658569918399</c:v>
                  </c:pt>
                  <c:pt idx="4">
                    <c:v>0.50482016652887984</c:v>
                  </c:pt>
                  <c:pt idx="5">
                    <c:v>0.33799810154419557</c:v>
                  </c:pt>
                  <c:pt idx="6">
                    <c:v>0.54022991262093978</c:v>
                  </c:pt>
                  <c:pt idx="7">
                    <c:v>0.68067455037743274</c:v>
                  </c:pt>
                  <c:pt idx="8">
                    <c:v>0.56463576321215803</c:v>
                  </c:pt>
                  <c:pt idx="9">
                    <c:v>0.6298411122620694</c:v>
                  </c:pt>
                  <c:pt idx="10">
                    <c:v>0.25122262901459608</c:v>
                  </c:pt>
                  <c:pt idx="11">
                    <c:v>0.37814527765188249</c:v>
                  </c:pt>
                </c:numCache>
              </c:numRef>
            </c:plus>
            <c:minus>
              <c:numRef>
                <c:f>'Fig 4'!$C$80:$N$80</c:f>
                <c:numCache>
                  <c:formatCode>General</c:formatCode>
                  <c:ptCount val="12"/>
                  <c:pt idx="0">
                    <c:v>0.25207975292083123</c:v>
                  </c:pt>
                  <c:pt idx="1">
                    <c:v>0.7302670117156933</c:v>
                  </c:pt>
                  <c:pt idx="2">
                    <c:v>0.93291989956294996</c:v>
                  </c:pt>
                  <c:pt idx="3">
                    <c:v>0.43278658569918399</c:v>
                  </c:pt>
                  <c:pt idx="4">
                    <c:v>0.50482016652887984</c:v>
                  </c:pt>
                  <c:pt idx="5">
                    <c:v>0.33799810154419557</c:v>
                  </c:pt>
                  <c:pt idx="6">
                    <c:v>0.54022991262093978</c:v>
                  </c:pt>
                  <c:pt idx="7">
                    <c:v>0.68067455037743274</c:v>
                  </c:pt>
                  <c:pt idx="8">
                    <c:v>0.56463576321215803</c:v>
                  </c:pt>
                  <c:pt idx="9">
                    <c:v>0.6298411122620694</c:v>
                  </c:pt>
                  <c:pt idx="10">
                    <c:v>0.25122262901459608</c:v>
                  </c:pt>
                  <c:pt idx="11">
                    <c:v>0.37814527765188249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8EC73F"/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4'!$C$76:$N$76</c:f>
              <c:numCache>
                <c:formatCode>0.00</c:formatCode>
                <c:ptCount val="12"/>
                <c:pt idx="0">
                  <c:v>2.2888737408164812</c:v>
                </c:pt>
                <c:pt idx="1">
                  <c:v>2.5028402635764606</c:v>
                </c:pt>
                <c:pt idx="2">
                  <c:v>7.125274558812392</c:v>
                </c:pt>
                <c:pt idx="3">
                  <c:v>13.795349541770811</c:v>
                </c:pt>
                <c:pt idx="4">
                  <c:v>18.720745285162465</c:v>
                </c:pt>
                <c:pt idx="5">
                  <c:v>26.238733621146711</c:v>
                </c:pt>
                <c:pt idx="6">
                  <c:v>31.205407861849579</c:v>
                </c:pt>
                <c:pt idx="7">
                  <c:v>36.511398924486862</c:v>
                </c:pt>
                <c:pt idx="8">
                  <c:v>38.314398242823593</c:v>
                </c:pt>
                <c:pt idx="9">
                  <c:v>38.803302279784894</c:v>
                </c:pt>
                <c:pt idx="10">
                  <c:v>41.117170340074225</c:v>
                </c:pt>
                <c:pt idx="11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7A5-984D-8268-6FBD51C33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1123679"/>
        <c:axId val="2031125327"/>
      </c:scatterChart>
      <c:valAx>
        <c:axId val="20311236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  <a:latin typeface="Helvetica" pitchFamily="2" charset="0"/>
                  </a:rPr>
                  <a:t>Minutes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031125327"/>
        <c:crosses val="autoZero"/>
        <c:crossBetween val="midCat"/>
        <c:majorUnit val="15"/>
        <c:minorUnit val="5"/>
      </c:valAx>
      <c:valAx>
        <c:axId val="2031125327"/>
        <c:scaling>
          <c:orientation val="minMax"/>
          <c:max val="4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  <a:latin typeface="Helvetica" pitchFamily="2" charset="0"/>
                  </a:rPr>
                  <a:t>Nucleotides Synthesized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03112367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'Fig 4'!$B$73</c:f>
              <c:strCache>
                <c:ptCount val="1"/>
                <c:pt idx="0">
                  <c:v>Kod-RI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CE3311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4'!$C$77:$N$77</c:f>
                <c:numCache>
                  <c:formatCode>General</c:formatCode>
                  <c:ptCount val="12"/>
                  <c:pt idx="0">
                    <c:v>0.14693145993462287</c:v>
                  </c:pt>
                  <c:pt idx="1">
                    <c:v>0.17183672562303051</c:v>
                  </c:pt>
                  <c:pt idx="2">
                    <c:v>0.25418581228831627</c:v>
                  </c:pt>
                  <c:pt idx="3">
                    <c:v>0.54456898619111704</c:v>
                  </c:pt>
                  <c:pt idx="4">
                    <c:v>7.1453859294392547E-2</c:v>
                  </c:pt>
                  <c:pt idx="5">
                    <c:v>0.31939849191547759</c:v>
                  </c:pt>
                  <c:pt idx="6">
                    <c:v>0.4115358522821907</c:v>
                  </c:pt>
                  <c:pt idx="7">
                    <c:v>0.58205731184221088</c:v>
                  </c:pt>
                  <c:pt idx="8">
                    <c:v>0.13318349512425134</c:v>
                  </c:pt>
                  <c:pt idx="9">
                    <c:v>3.4769475701812463E-2</c:v>
                  </c:pt>
                  <c:pt idx="10">
                    <c:v>1.0081998365424623</c:v>
                  </c:pt>
                  <c:pt idx="11">
                    <c:v>0.29194881324938093</c:v>
                  </c:pt>
                </c:numCache>
              </c:numRef>
            </c:plus>
            <c:minus>
              <c:numRef>
                <c:f>'Fig 4'!$C$77:$N$77</c:f>
                <c:numCache>
                  <c:formatCode>General</c:formatCode>
                  <c:ptCount val="12"/>
                  <c:pt idx="0">
                    <c:v>0.14693145993462287</c:v>
                  </c:pt>
                  <c:pt idx="1">
                    <c:v>0.17183672562303051</c:v>
                  </c:pt>
                  <c:pt idx="2">
                    <c:v>0.25418581228831627</c:v>
                  </c:pt>
                  <c:pt idx="3">
                    <c:v>0.54456898619111704</c:v>
                  </c:pt>
                  <c:pt idx="4">
                    <c:v>7.1453859294392547E-2</c:v>
                  </c:pt>
                  <c:pt idx="5">
                    <c:v>0.31939849191547759</c:v>
                  </c:pt>
                  <c:pt idx="6">
                    <c:v>0.4115358522821907</c:v>
                  </c:pt>
                  <c:pt idx="7">
                    <c:v>0.58205731184221088</c:v>
                  </c:pt>
                  <c:pt idx="8">
                    <c:v>0.13318349512425134</c:v>
                  </c:pt>
                  <c:pt idx="9">
                    <c:v>3.4769475701812463E-2</c:v>
                  </c:pt>
                  <c:pt idx="10">
                    <c:v>1.0081998365424623</c:v>
                  </c:pt>
                  <c:pt idx="11">
                    <c:v>0.29194881324938093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4'!$C$73:$N$73</c:f>
              <c:numCache>
                <c:formatCode>0.00</c:formatCode>
                <c:ptCount val="12"/>
                <c:pt idx="0">
                  <c:v>1.7977446277907732</c:v>
                </c:pt>
                <c:pt idx="1">
                  <c:v>1.621902048766281</c:v>
                </c:pt>
                <c:pt idx="2">
                  <c:v>1.7005397238579796</c:v>
                </c:pt>
                <c:pt idx="3">
                  <c:v>1.3091716649525358</c:v>
                </c:pt>
                <c:pt idx="4">
                  <c:v>2.1658126348171951</c:v>
                </c:pt>
                <c:pt idx="5">
                  <c:v>2.5495353641998348</c:v>
                </c:pt>
                <c:pt idx="6">
                  <c:v>2.4490538904715531</c:v>
                </c:pt>
                <c:pt idx="7">
                  <c:v>3.0945381401825784</c:v>
                </c:pt>
                <c:pt idx="8">
                  <c:v>4.8172857259877491</c:v>
                </c:pt>
                <c:pt idx="9">
                  <c:v>6.2109200790017383</c:v>
                </c:pt>
                <c:pt idx="10">
                  <c:v>7.1491112304429736</c:v>
                </c:pt>
                <c:pt idx="11">
                  <c:v>11.952562550627553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CD-354C-85D6-F2D135B7C1B2}"/>
            </c:ext>
          </c:extLst>
        </c:ser>
        <c:ser>
          <c:idx val="0"/>
          <c:order val="1"/>
          <c:tx>
            <c:strRef>
              <c:f>'Fig 4'!$B$74</c:f>
              <c:strCache>
                <c:ptCount val="1"/>
                <c:pt idx="0">
                  <c:v>Kod-RS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F2972A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4'!$C$78:$N$78</c:f>
                <c:numCache>
                  <c:formatCode>General</c:formatCode>
                  <c:ptCount val="12"/>
                  <c:pt idx="0">
                    <c:v>0.26819879657726664</c:v>
                  </c:pt>
                  <c:pt idx="1">
                    <c:v>0.66865646093629882</c:v>
                  </c:pt>
                  <c:pt idx="2">
                    <c:v>6.9767297961920924E-2</c:v>
                  </c:pt>
                  <c:pt idx="3">
                    <c:v>0.3749470343560784</c:v>
                  </c:pt>
                  <c:pt idx="4">
                    <c:v>0.31253960561115129</c:v>
                  </c:pt>
                  <c:pt idx="5">
                    <c:v>0.47351874585939074</c:v>
                  </c:pt>
                  <c:pt idx="6">
                    <c:v>0.22526930336436249</c:v>
                  </c:pt>
                  <c:pt idx="7">
                    <c:v>1.0334110700885717</c:v>
                  </c:pt>
                  <c:pt idx="8">
                    <c:v>0.54263608967590793</c:v>
                  </c:pt>
                  <c:pt idx="9">
                    <c:v>2.4162322137744376</c:v>
                  </c:pt>
                  <c:pt idx="10">
                    <c:v>2.7872696333050673</c:v>
                  </c:pt>
                  <c:pt idx="11">
                    <c:v>0.55686348542035879</c:v>
                  </c:pt>
                </c:numCache>
              </c:numRef>
            </c:plus>
            <c:minus>
              <c:numRef>
                <c:f>'Fig 4'!$C$78:$N$78</c:f>
                <c:numCache>
                  <c:formatCode>General</c:formatCode>
                  <c:ptCount val="12"/>
                  <c:pt idx="0">
                    <c:v>0.26819879657726664</c:v>
                  </c:pt>
                  <c:pt idx="1">
                    <c:v>0.66865646093629882</c:v>
                  </c:pt>
                  <c:pt idx="2">
                    <c:v>6.9767297961920924E-2</c:v>
                  </c:pt>
                  <c:pt idx="3">
                    <c:v>0.3749470343560784</c:v>
                  </c:pt>
                  <c:pt idx="4">
                    <c:v>0.31253960561115129</c:v>
                  </c:pt>
                  <c:pt idx="5">
                    <c:v>0.47351874585939074</c:v>
                  </c:pt>
                  <c:pt idx="6">
                    <c:v>0.22526930336436249</c:v>
                  </c:pt>
                  <c:pt idx="7">
                    <c:v>1.0334110700885717</c:v>
                  </c:pt>
                  <c:pt idx="8">
                    <c:v>0.54263608967590793</c:v>
                  </c:pt>
                  <c:pt idx="9">
                    <c:v>2.4162322137744376</c:v>
                  </c:pt>
                  <c:pt idx="10">
                    <c:v>2.7872696333050673</c:v>
                  </c:pt>
                  <c:pt idx="11">
                    <c:v>0.55686348542035879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4'!$C$74:$N$74</c:f>
              <c:numCache>
                <c:formatCode>0.00</c:formatCode>
                <c:ptCount val="12"/>
                <c:pt idx="0">
                  <c:v>1.7959243112377248</c:v>
                </c:pt>
                <c:pt idx="1">
                  <c:v>1.9655778139818516</c:v>
                </c:pt>
                <c:pt idx="2">
                  <c:v>1.8792948093673496</c:v>
                </c:pt>
                <c:pt idx="3">
                  <c:v>2.9052252186655263</c:v>
                </c:pt>
                <c:pt idx="4">
                  <c:v>2.1046499986347631</c:v>
                </c:pt>
                <c:pt idx="5">
                  <c:v>5.0794113096267441</c:v>
                </c:pt>
                <c:pt idx="6">
                  <c:v>4.1277498156929493</c:v>
                </c:pt>
                <c:pt idx="7">
                  <c:v>3.4422186018148557</c:v>
                </c:pt>
                <c:pt idx="8">
                  <c:v>6.0703916411063874</c:v>
                </c:pt>
                <c:pt idx="9">
                  <c:v>31.092827042622712</c:v>
                </c:pt>
                <c:pt idx="10">
                  <c:v>39.30281876018239</c:v>
                </c:pt>
                <c:pt idx="11">
                  <c:v>39.999999999999993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CD-354C-85D6-F2D135B7C1B2}"/>
            </c:ext>
          </c:extLst>
        </c:ser>
        <c:ser>
          <c:idx val="2"/>
          <c:order val="2"/>
          <c:tx>
            <c:strRef>
              <c:f>'Fig 4'!$B$75</c:f>
              <c:strCache>
                <c:ptCount val="1"/>
                <c:pt idx="0">
                  <c:v>Kod-RSGA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52A2D1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4'!$C$79:$N$79</c:f>
                <c:numCache>
                  <c:formatCode>General</c:formatCode>
                  <c:ptCount val="12"/>
                  <c:pt idx="0">
                    <c:v>1.1855793744700565</c:v>
                  </c:pt>
                  <c:pt idx="1">
                    <c:v>8.7342940680053369E-2</c:v>
                  </c:pt>
                  <c:pt idx="2">
                    <c:v>0.43805390218089141</c:v>
                  </c:pt>
                  <c:pt idx="3">
                    <c:v>0.43990582092670044</c:v>
                  </c:pt>
                  <c:pt idx="4">
                    <c:v>0.28176876628290631</c:v>
                  </c:pt>
                  <c:pt idx="5">
                    <c:v>0.60071970642381867</c:v>
                  </c:pt>
                  <c:pt idx="6">
                    <c:v>1.463099740472404</c:v>
                  </c:pt>
                  <c:pt idx="7">
                    <c:v>0.47129914741104939</c:v>
                  </c:pt>
                  <c:pt idx="8">
                    <c:v>0.871863147126125</c:v>
                  </c:pt>
                  <c:pt idx="9">
                    <c:v>1.4404753636860148</c:v>
                  </c:pt>
                  <c:pt idx="10">
                    <c:v>0.50191825783024047</c:v>
                  </c:pt>
                  <c:pt idx="11">
                    <c:v>1.0800218912562665</c:v>
                  </c:pt>
                </c:numCache>
              </c:numRef>
            </c:plus>
            <c:minus>
              <c:numRef>
                <c:f>'Fig 4'!$C$79:$N$79</c:f>
                <c:numCache>
                  <c:formatCode>General</c:formatCode>
                  <c:ptCount val="12"/>
                  <c:pt idx="0">
                    <c:v>1.1855793744700565</c:v>
                  </c:pt>
                  <c:pt idx="1">
                    <c:v>8.7342940680053369E-2</c:v>
                  </c:pt>
                  <c:pt idx="2">
                    <c:v>0.43805390218089141</c:v>
                  </c:pt>
                  <c:pt idx="3">
                    <c:v>0.43990582092670044</c:v>
                  </c:pt>
                  <c:pt idx="4">
                    <c:v>0.28176876628290631</c:v>
                  </c:pt>
                  <c:pt idx="5">
                    <c:v>0.60071970642381867</c:v>
                  </c:pt>
                  <c:pt idx="6">
                    <c:v>1.463099740472404</c:v>
                  </c:pt>
                  <c:pt idx="7">
                    <c:v>0.47129914741104939</c:v>
                  </c:pt>
                  <c:pt idx="8">
                    <c:v>0.871863147126125</c:v>
                  </c:pt>
                  <c:pt idx="9">
                    <c:v>1.4404753636860148</c:v>
                  </c:pt>
                  <c:pt idx="10">
                    <c:v>0.50191825783024047</c:v>
                  </c:pt>
                  <c:pt idx="11">
                    <c:v>1.0800218912562665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4'!$C$75:$N$75</c:f>
              <c:numCache>
                <c:formatCode>0.00</c:formatCode>
                <c:ptCount val="12"/>
                <c:pt idx="0">
                  <c:v>1.9020542185560412</c:v>
                </c:pt>
                <c:pt idx="1">
                  <c:v>2.1871621351059152</c:v>
                </c:pt>
                <c:pt idx="2">
                  <c:v>1.3734833620309939</c:v>
                </c:pt>
                <c:pt idx="3">
                  <c:v>1.6445761422336129</c:v>
                </c:pt>
                <c:pt idx="4">
                  <c:v>2.9327673887798831</c:v>
                </c:pt>
                <c:pt idx="5">
                  <c:v>2.547150922996837</c:v>
                </c:pt>
                <c:pt idx="6">
                  <c:v>4.4476034116846206</c:v>
                </c:pt>
                <c:pt idx="7">
                  <c:v>11.641372682497099</c:v>
                </c:pt>
                <c:pt idx="8">
                  <c:v>29.394946542265654</c:v>
                </c:pt>
                <c:pt idx="9">
                  <c:v>42.161934889680857</c:v>
                </c:pt>
                <c:pt idx="10">
                  <c:v>39.471429143474957</c:v>
                </c:pt>
                <c:pt idx="11">
                  <c:v>40.000000000000007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FCD-354C-85D6-F2D135B7C1B2}"/>
            </c:ext>
          </c:extLst>
        </c:ser>
        <c:ser>
          <c:idx val="3"/>
          <c:order val="3"/>
          <c:tx>
            <c:strRef>
              <c:f>'Fig 4'!$B$76</c:f>
              <c:strCache>
                <c:ptCount val="1"/>
                <c:pt idx="0">
                  <c:v>10-92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8EC73F"/>
              </a:solidFill>
              <a:ln w="6350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4'!$C$80:$N$80</c:f>
                <c:numCache>
                  <c:formatCode>General</c:formatCode>
                  <c:ptCount val="12"/>
                  <c:pt idx="0">
                    <c:v>0.25207975292083123</c:v>
                  </c:pt>
                  <c:pt idx="1">
                    <c:v>0.7302670117156933</c:v>
                  </c:pt>
                  <c:pt idx="2">
                    <c:v>0.93291989956294996</c:v>
                  </c:pt>
                  <c:pt idx="3">
                    <c:v>0.43278658569918399</c:v>
                  </c:pt>
                  <c:pt idx="4">
                    <c:v>0.50482016652887984</c:v>
                  </c:pt>
                  <c:pt idx="5">
                    <c:v>0.33799810154419557</c:v>
                  </c:pt>
                  <c:pt idx="6">
                    <c:v>0.54022991262093978</c:v>
                  </c:pt>
                  <c:pt idx="7">
                    <c:v>0.68067455037743274</c:v>
                  </c:pt>
                  <c:pt idx="8">
                    <c:v>0.56463576321215803</c:v>
                  </c:pt>
                  <c:pt idx="9">
                    <c:v>0.6298411122620694</c:v>
                  </c:pt>
                  <c:pt idx="10">
                    <c:v>0.25122262901459608</c:v>
                  </c:pt>
                  <c:pt idx="11">
                    <c:v>0.37814527765188249</c:v>
                  </c:pt>
                </c:numCache>
              </c:numRef>
            </c:plus>
            <c:minus>
              <c:numRef>
                <c:f>'Fig 4'!$C$80:$N$80</c:f>
                <c:numCache>
                  <c:formatCode>General</c:formatCode>
                  <c:ptCount val="12"/>
                  <c:pt idx="0">
                    <c:v>0.25207975292083123</c:v>
                  </c:pt>
                  <c:pt idx="1">
                    <c:v>0.7302670117156933</c:v>
                  </c:pt>
                  <c:pt idx="2">
                    <c:v>0.93291989956294996</c:v>
                  </c:pt>
                  <c:pt idx="3">
                    <c:v>0.43278658569918399</c:v>
                  </c:pt>
                  <c:pt idx="4">
                    <c:v>0.50482016652887984</c:v>
                  </c:pt>
                  <c:pt idx="5">
                    <c:v>0.33799810154419557</c:v>
                  </c:pt>
                  <c:pt idx="6">
                    <c:v>0.54022991262093978</c:v>
                  </c:pt>
                  <c:pt idx="7">
                    <c:v>0.68067455037743274</c:v>
                  </c:pt>
                  <c:pt idx="8">
                    <c:v>0.56463576321215803</c:v>
                  </c:pt>
                  <c:pt idx="9">
                    <c:v>0.6298411122620694</c:v>
                  </c:pt>
                  <c:pt idx="10">
                    <c:v>0.25122262901459608</c:v>
                  </c:pt>
                  <c:pt idx="11">
                    <c:v>0.37814527765188249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4'!$C$76:$N$76</c:f>
              <c:numCache>
                <c:formatCode>0.00</c:formatCode>
                <c:ptCount val="12"/>
                <c:pt idx="0">
                  <c:v>2.2888737408164812</c:v>
                </c:pt>
                <c:pt idx="1">
                  <c:v>2.5028402635764606</c:v>
                </c:pt>
                <c:pt idx="2">
                  <c:v>7.125274558812392</c:v>
                </c:pt>
                <c:pt idx="3">
                  <c:v>13.795349541770811</c:v>
                </c:pt>
                <c:pt idx="4">
                  <c:v>18.720745285162465</c:v>
                </c:pt>
                <c:pt idx="5">
                  <c:v>26.238733621146711</c:v>
                </c:pt>
                <c:pt idx="6">
                  <c:v>31.205407861849579</c:v>
                </c:pt>
                <c:pt idx="7">
                  <c:v>36.511398924486862</c:v>
                </c:pt>
                <c:pt idx="8">
                  <c:v>38.314398242823593</c:v>
                </c:pt>
                <c:pt idx="9">
                  <c:v>38.803302279784894</c:v>
                </c:pt>
                <c:pt idx="10">
                  <c:v>41.117170340074225</c:v>
                </c:pt>
                <c:pt idx="11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FCD-354C-85D6-F2D135B7C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465872"/>
        <c:axId val="14632976"/>
      </c:scatterChart>
      <c:valAx>
        <c:axId val="163465872"/>
        <c:scaling>
          <c:orientation val="minMax"/>
          <c:max val="15"/>
          <c:min val="0"/>
        </c:scaling>
        <c:delete val="0"/>
        <c:axPos val="b"/>
        <c:numFmt formatCode="0.00" sourceLinked="1"/>
        <c:majorTickMark val="cross"/>
        <c:minorTickMark val="in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32976"/>
        <c:crosses val="autoZero"/>
        <c:crossBetween val="midCat"/>
        <c:majorUnit val="15"/>
        <c:minorUnit val="5"/>
      </c:valAx>
      <c:valAx>
        <c:axId val="14632976"/>
        <c:scaling>
          <c:orientation val="minMax"/>
          <c:max val="45"/>
          <c:min val="0"/>
        </c:scaling>
        <c:delete val="0"/>
        <c:axPos val="l"/>
        <c:numFmt formatCode="0" sourceLinked="0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465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'Fig 4'!$B$73</c:f>
              <c:strCache>
                <c:ptCount val="1"/>
                <c:pt idx="0">
                  <c:v>Kod-RI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CE3311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4'!$C$77:$N$77</c:f>
                <c:numCache>
                  <c:formatCode>General</c:formatCode>
                  <c:ptCount val="12"/>
                  <c:pt idx="0">
                    <c:v>0.14693145993462287</c:v>
                  </c:pt>
                  <c:pt idx="1">
                    <c:v>0.17183672562303051</c:v>
                  </c:pt>
                  <c:pt idx="2">
                    <c:v>0.25418581228831627</c:v>
                  </c:pt>
                  <c:pt idx="3">
                    <c:v>0.54456898619111704</c:v>
                  </c:pt>
                  <c:pt idx="4">
                    <c:v>7.1453859294392547E-2</c:v>
                  </c:pt>
                  <c:pt idx="5">
                    <c:v>0.31939849191547759</c:v>
                  </c:pt>
                  <c:pt idx="6">
                    <c:v>0.4115358522821907</c:v>
                  </c:pt>
                  <c:pt idx="7">
                    <c:v>0.58205731184221088</c:v>
                  </c:pt>
                  <c:pt idx="8">
                    <c:v>0.13318349512425134</c:v>
                  </c:pt>
                  <c:pt idx="9">
                    <c:v>3.4769475701812463E-2</c:v>
                  </c:pt>
                  <c:pt idx="10">
                    <c:v>1.0081998365424623</c:v>
                  </c:pt>
                  <c:pt idx="11">
                    <c:v>0.29194881324938093</c:v>
                  </c:pt>
                </c:numCache>
              </c:numRef>
            </c:plus>
            <c:minus>
              <c:numRef>
                <c:f>'Fig 4'!$C$77:$N$77</c:f>
                <c:numCache>
                  <c:formatCode>General</c:formatCode>
                  <c:ptCount val="12"/>
                  <c:pt idx="0">
                    <c:v>0.14693145993462287</c:v>
                  </c:pt>
                  <c:pt idx="1">
                    <c:v>0.17183672562303051</c:v>
                  </c:pt>
                  <c:pt idx="2">
                    <c:v>0.25418581228831627</c:v>
                  </c:pt>
                  <c:pt idx="3">
                    <c:v>0.54456898619111704</c:v>
                  </c:pt>
                  <c:pt idx="4">
                    <c:v>7.1453859294392547E-2</c:v>
                  </c:pt>
                  <c:pt idx="5">
                    <c:v>0.31939849191547759</c:v>
                  </c:pt>
                  <c:pt idx="6">
                    <c:v>0.4115358522821907</c:v>
                  </c:pt>
                  <c:pt idx="7">
                    <c:v>0.58205731184221088</c:v>
                  </c:pt>
                  <c:pt idx="8">
                    <c:v>0.13318349512425134</c:v>
                  </c:pt>
                  <c:pt idx="9">
                    <c:v>3.4769475701812463E-2</c:v>
                  </c:pt>
                  <c:pt idx="10">
                    <c:v>1.0081998365424623</c:v>
                  </c:pt>
                  <c:pt idx="11">
                    <c:v>0.29194881324938093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4'!$C$73:$N$73</c:f>
              <c:numCache>
                <c:formatCode>0.00</c:formatCode>
                <c:ptCount val="12"/>
                <c:pt idx="0">
                  <c:v>1.7977446277907732</c:v>
                </c:pt>
                <c:pt idx="1">
                  <c:v>1.621902048766281</c:v>
                </c:pt>
                <c:pt idx="2">
                  <c:v>1.7005397238579796</c:v>
                </c:pt>
                <c:pt idx="3">
                  <c:v>1.3091716649525358</c:v>
                </c:pt>
                <c:pt idx="4">
                  <c:v>2.1658126348171951</c:v>
                </c:pt>
                <c:pt idx="5">
                  <c:v>2.5495353641998348</c:v>
                </c:pt>
                <c:pt idx="6">
                  <c:v>2.4490538904715531</c:v>
                </c:pt>
                <c:pt idx="7">
                  <c:v>3.0945381401825784</c:v>
                </c:pt>
                <c:pt idx="8">
                  <c:v>4.8172857259877491</c:v>
                </c:pt>
                <c:pt idx="9">
                  <c:v>6.2109200790017383</c:v>
                </c:pt>
                <c:pt idx="10">
                  <c:v>7.1491112304429736</c:v>
                </c:pt>
                <c:pt idx="11">
                  <c:v>11.952562550627553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64-9D41-A936-6B801D48CCCC}"/>
            </c:ext>
          </c:extLst>
        </c:ser>
        <c:ser>
          <c:idx val="0"/>
          <c:order val="1"/>
          <c:tx>
            <c:strRef>
              <c:f>'Fig 4'!$B$74</c:f>
              <c:strCache>
                <c:ptCount val="1"/>
                <c:pt idx="0">
                  <c:v>Kod-RS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F3972A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4'!$C$78:$N$78</c:f>
                <c:numCache>
                  <c:formatCode>General</c:formatCode>
                  <c:ptCount val="12"/>
                  <c:pt idx="0">
                    <c:v>0.26819879657726664</c:v>
                  </c:pt>
                  <c:pt idx="1">
                    <c:v>0.66865646093629882</c:v>
                  </c:pt>
                  <c:pt idx="2">
                    <c:v>6.9767297961920924E-2</c:v>
                  </c:pt>
                  <c:pt idx="3">
                    <c:v>0.3749470343560784</c:v>
                  </c:pt>
                  <c:pt idx="4">
                    <c:v>0.31253960561115129</c:v>
                  </c:pt>
                  <c:pt idx="5">
                    <c:v>0.47351874585939074</c:v>
                  </c:pt>
                  <c:pt idx="6">
                    <c:v>0.22526930336436249</c:v>
                  </c:pt>
                  <c:pt idx="7">
                    <c:v>1.0334110700885717</c:v>
                  </c:pt>
                  <c:pt idx="8">
                    <c:v>0.54263608967590793</c:v>
                  </c:pt>
                  <c:pt idx="9">
                    <c:v>2.4162322137744376</c:v>
                  </c:pt>
                  <c:pt idx="10">
                    <c:v>2.7872696333050673</c:v>
                  </c:pt>
                  <c:pt idx="11">
                    <c:v>0.55686348542035879</c:v>
                  </c:pt>
                </c:numCache>
              </c:numRef>
            </c:plus>
            <c:minus>
              <c:numRef>
                <c:f>'Fig 4'!$C$78:$N$78</c:f>
                <c:numCache>
                  <c:formatCode>General</c:formatCode>
                  <c:ptCount val="12"/>
                  <c:pt idx="0">
                    <c:v>0.26819879657726664</c:v>
                  </c:pt>
                  <c:pt idx="1">
                    <c:v>0.66865646093629882</c:v>
                  </c:pt>
                  <c:pt idx="2">
                    <c:v>6.9767297961920924E-2</c:v>
                  </c:pt>
                  <c:pt idx="3">
                    <c:v>0.3749470343560784</c:v>
                  </c:pt>
                  <c:pt idx="4">
                    <c:v>0.31253960561115129</c:v>
                  </c:pt>
                  <c:pt idx="5">
                    <c:v>0.47351874585939074</c:v>
                  </c:pt>
                  <c:pt idx="6">
                    <c:v>0.22526930336436249</c:v>
                  </c:pt>
                  <c:pt idx="7">
                    <c:v>1.0334110700885717</c:v>
                  </c:pt>
                  <c:pt idx="8">
                    <c:v>0.54263608967590793</c:v>
                  </c:pt>
                  <c:pt idx="9">
                    <c:v>2.4162322137744376</c:v>
                  </c:pt>
                  <c:pt idx="10">
                    <c:v>2.7872696333050673</c:v>
                  </c:pt>
                  <c:pt idx="11">
                    <c:v>0.55686348542035879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4'!$C$74:$N$74</c:f>
              <c:numCache>
                <c:formatCode>0.00</c:formatCode>
                <c:ptCount val="12"/>
                <c:pt idx="0">
                  <c:v>1.7959243112377248</c:v>
                </c:pt>
                <c:pt idx="1">
                  <c:v>1.9655778139818516</c:v>
                </c:pt>
                <c:pt idx="2">
                  <c:v>1.8792948093673496</c:v>
                </c:pt>
                <c:pt idx="3">
                  <c:v>2.9052252186655263</c:v>
                </c:pt>
                <c:pt idx="4">
                  <c:v>2.1046499986347631</c:v>
                </c:pt>
                <c:pt idx="5">
                  <c:v>5.0794113096267441</c:v>
                </c:pt>
                <c:pt idx="6">
                  <c:v>4.1277498156929493</c:v>
                </c:pt>
                <c:pt idx="7">
                  <c:v>3.4422186018148557</c:v>
                </c:pt>
                <c:pt idx="8">
                  <c:v>6.0703916411063874</c:v>
                </c:pt>
                <c:pt idx="9">
                  <c:v>31.092827042622712</c:v>
                </c:pt>
                <c:pt idx="10">
                  <c:v>39.30281876018239</c:v>
                </c:pt>
                <c:pt idx="11">
                  <c:v>39.999999999999993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C64-9D41-A936-6B801D48CCCC}"/>
            </c:ext>
          </c:extLst>
        </c:ser>
        <c:ser>
          <c:idx val="2"/>
          <c:order val="2"/>
          <c:tx>
            <c:strRef>
              <c:f>'Fig 4'!$B$75</c:f>
              <c:strCache>
                <c:ptCount val="1"/>
                <c:pt idx="0">
                  <c:v>Kod-RSGA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52A2D1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4'!$C$79:$N$79</c:f>
                <c:numCache>
                  <c:formatCode>General</c:formatCode>
                  <c:ptCount val="12"/>
                  <c:pt idx="0">
                    <c:v>1.1855793744700565</c:v>
                  </c:pt>
                  <c:pt idx="1">
                    <c:v>8.7342940680053369E-2</c:v>
                  </c:pt>
                  <c:pt idx="2">
                    <c:v>0.43805390218089141</c:v>
                  </c:pt>
                  <c:pt idx="3">
                    <c:v>0.43990582092670044</c:v>
                  </c:pt>
                  <c:pt idx="4">
                    <c:v>0.28176876628290631</c:v>
                  </c:pt>
                  <c:pt idx="5">
                    <c:v>0.60071970642381867</c:v>
                  </c:pt>
                  <c:pt idx="6">
                    <c:v>1.463099740472404</c:v>
                  </c:pt>
                  <c:pt idx="7">
                    <c:v>0.47129914741104939</c:v>
                  </c:pt>
                  <c:pt idx="8">
                    <c:v>0.871863147126125</c:v>
                  </c:pt>
                  <c:pt idx="9">
                    <c:v>1.4404753636860148</c:v>
                  </c:pt>
                  <c:pt idx="10">
                    <c:v>0.50191825783024047</c:v>
                  </c:pt>
                  <c:pt idx="11">
                    <c:v>1.0800218912562665</c:v>
                  </c:pt>
                </c:numCache>
              </c:numRef>
            </c:plus>
            <c:minus>
              <c:numRef>
                <c:f>'Fig 4'!$C$79:$N$79</c:f>
                <c:numCache>
                  <c:formatCode>General</c:formatCode>
                  <c:ptCount val="12"/>
                  <c:pt idx="0">
                    <c:v>1.1855793744700565</c:v>
                  </c:pt>
                  <c:pt idx="1">
                    <c:v>8.7342940680053369E-2</c:v>
                  </c:pt>
                  <c:pt idx="2">
                    <c:v>0.43805390218089141</c:v>
                  </c:pt>
                  <c:pt idx="3">
                    <c:v>0.43990582092670044</c:v>
                  </c:pt>
                  <c:pt idx="4">
                    <c:v>0.28176876628290631</c:v>
                  </c:pt>
                  <c:pt idx="5">
                    <c:v>0.60071970642381867</c:v>
                  </c:pt>
                  <c:pt idx="6">
                    <c:v>1.463099740472404</c:v>
                  </c:pt>
                  <c:pt idx="7">
                    <c:v>0.47129914741104939</c:v>
                  </c:pt>
                  <c:pt idx="8">
                    <c:v>0.871863147126125</c:v>
                  </c:pt>
                  <c:pt idx="9">
                    <c:v>1.4404753636860148</c:v>
                  </c:pt>
                  <c:pt idx="10">
                    <c:v>0.50191825783024047</c:v>
                  </c:pt>
                  <c:pt idx="11">
                    <c:v>1.0800218912562665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4'!$C$75:$N$75</c:f>
              <c:numCache>
                <c:formatCode>0.00</c:formatCode>
                <c:ptCount val="12"/>
                <c:pt idx="0">
                  <c:v>1.9020542185560412</c:v>
                </c:pt>
                <c:pt idx="1">
                  <c:v>2.1871621351059152</c:v>
                </c:pt>
                <c:pt idx="2">
                  <c:v>1.3734833620309939</c:v>
                </c:pt>
                <c:pt idx="3">
                  <c:v>1.6445761422336129</c:v>
                </c:pt>
                <c:pt idx="4">
                  <c:v>2.9327673887798831</c:v>
                </c:pt>
                <c:pt idx="5">
                  <c:v>2.547150922996837</c:v>
                </c:pt>
                <c:pt idx="6">
                  <c:v>4.4476034116846206</c:v>
                </c:pt>
                <c:pt idx="7">
                  <c:v>11.641372682497099</c:v>
                </c:pt>
                <c:pt idx="8">
                  <c:v>29.394946542265654</c:v>
                </c:pt>
                <c:pt idx="9">
                  <c:v>42.161934889680857</c:v>
                </c:pt>
                <c:pt idx="10">
                  <c:v>39.471429143474957</c:v>
                </c:pt>
                <c:pt idx="11">
                  <c:v>40.000000000000007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C64-9D41-A936-6B801D48CCCC}"/>
            </c:ext>
          </c:extLst>
        </c:ser>
        <c:ser>
          <c:idx val="3"/>
          <c:order val="3"/>
          <c:tx>
            <c:strRef>
              <c:f>'Fig 4'!$B$76</c:f>
              <c:strCache>
                <c:ptCount val="1"/>
                <c:pt idx="0">
                  <c:v>10-92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8EC73F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 4'!$C$80:$N$80</c:f>
                <c:numCache>
                  <c:formatCode>General</c:formatCode>
                  <c:ptCount val="12"/>
                  <c:pt idx="0">
                    <c:v>0.25207975292083123</c:v>
                  </c:pt>
                  <c:pt idx="1">
                    <c:v>0.7302670117156933</c:v>
                  </c:pt>
                  <c:pt idx="2">
                    <c:v>0.93291989956294996</c:v>
                  </c:pt>
                  <c:pt idx="3">
                    <c:v>0.43278658569918399</c:v>
                  </c:pt>
                  <c:pt idx="4">
                    <c:v>0.50482016652887984</c:v>
                  </c:pt>
                  <c:pt idx="5">
                    <c:v>0.33799810154419557</c:v>
                  </c:pt>
                  <c:pt idx="6">
                    <c:v>0.54022991262093978</c:v>
                  </c:pt>
                  <c:pt idx="7">
                    <c:v>0.68067455037743274</c:v>
                  </c:pt>
                  <c:pt idx="8">
                    <c:v>0.56463576321215803</c:v>
                  </c:pt>
                  <c:pt idx="9">
                    <c:v>0.6298411122620694</c:v>
                  </c:pt>
                  <c:pt idx="10">
                    <c:v>0.25122262901459608</c:v>
                  </c:pt>
                  <c:pt idx="11">
                    <c:v>0.37814527765188249</c:v>
                  </c:pt>
                </c:numCache>
              </c:numRef>
            </c:plus>
            <c:minus>
              <c:numRef>
                <c:f>'Fig 4'!$C$80:$N$80</c:f>
                <c:numCache>
                  <c:formatCode>General</c:formatCode>
                  <c:ptCount val="12"/>
                  <c:pt idx="0">
                    <c:v>0.25207975292083123</c:v>
                  </c:pt>
                  <c:pt idx="1">
                    <c:v>0.7302670117156933</c:v>
                  </c:pt>
                  <c:pt idx="2">
                    <c:v>0.93291989956294996</c:v>
                  </c:pt>
                  <c:pt idx="3">
                    <c:v>0.43278658569918399</c:v>
                  </c:pt>
                  <c:pt idx="4">
                    <c:v>0.50482016652887984</c:v>
                  </c:pt>
                  <c:pt idx="5">
                    <c:v>0.33799810154419557</c:v>
                  </c:pt>
                  <c:pt idx="6">
                    <c:v>0.54022991262093978</c:v>
                  </c:pt>
                  <c:pt idx="7">
                    <c:v>0.68067455037743274</c:v>
                  </c:pt>
                  <c:pt idx="8">
                    <c:v>0.56463576321215803</c:v>
                  </c:pt>
                  <c:pt idx="9">
                    <c:v>0.6298411122620694</c:v>
                  </c:pt>
                  <c:pt idx="10">
                    <c:v>0.25122262901459608</c:v>
                  </c:pt>
                  <c:pt idx="11">
                    <c:v>0.37814527765188249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 4'!$C$72:$N$72</c:f>
              <c:numCache>
                <c:formatCode>0.00</c:formatCode>
                <c:ptCount val="12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5</c:v>
                </c:pt>
                <c:pt idx="9">
                  <c:v>15</c:v>
                </c:pt>
                <c:pt idx="10">
                  <c:v>45</c:v>
                </c:pt>
                <c:pt idx="11">
                  <c:v>120</c:v>
                </c:pt>
              </c:numCache>
            </c:numRef>
          </c:xVal>
          <c:yVal>
            <c:numRef>
              <c:f>'Fig 4'!$C$76:$N$76</c:f>
              <c:numCache>
                <c:formatCode>0.00</c:formatCode>
                <c:ptCount val="12"/>
                <c:pt idx="0">
                  <c:v>2.2888737408164812</c:v>
                </c:pt>
                <c:pt idx="1">
                  <c:v>2.5028402635764606</c:v>
                </c:pt>
                <c:pt idx="2">
                  <c:v>7.125274558812392</c:v>
                </c:pt>
                <c:pt idx="3">
                  <c:v>13.795349541770811</c:v>
                </c:pt>
                <c:pt idx="4">
                  <c:v>18.720745285162465</c:v>
                </c:pt>
                <c:pt idx="5">
                  <c:v>26.238733621146711</c:v>
                </c:pt>
                <c:pt idx="6">
                  <c:v>31.205407861849579</c:v>
                </c:pt>
                <c:pt idx="7">
                  <c:v>36.511398924486862</c:v>
                </c:pt>
                <c:pt idx="8">
                  <c:v>38.314398242823593</c:v>
                </c:pt>
                <c:pt idx="9">
                  <c:v>38.803302279784894</c:v>
                </c:pt>
                <c:pt idx="10">
                  <c:v>41.117170340074225</c:v>
                </c:pt>
                <c:pt idx="11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C64-9D41-A936-6B801D48C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465872"/>
        <c:axId val="14632976"/>
      </c:scatterChart>
      <c:valAx>
        <c:axId val="163465872"/>
        <c:scaling>
          <c:orientation val="minMax"/>
          <c:min val="30"/>
        </c:scaling>
        <c:delete val="0"/>
        <c:axPos val="b"/>
        <c:numFmt formatCode="0.00" sourceLinked="1"/>
        <c:majorTickMark val="cross"/>
        <c:minorTickMark val="in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32976"/>
        <c:crosses val="autoZero"/>
        <c:crossBetween val="midCat"/>
        <c:majorUnit val="15"/>
        <c:minorUnit val="5"/>
      </c:valAx>
      <c:valAx>
        <c:axId val="14632976"/>
        <c:scaling>
          <c:orientation val="minMax"/>
          <c:max val="45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163465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808140</xdr:colOff>
      <xdr:row>81</xdr:row>
      <xdr:rowOff>44148</xdr:rowOff>
    </xdr:from>
    <xdr:to>
      <xdr:col>8</xdr:col>
      <xdr:colOff>664195</xdr:colOff>
      <xdr:row>98</xdr:row>
      <xdr:rowOff>24466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69802A7-31BD-A1E7-CC78-B165D17357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698500</xdr:colOff>
      <xdr:row>99</xdr:row>
      <xdr:rowOff>678</xdr:rowOff>
    </xdr:from>
    <xdr:to>
      <xdr:col>4</xdr:col>
      <xdr:colOff>309298</xdr:colOff>
      <xdr:row>115</xdr:row>
      <xdr:rowOff>98367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BC7119D-E7D2-BD4F-9EF0-382C9CDCD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300159</xdr:colOff>
      <xdr:row>99</xdr:row>
      <xdr:rowOff>678</xdr:rowOff>
    </xdr:from>
    <xdr:to>
      <xdr:col>9</xdr:col>
      <xdr:colOff>287767</xdr:colOff>
      <xdr:row>115</xdr:row>
      <xdr:rowOff>98367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127E1E6-3D0A-8F4F-BC88-84FF115DD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6AE0-C7E0-954B-9470-1B339937A151}">
  <dimension ref="A1:AB90"/>
  <sheetViews>
    <sheetView tabSelected="1" zoomScale="125" zoomScaleNormal="193" workbookViewId="0">
      <selection activeCell="F33" sqref="F33"/>
    </sheetView>
  </sheetViews>
  <sheetFormatPr baseColWidth="10" defaultRowHeight="14" x14ac:dyDescent="0.2"/>
  <cols>
    <col min="1" max="1" width="25" style="17" customWidth="1"/>
    <col min="2" max="2" width="12.5" style="17" customWidth="1"/>
    <col min="3" max="16384" width="10.83203125" style="17"/>
  </cols>
  <sheetData>
    <row r="1" spans="1:14" x14ac:dyDescent="0.2">
      <c r="A1" s="18" t="s">
        <v>31</v>
      </c>
    </row>
    <row r="2" spans="1:14" x14ac:dyDescent="0.2">
      <c r="A2" s="18" t="s">
        <v>32</v>
      </c>
    </row>
    <row r="4" spans="1:14" x14ac:dyDescent="0.2">
      <c r="A4" s="18" t="s">
        <v>39</v>
      </c>
    </row>
    <row r="5" spans="1:14" ht="15" thickBot="1" x14ac:dyDescent="0.25">
      <c r="A5" s="17" t="s">
        <v>33</v>
      </c>
    </row>
    <row r="6" spans="1:14" x14ac:dyDescent="0.2">
      <c r="A6" s="95" t="s">
        <v>6</v>
      </c>
      <c r="B6" s="3" t="s">
        <v>8</v>
      </c>
      <c r="C6" s="4">
        <v>0</v>
      </c>
      <c r="D6" s="4">
        <v>5</v>
      </c>
      <c r="E6" s="4">
        <v>10</v>
      </c>
      <c r="F6" s="4">
        <v>15</v>
      </c>
      <c r="G6" s="4">
        <v>20</v>
      </c>
      <c r="H6" s="4">
        <v>30</v>
      </c>
      <c r="I6" s="4">
        <f>I7*60</f>
        <v>60</v>
      </c>
      <c r="J6" s="4">
        <f t="shared" ref="J6:N6" si="0">J7*60</f>
        <v>120</v>
      </c>
      <c r="K6" s="4">
        <f t="shared" si="0"/>
        <v>300</v>
      </c>
      <c r="L6" s="4">
        <f t="shared" si="0"/>
        <v>900</v>
      </c>
      <c r="M6" s="4">
        <f t="shared" si="0"/>
        <v>2700</v>
      </c>
      <c r="N6" s="5">
        <f t="shared" si="0"/>
        <v>7200</v>
      </c>
    </row>
    <row r="7" spans="1:14" ht="15" thickBot="1" x14ac:dyDescent="0.25">
      <c r="A7" s="96"/>
      <c r="B7" s="6" t="s">
        <v>9</v>
      </c>
      <c r="C7" s="2">
        <f>C6/60</f>
        <v>0</v>
      </c>
      <c r="D7" s="2">
        <f t="shared" ref="D7:H7" si="1">D6/60</f>
        <v>8.3333333333333329E-2</v>
      </c>
      <c r="E7" s="2">
        <f t="shared" si="1"/>
        <v>0.16666666666666666</v>
      </c>
      <c r="F7" s="2">
        <f t="shared" si="1"/>
        <v>0.25</v>
      </c>
      <c r="G7" s="2">
        <f t="shared" si="1"/>
        <v>0.33333333333333331</v>
      </c>
      <c r="H7" s="2">
        <f t="shared" si="1"/>
        <v>0.5</v>
      </c>
      <c r="I7" s="1">
        <v>1</v>
      </c>
      <c r="J7" s="1">
        <v>2</v>
      </c>
      <c r="K7" s="1">
        <v>5</v>
      </c>
      <c r="L7" s="1">
        <v>15</v>
      </c>
      <c r="M7" s="1">
        <v>45</v>
      </c>
      <c r="N7" s="7">
        <v>120</v>
      </c>
    </row>
    <row r="8" spans="1:14" ht="16" customHeight="1" x14ac:dyDescent="0.2">
      <c r="A8" s="8" t="s">
        <v>29</v>
      </c>
      <c r="B8" s="35" t="s">
        <v>0</v>
      </c>
      <c r="C8" s="19">
        <v>10530</v>
      </c>
      <c r="D8" s="19">
        <v>10269</v>
      </c>
      <c r="E8" s="19">
        <v>10185</v>
      </c>
      <c r="F8" s="19">
        <v>10942</v>
      </c>
      <c r="G8" s="19">
        <v>10672</v>
      </c>
      <c r="H8" s="19">
        <v>11111</v>
      </c>
      <c r="I8" s="19">
        <v>10302</v>
      </c>
      <c r="J8" s="19">
        <v>12631</v>
      </c>
      <c r="K8" s="19">
        <v>13429</v>
      </c>
      <c r="L8" s="19">
        <v>14518</v>
      </c>
      <c r="M8" s="19">
        <v>16132</v>
      </c>
      <c r="N8" s="20">
        <v>19960</v>
      </c>
    </row>
    <row r="9" spans="1:14" x14ac:dyDescent="0.2">
      <c r="A9" s="9" t="s">
        <v>29</v>
      </c>
      <c r="B9" s="36" t="s">
        <v>0</v>
      </c>
      <c r="C9" s="21">
        <v>10161</v>
      </c>
      <c r="D9" s="21">
        <v>10538</v>
      </c>
      <c r="E9" s="21">
        <v>10035</v>
      </c>
      <c r="F9" s="21">
        <v>9271</v>
      </c>
      <c r="G9" s="21">
        <v>10891</v>
      </c>
      <c r="H9" s="21">
        <v>11625</v>
      </c>
      <c r="I9" s="21">
        <v>11198</v>
      </c>
      <c r="J9" s="21">
        <v>11386</v>
      </c>
      <c r="K9" s="21">
        <v>13125</v>
      </c>
      <c r="L9" s="21">
        <v>14478</v>
      </c>
      <c r="M9" s="21">
        <v>16364</v>
      </c>
      <c r="N9" s="22">
        <v>20024</v>
      </c>
    </row>
    <row r="10" spans="1:14" x14ac:dyDescent="0.2">
      <c r="A10" s="9" t="s">
        <v>29</v>
      </c>
      <c r="B10" s="36" t="s">
        <v>0</v>
      </c>
      <c r="C10" s="21">
        <v>10592</v>
      </c>
      <c r="D10" s="21">
        <v>9993</v>
      </c>
      <c r="E10" s="21">
        <v>10796</v>
      </c>
      <c r="F10" s="21">
        <v>9728</v>
      </c>
      <c r="G10" s="21">
        <v>10731</v>
      </c>
      <c r="H10" s="21">
        <v>10612</v>
      </c>
      <c r="I10" s="21">
        <v>11572</v>
      </c>
      <c r="J10" s="21">
        <v>10828</v>
      </c>
      <c r="K10" s="21">
        <v>13023</v>
      </c>
      <c r="L10" s="21">
        <v>14409</v>
      </c>
      <c r="M10" s="21">
        <v>13486</v>
      </c>
      <c r="N10" s="22">
        <v>19192</v>
      </c>
    </row>
    <row r="11" spans="1:14" x14ac:dyDescent="0.2">
      <c r="A11" s="9" t="s">
        <v>29</v>
      </c>
      <c r="B11" s="36" t="s">
        <v>1</v>
      </c>
      <c r="C11" s="21">
        <v>10576</v>
      </c>
      <c r="D11" s="21">
        <v>10491</v>
      </c>
      <c r="E11" s="21">
        <v>10575</v>
      </c>
      <c r="F11" s="21">
        <v>11527</v>
      </c>
      <c r="G11" s="21">
        <v>10509</v>
      </c>
      <c r="H11" s="21">
        <v>13196</v>
      </c>
      <c r="I11" s="21">
        <v>12310</v>
      </c>
      <c r="J11" s="21">
        <v>12870</v>
      </c>
      <c r="K11" s="21">
        <v>15303</v>
      </c>
      <c r="L11" s="21">
        <v>33586</v>
      </c>
      <c r="M11" s="21">
        <v>47142</v>
      </c>
      <c r="N11" s="22">
        <v>45443</v>
      </c>
    </row>
    <row r="12" spans="1:14" x14ac:dyDescent="0.2">
      <c r="A12" s="9" t="s">
        <v>29</v>
      </c>
      <c r="B12" s="36" t="s">
        <v>1</v>
      </c>
      <c r="C12" s="21">
        <v>10756</v>
      </c>
      <c r="D12" s="21">
        <v>11684</v>
      </c>
      <c r="E12" s="21">
        <v>10557</v>
      </c>
      <c r="F12" s="21">
        <v>11989</v>
      </c>
      <c r="G12" s="21">
        <v>11273</v>
      </c>
      <c r="H12" s="21">
        <v>14273</v>
      </c>
      <c r="I12" s="21">
        <v>12403</v>
      </c>
      <c r="J12" s="21">
        <v>12889</v>
      </c>
      <c r="K12" s="21">
        <v>14069</v>
      </c>
      <c r="L12" s="21">
        <v>36934</v>
      </c>
      <c r="M12" s="21">
        <v>47492</v>
      </c>
      <c r="N12" s="22">
        <v>44504</v>
      </c>
    </row>
    <row r="13" spans="1:14" ht="15" thickBot="1" x14ac:dyDescent="0.25">
      <c r="A13" s="9" t="s">
        <v>29</v>
      </c>
      <c r="B13" s="37" t="s">
        <v>1</v>
      </c>
      <c r="C13" s="23">
        <v>9946</v>
      </c>
      <c r="D13" s="23">
        <v>9569</v>
      </c>
      <c r="E13" s="23">
        <v>10375</v>
      </c>
      <c r="F13" s="23">
        <v>10809</v>
      </c>
      <c r="G13" s="23">
        <v>10344</v>
      </c>
      <c r="H13" s="23">
        <v>12828</v>
      </c>
      <c r="I13" s="23">
        <v>12970</v>
      </c>
      <c r="J13" s="23">
        <v>10041</v>
      </c>
      <c r="K13" s="23">
        <v>13647</v>
      </c>
      <c r="L13" s="23">
        <v>41230</v>
      </c>
      <c r="M13" s="23">
        <v>39667</v>
      </c>
      <c r="N13" s="24">
        <v>46269</v>
      </c>
    </row>
    <row r="14" spans="1:14" x14ac:dyDescent="0.2">
      <c r="A14" s="9" t="s">
        <v>30</v>
      </c>
      <c r="B14" s="35" t="s">
        <v>2</v>
      </c>
      <c r="C14" s="19">
        <v>11484</v>
      </c>
      <c r="D14" s="19">
        <v>9898</v>
      </c>
      <c r="E14" s="19">
        <v>9522</v>
      </c>
      <c r="F14" s="19">
        <v>9660</v>
      </c>
      <c r="G14" s="19">
        <v>10003</v>
      </c>
      <c r="H14" s="19">
        <v>9246</v>
      </c>
      <c r="I14" s="19">
        <v>9463</v>
      </c>
      <c r="J14" s="19">
        <v>17795</v>
      </c>
      <c r="K14" s="19">
        <v>31097</v>
      </c>
      <c r="L14" s="19">
        <v>40875</v>
      </c>
      <c r="M14" s="19">
        <v>40057</v>
      </c>
      <c r="N14" s="20">
        <v>39700</v>
      </c>
    </row>
    <row r="15" spans="1:14" x14ac:dyDescent="0.2">
      <c r="A15" s="9" t="s">
        <v>30</v>
      </c>
      <c r="B15" s="36" t="s">
        <v>2</v>
      </c>
      <c r="C15" s="21">
        <v>8659</v>
      </c>
      <c r="D15" s="21">
        <v>9690</v>
      </c>
      <c r="E15" s="21">
        <v>9352</v>
      </c>
      <c r="F15" s="21">
        <v>8569</v>
      </c>
      <c r="G15" s="21">
        <v>10310</v>
      </c>
      <c r="H15" s="21">
        <v>9944</v>
      </c>
      <c r="I15" s="21">
        <v>11765</v>
      </c>
      <c r="J15" s="21">
        <v>16874</v>
      </c>
      <c r="K15" s="21">
        <v>33605</v>
      </c>
      <c r="L15" s="21">
        <v>43194</v>
      </c>
      <c r="M15" s="21">
        <v>41504</v>
      </c>
      <c r="N15" s="22">
        <v>41176</v>
      </c>
    </row>
    <row r="16" spans="1:14" x14ac:dyDescent="0.2">
      <c r="A16" s="9" t="s">
        <v>30</v>
      </c>
      <c r="B16" s="36" t="s">
        <v>2</v>
      </c>
      <c r="C16" s="21">
        <v>8404</v>
      </c>
      <c r="D16" s="21">
        <v>9671</v>
      </c>
      <c r="E16" s="21">
        <v>8353</v>
      </c>
      <c r="F16" s="21">
        <v>9675</v>
      </c>
      <c r="G16" s="21">
        <v>10808</v>
      </c>
      <c r="H16" s="21">
        <v>10968</v>
      </c>
      <c r="I16" s="21">
        <v>13676</v>
      </c>
      <c r="J16" s="21">
        <v>18200</v>
      </c>
      <c r="K16" s="21">
        <v>32503</v>
      </c>
      <c r="L16" s="21">
        <v>45019</v>
      </c>
      <c r="M16" s="21">
        <v>40808</v>
      </c>
      <c r="N16" s="22">
        <v>42813</v>
      </c>
    </row>
    <row r="17" spans="1:14" x14ac:dyDescent="0.2">
      <c r="A17" s="9" t="s">
        <v>30</v>
      </c>
      <c r="B17" s="36" t="s">
        <v>3</v>
      </c>
      <c r="C17" s="21">
        <v>9823</v>
      </c>
      <c r="D17" s="21">
        <v>8850</v>
      </c>
      <c r="E17" s="21">
        <v>15816</v>
      </c>
      <c r="F17" s="21">
        <v>20314</v>
      </c>
      <c r="G17" s="21">
        <v>24543</v>
      </c>
      <c r="H17" s="21">
        <v>31577</v>
      </c>
      <c r="I17" s="21">
        <v>34455</v>
      </c>
      <c r="J17" s="21">
        <v>38883</v>
      </c>
      <c r="K17" s="21">
        <v>41884</v>
      </c>
      <c r="L17" s="21">
        <v>41019</v>
      </c>
      <c r="M17" s="21">
        <v>44125</v>
      </c>
      <c r="N17" s="22">
        <v>43338</v>
      </c>
    </row>
    <row r="18" spans="1:14" x14ac:dyDescent="0.2">
      <c r="A18" s="9" t="s">
        <v>30</v>
      </c>
      <c r="B18" s="36" t="s">
        <v>3</v>
      </c>
      <c r="C18" s="21">
        <v>10378</v>
      </c>
      <c r="D18" s="21">
        <v>10799</v>
      </c>
      <c r="E18" s="21">
        <v>13670</v>
      </c>
      <c r="F18" s="21">
        <v>19329</v>
      </c>
      <c r="G18" s="21">
        <v>25105</v>
      </c>
      <c r="H18" s="21">
        <v>30555</v>
      </c>
      <c r="I18" s="21">
        <v>35969</v>
      </c>
      <c r="J18" s="21">
        <v>40807</v>
      </c>
      <c r="K18" s="21">
        <v>42381</v>
      </c>
      <c r="L18" s="21">
        <v>42363</v>
      </c>
      <c r="M18" s="21">
        <v>44506</v>
      </c>
      <c r="N18" s="22">
        <v>42491</v>
      </c>
    </row>
    <row r="19" spans="1:14" ht="15" thickBot="1" x14ac:dyDescent="0.25">
      <c r="A19" s="10" t="s">
        <v>30</v>
      </c>
      <c r="B19" s="37" t="s">
        <v>3</v>
      </c>
      <c r="C19" s="23">
        <v>9640</v>
      </c>
      <c r="D19" s="23">
        <v>10757</v>
      </c>
      <c r="E19" s="23">
        <v>13126</v>
      </c>
      <c r="F19" s="23">
        <v>20582</v>
      </c>
      <c r="G19" s="23">
        <v>23583</v>
      </c>
      <c r="H19" s="23">
        <v>30951</v>
      </c>
      <c r="I19" s="23">
        <v>35774</v>
      </c>
      <c r="J19" s="23">
        <v>40519</v>
      </c>
      <c r="K19" s="23">
        <v>40705</v>
      </c>
      <c r="L19" s="23">
        <v>42879</v>
      </c>
      <c r="M19" s="23">
        <v>43740</v>
      </c>
      <c r="N19" s="24">
        <v>43592</v>
      </c>
    </row>
    <row r="20" spans="1:14" ht="15" thickBot="1" x14ac:dyDescent="0.25"/>
    <row r="21" spans="1:14" ht="15" thickBot="1" x14ac:dyDescent="0.25">
      <c r="A21" s="11" t="s">
        <v>34</v>
      </c>
      <c r="B21" s="14"/>
      <c r="C21" s="15" t="s">
        <v>35</v>
      </c>
      <c r="D21" s="15" t="s">
        <v>36</v>
      </c>
      <c r="E21" s="15" t="s">
        <v>37</v>
      </c>
      <c r="F21" s="16" t="s">
        <v>7</v>
      </c>
    </row>
    <row r="22" spans="1:14" x14ac:dyDescent="0.2">
      <c r="A22" s="12" t="s">
        <v>29</v>
      </c>
      <c r="B22" s="33" t="s">
        <v>4</v>
      </c>
      <c r="C22" s="25">
        <v>8685</v>
      </c>
      <c r="D22" s="26">
        <v>9046</v>
      </c>
      <c r="E22" s="26">
        <v>8614</v>
      </c>
      <c r="F22" s="30">
        <f>AVERAGE(C22:E22)</f>
        <v>8781.6666666666661</v>
      </c>
    </row>
    <row r="23" spans="1:14" ht="15" thickBot="1" x14ac:dyDescent="0.25">
      <c r="A23" s="12" t="s">
        <v>29</v>
      </c>
      <c r="B23" s="34" t="s">
        <v>5</v>
      </c>
      <c r="C23" s="27">
        <v>42870</v>
      </c>
      <c r="D23" s="23">
        <v>38247</v>
      </c>
      <c r="E23" s="23">
        <v>42449</v>
      </c>
      <c r="F23" s="31">
        <f>AVERAGE(C23:E23)</f>
        <v>41188.666666666664</v>
      </c>
    </row>
    <row r="24" spans="1:14" x14ac:dyDescent="0.2">
      <c r="A24" s="12" t="s">
        <v>30</v>
      </c>
      <c r="B24" s="33" t="s">
        <v>4</v>
      </c>
      <c r="C24" s="25">
        <v>7523</v>
      </c>
      <c r="D24" s="26">
        <v>8146</v>
      </c>
      <c r="E24" s="26">
        <v>8128</v>
      </c>
      <c r="F24" s="30">
        <f>AVERAGE(C24:E24)</f>
        <v>7932.333333333333</v>
      </c>
    </row>
    <row r="25" spans="1:14" ht="15" thickBot="1" x14ac:dyDescent="0.25">
      <c r="A25" s="13" t="s">
        <v>30</v>
      </c>
      <c r="B25" s="34" t="s">
        <v>5</v>
      </c>
      <c r="C25" s="27" t="s">
        <v>38</v>
      </c>
      <c r="D25" s="23"/>
      <c r="E25" s="23"/>
      <c r="F25" s="31">
        <f>AVERAGE(N17:N19)</f>
        <v>43140.333333333336</v>
      </c>
    </row>
    <row r="26" spans="1:14" ht="15" thickBot="1" x14ac:dyDescent="0.25"/>
    <row r="27" spans="1:14" ht="17" customHeight="1" thickBot="1" x14ac:dyDescent="0.25">
      <c r="A27" s="90" t="s">
        <v>46</v>
      </c>
      <c r="B27" s="91"/>
      <c r="C27" s="45" t="s">
        <v>10</v>
      </c>
      <c r="D27" s="46" t="s">
        <v>11</v>
      </c>
    </row>
    <row r="28" spans="1:14" x14ac:dyDescent="0.2">
      <c r="A28" s="74" t="s">
        <v>29</v>
      </c>
      <c r="B28" s="74" t="s">
        <v>0</v>
      </c>
      <c r="C28" s="75">
        <f>F22</f>
        <v>8781.6666666666661</v>
      </c>
      <c r="D28" s="56">
        <f>AVERAGE(N11:N13)-C28</f>
        <v>36623.666666666672</v>
      </c>
    </row>
    <row r="29" spans="1:14" x14ac:dyDescent="0.2">
      <c r="A29" s="12" t="s">
        <v>29</v>
      </c>
      <c r="B29" s="12" t="s">
        <v>1</v>
      </c>
      <c r="C29" s="40">
        <f>F22</f>
        <v>8781.6666666666661</v>
      </c>
      <c r="D29" s="41">
        <f>AVERAGE(N11:N13)-C29</f>
        <v>36623.666666666672</v>
      </c>
    </row>
    <row r="30" spans="1:14" x14ac:dyDescent="0.2">
      <c r="A30" s="12" t="s">
        <v>30</v>
      </c>
      <c r="B30" s="12" t="s">
        <v>2</v>
      </c>
      <c r="C30" s="40">
        <f>F24</f>
        <v>7932.333333333333</v>
      </c>
      <c r="D30" s="41">
        <f>AVERAGE(N14:N16)-C30</f>
        <v>33297.333333333328</v>
      </c>
    </row>
    <row r="31" spans="1:14" ht="15" thickBot="1" x14ac:dyDescent="0.25">
      <c r="A31" s="13" t="s">
        <v>30</v>
      </c>
      <c r="B31" s="13" t="s">
        <v>3</v>
      </c>
      <c r="C31" s="42">
        <f>F24</f>
        <v>7932.333333333333</v>
      </c>
      <c r="D31" s="31">
        <f>AVERAGE(N17:N19)-C31</f>
        <v>35208</v>
      </c>
    </row>
    <row r="34" spans="1:14" x14ac:dyDescent="0.2">
      <c r="A34" s="18" t="s">
        <v>41</v>
      </c>
    </row>
    <row r="35" spans="1:14" ht="15" thickBot="1" x14ac:dyDescent="0.25">
      <c r="A35" s="17" t="s">
        <v>42</v>
      </c>
    </row>
    <row r="36" spans="1:14" ht="15" thickBot="1" x14ac:dyDescent="0.25">
      <c r="B36" s="43" t="s">
        <v>9</v>
      </c>
      <c r="C36" s="44">
        <f t="shared" ref="C36:N36" si="2">C7</f>
        <v>0</v>
      </c>
      <c r="D36" s="44">
        <f t="shared" si="2"/>
        <v>8.3333333333333329E-2</v>
      </c>
      <c r="E36" s="44">
        <f t="shared" si="2"/>
        <v>0.16666666666666666</v>
      </c>
      <c r="F36" s="44">
        <f t="shared" si="2"/>
        <v>0.25</v>
      </c>
      <c r="G36" s="44">
        <f t="shared" si="2"/>
        <v>0.33333333333333331</v>
      </c>
      <c r="H36" s="44">
        <f t="shared" si="2"/>
        <v>0.5</v>
      </c>
      <c r="I36" s="45">
        <f t="shared" si="2"/>
        <v>1</v>
      </c>
      <c r="J36" s="45">
        <f t="shared" si="2"/>
        <v>2</v>
      </c>
      <c r="K36" s="45">
        <f t="shared" si="2"/>
        <v>5</v>
      </c>
      <c r="L36" s="45">
        <f t="shared" si="2"/>
        <v>15</v>
      </c>
      <c r="M36" s="45">
        <f t="shared" si="2"/>
        <v>45</v>
      </c>
      <c r="N36" s="46">
        <f t="shared" si="2"/>
        <v>120</v>
      </c>
    </row>
    <row r="37" spans="1:14" x14ac:dyDescent="0.2">
      <c r="B37" s="47" t="s">
        <v>0</v>
      </c>
      <c r="C37" s="39">
        <f t="shared" ref="C37:N37" si="3">(C8-$C$28)/$D$28*40</f>
        <v>1.9095120641479557</v>
      </c>
      <c r="D37" s="39">
        <f t="shared" si="3"/>
        <v>1.6244504919405489</v>
      </c>
      <c r="E37" s="39">
        <f t="shared" si="3"/>
        <v>1.5327065376669009</v>
      </c>
      <c r="F37" s="39">
        <f t="shared" si="3"/>
        <v>2.3594943160615633</v>
      </c>
      <c r="G37" s="39">
        <f t="shared" si="3"/>
        <v>2.0646030344676944</v>
      </c>
      <c r="H37" s="39">
        <f t="shared" si="3"/>
        <v>2.5440744145406891</v>
      </c>
      <c r="I37" s="39">
        <f t="shared" si="3"/>
        <v>1.6604927596909107</v>
      </c>
      <c r="J37" s="39">
        <f t="shared" si="3"/>
        <v>4.2042031109209894</v>
      </c>
      <c r="K37" s="39">
        <f t="shared" si="3"/>
        <v>5.075770676520647</v>
      </c>
      <c r="L37" s="39">
        <f t="shared" si="3"/>
        <v>6.2651655122825858</v>
      </c>
      <c r="M37" s="39">
        <f t="shared" si="3"/>
        <v>8.0279600622548255</v>
      </c>
      <c r="N37" s="48">
        <f t="shared" si="3"/>
        <v>12.208863121296794</v>
      </c>
    </row>
    <row r="38" spans="1:14" x14ac:dyDescent="0.2">
      <c r="B38" s="36" t="s">
        <v>0</v>
      </c>
      <c r="C38" s="40">
        <f t="shared" ref="C38:N38" si="4">(C9-$C$28)/$D$28*40</f>
        <v>1.5064939793030012</v>
      </c>
      <c r="D38" s="40">
        <f t="shared" si="4"/>
        <v>1.918249583602589</v>
      </c>
      <c r="E38" s="40">
        <f t="shared" si="4"/>
        <v>1.3688780478925289</v>
      </c>
      <c r="F38" s="40">
        <f t="shared" si="4"/>
        <v>0.53444493997506226</v>
      </c>
      <c r="G38" s="40">
        <f t="shared" si="4"/>
        <v>2.3037926295382771</v>
      </c>
      <c r="H38" s="40">
        <f t="shared" si="4"/>
        <v>3.1054600395008696</v>
      </c>
      <c r="I38" s="40">
        <f t="shared" si="4"/>
        <v>2.6390949386098246</v>
      </c>
      <c r="J38" s="40">
        <f t="shared" si="4"/>
        <v>2.8444266457937042</v>
      </c>
      <c r="K38" s="40">
        <f t="shared" si="4"/>
        <v>4.7437449372445863</v>
      </c>
      <c r="L38" s="40">
        <f t="shared" si="4"/>
        <v>6.2214779150094204</v>
      </c>
      <c r="M38" s="40">
        <f t="shared" si="4"/>
        <v>8.2813481264391875</v>
      </c>
      <c r="N38" s="49">
        <f t="shared" si="4"/>
        <v>12.278763276933857</v>
      </c>
    </row>
    <row r="39" spans="1:14" x14ac:dyDescent="0.2">
      <c r="B39" s="36" t="s">
        <v>0</v>
      </c>
      <c r="C39" s="40">
        <f t="shared" ref="C39:N39" si="5">(C10-$C$28)/$D$28*40</f>
        <v>1.9772278399213628</v>
      </c>
      <c r="D39" s="40">
        <f t="shared" si="5"/>
        <v>1.3230060707557048</v>
      </c>
      <c r="E39" s="40">
        <f t="shared" si="5"/>
        <v>2.2000345860145081</v>
      </c>
      <c r="F39" s="40">
        <f t="shared" si="5"/>
        <v>1.0335757388209816</v>
      </c>
      <c r="G39" s="40">
        <f t="shared" si="5"/>
        <v>2.1290422404456137</v>
      </c>
      <c r="H39" s="40">
        <f t="shared" si="5"/>
        <v>1.9990716385579457</v>
      </c>
      <c r="I39" s="40">
        <f t="shared" si="5"/>
        <v>3.0475739731139244</v>
      </c>
      <c r="J39" s="40">
        <f t="shared" si="5"/>
        <v>2.2349846638330408</v>
      </c>
      <c r="K39" s="40">
        <f t="shared" si="5"/>
        <v>4.6323415641980139</v>
      </c>
      <c r="L39" s="40">
        <f t="shared" si="5"/>
        <v>6.1461168097132095</v>
      </c>
      <c r="M39" s="40">
        <f t="shared" si="5"/>
        <v>5.1380255026349086</v>
      </c>
      <c r="N39" s="49">
        <f t="shared" si="5"/>
        <v>11.370061253652008</v>
      </c>
    </row>
    <row r="40" spans="1:14" x14ac:dyDescent="0.2">
      <c r="B40" s="36" t="s">
        <v>1</v>
      </c>
      <c r="C40" s="40">
        <f t="shared" ref="C40:N40" si="6">(C11-$C$29)/$D$29*40</f>
        <v>1.9597528010120966</v>
      </c>
      <c r="D40" s="40">
        <f t="shared" si="6"/>
        <v>1.8669166568066191</v>
      </c>
      <c r="E40" s="40">
        <f t="shared" si="6"/>
        <v>1.9586606110802673</v>
      </c>
      <c r="F40" s="40">
        <f t="shared" si="6"/>
        <v>2.9984254261816137</v>
      </c>
      <c r="G40" s="40">
        <f t="shared" si="6"/>
        <v>1.8865760755795438</v>
      </c>
      <c r="H40" s="40">
        <f t="shared" si="6"/>
        <v>4.8212904224044557</v>
      </c>
      <c r="I40" s="40">
        <f t="shared" si="6"/>
        <v>3.8536101428038338</v>
      </c>
      <c r="J40" s="40">
        <f t="shared" si="6"/>
        <v>4.4652365046281552</v>
      </c>
      <c r="K40" s="40">
        <f t="shared" si="6"/>
        <v>7.1225346087684649</v>
      </c>
      <c r="L40" s="40">
        <f t="shared" si="6"/>
        <v>27.091043132400724</v>
      </c>
      <c r="M40" s="40">
        <f t="shared" si="6"/>
        <v>41.89676984827662</v>
      </c>
      <c r="N40" s="49">
        <f t="shared" si="6"/>
        <v>40.041139154098893</v>
      </c>
    </row>
    <row r="41" spans="1:14" x14ac:dyDescent="0.2">
      <c r="B41" s="36" t="s">
        <v>1</v>
      </c>
      <c r="C41" s="40">
        <f t="shared" ref="C41:N41" si="7">(C12-$C$29)/$D$29*40</f>
        <v>2.1563469887413427</v>
      </c>
      <c r="D41" s="40">
        <f t="shared" si="7"/>
        <v>3.1698992454787889</v>
      </c>
      <c r="E41" s="40">
        <f t="shared" si="7"/>
        <v>1.9390011923073427</v>
      </c>
      <c r="F41" s="40">
        <f t="shared" si="7"/>
        <v>3.5030171746866783</v>
      </c>
      <c r="G41" s="40">
        <f t="shared" si="7"/>
        <v>2.7210091834970109</v>
      </c>
      <c r="H41" s="40">
        <f t="shared" si="7"/>
        <v>5.9975789789844463</v>
      </c>
      <c r="I41" s="40">
        <f t="shared" si="7"/>
        <v>3.9551838064639444</v>
      </c>
      <c r="J41" s="40">
        <f t="shared" si="7"/>
        <v>4.4859881133329091</v>
      </c>
      <c r="K41" s="40">
        <f t="shared" si="7"/>
        <v>5.7747722328912996</v>
      </c>
      <c r="L41" s="40">
        <f t="shared" si="7"/>
        <v>30.747695024164699</v>
      </c>
      <c r="M41" s="40">
        <f t="shared" si="7"/>
        <v>42.279036324416815</v>
      </c>
      <c r="N41" s="49">
        <f t="shared" si="7"/>
        <v>39.01557280811133</v>
      </c>
    </row>
    <row r="42" spans="1:14" x14ac:dyDescent="0.2">
      <c r="B42" s="36" t="s">
        <v>1</v>
      </c>
      <c r="C42" s="40">
        <f t="shared" ref="C42:N42" si="8">(C13-$C$29)/$D$29*40</f>
        <v>1.2716731439597351</v>
      </c>
      <c r="D42" s="40">
        <f t="shared" si="8"/>
        <v>0.8599175396601475</v>
      </c>
      <c r="E42" s="40">
        <f t="shared" si="8"/>
        <v>1.7402226247144383</v>
      </c>
      <c r="F42" s="40">
        <f t="shared" si="8"/>
        <v>2.2142330551282869</v>
      </c>
      <c r="G42" s="40">
        <f t="shared" si="8"/>
        <v>1.7063647368277348</v>
      </c>
      <c r="H42" s="40">
        <f t="shared" si="8"/>
        <v>4.4193645274913305</v>
      </c>
      <c r="I42" s="40">
        <f t="shared" si="8"/>
        <v>4.5744554978110692</v>
      </c>
      <c r="J42" s="40">
        <f t="shared" si="8"/>
        <v>1.3754311874835037</v>
      </c>
      <c r="K42" s="40">
        <f t="shared" si="8"/>
        <v>5.3138680816594004</v>
      </c>
      <c r="L42" s="40">
        <f t="shared" si="8"/>
        <v>35.439742971302707</v>
      </c>
      <c r="M42" s="40">
        <f t="shared" si="8"/>
        <v>33.73265010785375</v>
      </c>
      <c r="N42" s="49">
        <f t="shared" si="8"/>
        <v>40.94328803778977</v>
      </c>
    </row>
    <row r="43" spans="1:14" x14ac:dyDescent="0.2">
      <c r="B43" s="36" t="s">
        <v>2</v>
      </c>
      <c r="C43" s="40">
        <f t="shared" ref="C43:N43" si="9">(C14-$C$30)/$D$30*40</f>
        <v>4.2666079365714982</v>
      </c>
      <c r="D43" s="40">
        <f t="shared" si="9"/>
        <v>2.3613502582789421</v>
      </c>
      <c r="E43" s="40">
        <f t="shared" si="9"/>
        <v>1.9096624354302651</v>
      </c>
      <c r="F43" s="40">
        <f t="shared" si="9"/>
        <v>2.0754414767949392</v>
      </c>
      <c r="G43" s="40">
        <f t="shared" si="9"/>
        <v>2.4874864854042373</v>
      </c>
      <c r="H43" s="40">
        <f t="shared" si="9"/>
        <v>1.5781043527009175</v>
      </c>
      <c r="I43" s="40">
        <f t="shared" si="9"/>
        <v>1.8387858887598614</v>
      </c>
      <c r="J43" s="40">
        <f t="shared" si="9"/>
        <v>11.847995835502346</v>
      </c>
      <c r="K43" s="40">
        <f t="shared" si="9"/>
        <v>27.827653866175478</v>
      </c>
      <c r="L43" s="40">
        <f t="shared" si="9"/>
        <v>39.573939855043449</v>
      </c>
      <c r="M43" s="40">
        <f t="shared" si="9"/>
        <v>38.591278580867346</v>
      </c>
      <c r="N43" s="49">
        <f t="shared" si="9"/>
        <v>38.162415408641344</v>
      </c>
    </row>
    <row r="44" spans="1:14" x14ac:dyDescent="0.2">
      <c r="B44" s="36" t="s">
        <v>2</v>
      </c>
      <c r="C44" s="40">
        <f t="shared" ref="C44:N44" si="10">(C15-$C$30)/$D$30*40</f>
        <v>0.87294277820045707</v>
      </c>
      <c r="D44" s="40">
        <f t="shared" si="10"/>
        <v>2.111480398830738</v>
      </c>
      <c r="E44" s="40">
        <f t="shared" si="10"/>
        <v>1.7054418772274063</v>
      </c>
      <c r="F44" s="40">
        <f t="shared" si="10"/>
        <v>0.764826012093061</v>
      </c>
      <c r="G44" s="40">
        <f t="shared" si="10"/>
        <v>2.8562847875705772</v>
      </c>
      <c r="H44" s="40">
        <f t="shared" si="10"/>
        <v>2.4166099387338331</v>
      </c>
      <c r="I44" s="40">
        <f t="shared" si="10"/>
        <v>4.6041725063068126</v>
      </c>
      <c r="J44" s="40">
        <f t="shared" si="10"/>
        <v>10.741600929003328</v>
      </c>
      <c r="K44" s="40">
        <f t="shared" si="10"/>
        <v>30.840507748368246</v>
      </c>
      <c r="L44" s="40">
        <f t="shared" si="10"/>
        <v>42.359748528410684</v>
      </c>
      <c r="M44" s="40">
        <f t="shared" si="10"/>
        <v>40.329555920394029</v>
      </c>
      <c r="N44" s="49">
        <f t="shared" si="10"/>
        <v>39.935530372802631</v>
      </c>
    </row>
    <row r="45" spans="1:14" x14ac:dyDescent="0.2">
      <c r="B45" s="36" t="s">
        <v>2</v>
      </c>
      <c r="C45" s="40">
        <f t="shared" ref="C45:N45" si="11">(C16-$C$30)/$D$30*40</f>
        <v>0.56661194089616829</v>
      </c>
      <c r="D45" s="40">
        <f t="shared" si="11"/>
        <v>2.0886557482080654</v>
      </c>
      <c r="E45" s="40">
        <f t="shared" si="11"/>
        <v>0.50534577343531051</v>
      </c>
      <c r="F45" s="40">
        <f t="shared" si="11"/>
        <v>2.0934609378128384</v>
      </c>
      <c r="G45" s="40">
        <f t="shared" si="11"/>
        <v>3.4545308933648351</v>
      </c>
      <c r="H45" s="40">
        <f t="shared" si="11"/>
        <v>3.6467384775557612</v>
      </c>
      <c r="I45" s="40">
        <f t="shared" si="11"/>
        <v>6.8998518399871873</v>
      </c>
      <c r="J45" s="40">
        <f t="shared" si="11"/>
        <v>12.334521282985628</v>
      </c>
      <c r="K45" s="40">
        <f t="shared" si="11"/>
        <v>29.516678012253237</v>
      </c>
      <c r="L45" s="40">
        <f t="shared" si="11"/>
        <v>44.55211628558844</v>
      </c>
      <c r="M45" s="40">
        <f t="shared" si="11"/>
        <v>39.493452929163496</v>
      </c>
      <c r="N45" s="49">
        <f t="shared" si="11"/>
        <v>41.902054218556046</v>
      </c>
    </row>
    <row r="46" spans="1:14" x14ac:dyDescent="0.2">
      <c r="B46" s="36" t="s">
        <v>3</v>
      </c>
      <c r="C46" s="40">
        <f t="shared" ref="C46:N46" si="12">(C17-$C$31)/$D$31*40</f>
        <v>2.1479966674240707</v>
      </c>
      <c r="D46" s="40">
        <f t="shared" si="12"/>
        <v>1.0425660834658792</v>
      </c>
      <c r="E46" s="40">
        <f t="shared" si="12"/>
        <v>8.9566765129137309</v>
      </c>
      <c r="F46" s="40">
        <f t="shared" si="12"/>
        <v>14.066878739680376</v>
      </c>
      <c r="G46" s="40">
        <f t="shared" si="12"/>
        <v>18.871468605619938</v>
      </c>
      <c r="H46" s="40">
        <f t="shared" si="12"/>
        <v>26.862834204347497</v>
      </c>
      <c r="I46" s="40">
        <f t="shared" si="12"/>
        <v>30.132545633568132</v>
      </c>
      <c r="J46" s="40">
        <f t="shared" si="12"/>
        <v>35.163220480193893</v>
      </c>
      <c r="K46" s="40">
        <f t="shared" si="12"/>
        <v>38.572672877376355</v>
      </c>
      <c r="L46" s="40">
        <f t="shared" si="12"/>
        <v>37.589941679921225</v>
      </c>
      <c r="M46" s="40">
        <f t="shared" si="12"/>
        <v>41.118685147315006</v>
      </c>
      <c r="N46" s="49">
        <f t="shared" si="12"/>
        <v>40.224570173445429</v>
      </c>
    </row>
    <row r="47" spans="1:14" x14ac:dyDescent="0.2">
      <c r="B47" s="36" t="s">
        <v>3</v>
      </c>
      <c r="C47" s="40">
        <f t="shared" ref="C47:N47" si="13">(C18-$C$31)/$D$31*40</f>
        <v>2.7785351813981674</v>
      </c>
      <c r="D47" s="40">
        <f t="shared" si="13"/>
        <v>3.2568355676740142</v>
      </c>
      <c r="E47" s="40">
        <f t="shared" si="13"/>
        <v>6.5185942588805581</v>
      </c>
      <c r="F47" s="40">
        <f t="shared" si="13"/>
        <v>12.947814890555179</v>
      </c>
      <c r="G47" s="40">
        <f t="shared" si="13"/>
        <v>19.50995985760812</v>
      </c>
      <c r="H47" s="40">
        <f t="shared" si="13"/>
        <v>25.701734454290694</v>
      </c>
      <c r="I47" s="40">
        <f t="shared" si="13"/>
        <v>31.852609255472242</v>
      </c>
      <c r="J47" s="40">
        <f t="shared" si="13"/>
        <v>37.349087328637431</v>
      </c>
      <c r="K47" s="40">
        <f t="shared" si="13"/>
        <v>39.137317276376578</v>
      </c>
      <c r="L47" s="40">
        <f t="shared" si="13"/>
        <v>39.116867378626068</v>
      </c>
      <c r="M47" s="40">
        <f t="shared" si="13"/>
        <v>41.551541316367491</v>
      </c>
      <c r="N47" s="49">
        <f t="shared" si="13"/>
        <v>39.262288873740815</v>
      </c>
    </row>
    <row r="48" spans="1:14" ht="15" thickBot="1" x14ac:dyDescent="0.25">
      <c r="B48" s="37" t="s">
        <v>3</v>
      </c>
      <c r="C48" s="42">
        <f t="shared" ref="C48:N48" si="14">(C19-$C$31)/$D$31*40</f>
        <v>1.9400893736272062</v>
      </c>
      <c r="D48" s="42">
        <f t="shared" si="14"/>
        <v>3.2091191395894874</v>
      </c>
      <c r="E48" s="42">
        <f t="shared" si="14"/>
        <v>5.9005529046428853</v>
      </c>
      <c r="F48" s="42">
        <f t="shared" si="14"/>
        <v>14.371354995076878</v>
      </c>
      <c r="G48" s="42">
        <f t="shared" si="14"/>
        <v>17.780807392259337</v>
      </c>
      <c r="H48" s="42">
        <f t="shared" si="14"/>
        <v>26.151632204801942</v>
      </c>
      <c r="I48" s="42">
        <f t="shared" si="14"/>
        <v>31.631068696508372</v>
      </c>
      <c r="J48" s="42">
        <f t="shared" si="14"/>
        <v>37.021888964629255</v>
      </c>
      <c r="K48" s="42">
        <f t="shared" si="14"/>
        <v>37.233204574717867</v>
      </c>
      <c r="L48" s="42">
        <f t="shared" si="14"/>
        <v>39.70309778080739</v>
      </c>
      <c r="M48" s="42">
        <f t="shared" si="14"/>
        <v>40.681284556540177</v>
      </c>
      <c r="N48" s="50">
        <f t="shared" si="14"/>
        <v>40.513140952813757</v>
      </c>
    </row>
    <row r="50" spans="1:16" ht="15" thickBot="1" x14ac:dyDescent="0.25">
      <c r="A50" s="17" t="s">
        <v>43</v>
      </c>
    </row>
    <row r="51" spans="1:16" ht="29" thickBot="1" x14ac:dyDescent="0.25">
      <c r="B51" s="92" t="s">
        <v>40</v>
      </c>
      <c r="C51" s="93"/>
      <c r="D51" s="93"/>
      <c r="E51" s="94"/>
      <c r="F51" s="43" t="s">
        <v>12</v>
      </c>
      <c r="G51" s="43" t="s">
        <v>13</v>
      </c>
      <c r="H51" s="43" t="s">
        <v>14</v>
      </c>
      <c r="I51" s="43" t="s">
        <v>15</v>
      </c>
      <c r="J51" s="43" t="s">
        <v>16</v>
      </c>
      <c r="K51" s="43" t="s">
        <v>17</v>
      </c>
      <c r="L51" s="43" t="s">
        <v>18</v>
      </c>
      <c r="M51" s="43" t="s">
        <v>19</v>
      </c>
      <c r="N51" s="43" t="s">
        <v>20</v>
      </c>
      <c r="O51" s="43" t="s">
        <v>21</v>
      </c>
      <c r="P51" s="76" t="s">
        <v>22</v>
      </c>
    </row>
    <row r="52" spans="1:16" x14ac:dyDescent="0.2">
      <c r="B52" s="70" t="s">
        <v>0</v>
      </c>
      <c r="F52" s="55">
        <f>CORREL($D37:F37,$D$36:F$36)</f>
        <v>0.8109673805036266</v>
      </c>
      <c r="G52" s="55">
        <f>CORREL($D37:G37,$D$36:G$36)</f>
        <v>0.7165663347639728</v>
      </c>
      <c r="H52" s="55">
        <f>CORREL($D37:H37,$D$36:H$36)</f>
        <v>0.84755036319991461</v>
      </c>
      <c r="I52" s="55">
        <f>CORREL($D37:I37,$D$36:I$36)</f>
        <v>2.5686427395618463E-2</v>
      </c>
      <c r="J52" s="55">
        <f>CORREL($D37:J37,$D$36:J$36)</f>
        <v>0.81916277562397177</v>
      </c>
      <c r="K52" s="55">
        <f>CORREL($D37:K37,$D$36:K$36)</f>
        <v>0.9007406257374978</v>
      </c>
      <c r="L52" s="55">
        <f>CORREL($D37:L37,$D$36:L$36)</f>
        <v>0.87136634770220311</v>
      </c>
      <c r="M52" s="57">
        <f>CORREL($D37:M37,$D$36:M$36)</f>
        <v>0.8620410349214771</v>
      </c>
      <c r="N52" s="61">
        <f>CORREL($D37:N37,$D$36:N$36)</f>
        <v>0.91938260678880923</v>
      </c>
      <c r="O52" s="59" t="s">
        <v>23</v>
      </c>
      <c r="P52" s="49">
        <f>SLOPE(D37:N37,$D$36:$N$36)</f>
        <v>8.4933460185511567E-2</v>
      </c>
    </row>
    <row r="53" spans="1:16" x14ac:dyDescent="0.2">
      <c r="B53" s="71" t="s">
        <v>0</v>
      </c>
      <c r="F53" s="32">
        <f>CORREL($D38:F38,$D$36:F$36)</f>
        <v>-0.99300159971289881</v>
      </c>
      <c r="G53" s="32">
        <f>CORREL($D38:G38,$D$36:G$36)</f>
        <v>5.4204963483538392E-2</v>
      </c>
      <c r="H53" s="32">
        <f>CORREL($D38:H38,$D$36:H$36)</f>
        <v>0.61334639992071327</v>
      </c>
      <c r="I53" s="32">
        <f>CORREL($D38:I38,$D$36:I$36)</f>
        <v>0.56397173419671676</v>
      </c>
      <c r="J53" s="32">
        <f>CORREL($D38:J38,$D$36:J$36)</f>
        <v>0.55803269530192423</v>
      </c>
      <c r="K53" s="32">
        <f>CORREL($D38:K38,$D$36:K$36)</f>
        <v>0.82986396923461936</v>
      </c>
      <c r="L53" s="32">
        <f>CORREL($D38:L38,$D$36:L$36)</f>
        <v>0.87516699858801039</v>
      </c>
      <c r="M53" s="58">
        <f>CORREL($D38:M38,$D$36:M$36)</f>
        <v>0.88209758371427549</v>
      </c>
      <c r="N53" s="62">
        <f>CORREL($D38:N38,$D$36:N$36)</f>
        <v>0.92080873986704059</v>
      </c>
      <c r="O53" s="60" t="s">
        <v>23</v>
      </c>
      <c r="P53" s="49">
        <f>SLOPE(D38:N38,$D$36:$N$36)</f>
        <v>8.7801583948106374E-2</v>
      </c>
    </row>
    <row r="54" spans="1:16" ht="15" thickBot="1" x14ac:dyDescent="0.25">
      <c r="B54" s="71" t="s">
        <v>0</v>
      </c>
      <c r="F54" s="32">
        <f>CORREL($D39:F39,$D$36:F$36)</f>
        <v>-0.23825528025848927</v>
      </c>
      <c r="G54" s="32">
        <f>CORREL($D39:G39,$D$36:G$36)</f>
        <v>0.27751617206792745</v>
      </c>
      <c r="H54" s="32">
        <f>CORREL($D39:H39,$D$36:H$36)</f>
        <v>0.38196746698623124</v>
      </c>
      <c r="I54" s="32">
        <f>CORREL($D39:I39,$D$36:I$36)</f>
        <v>0.78665338753140635</v>
      </c>
      <c r="J54" s="32">
        <f>CORREL($D39:J39,$D$36:J$36)</f>
        <v>0.48960197117666637</v>
      </c>
      <c r="K54" s="32">
        <f>CORREL($D39:K39,$D$36:K$36)</f>
        <v>0.8762456380778828</v>
      </c>
      <c r="L54" s="65">
        <f>CORREL($D39:L39,$D$36:L$36)</f>
        <v>0.91119969202265638</v>
      </c>
      <c r="M54" s="58">
        <f>CORREL($D39:M39,$D$36:M$36)</f>
        <v>0.67996423120077099</v>
      </c>
      <c r="N54" s="63">
        <f>CORREL($D39:N39,$D$36:N$36)</f>
        <v>0.9163702288526212</v>
      </c>
      <c r="O54" s="60" t="s">
        <v>23</v>
      </c>
      <c r="P54" s="49">
        <f>SLOPE(D39:N39,$D$36:$N$36)</f>
        <v>7.5316339294628443E-2</v>
      </c>
    </row>
    <row r="55" spans="1:16" x14ac:dyDescent="0.2">
      <c r="B55" s="71" t="s">
        <v>1</v>
      </c>
      <c r="F55" s="32">
        <f>CORREL($D40:F40,$D$36:F$36)</f>
        <v>0.90021044632444991</v>
      </c>
      <c r="G55" s="32">
        <f>CORREL($D40:G40,$D$36:G$36)</f>
        <v>0.25855886159979136</v>
      </c>
      <c r="H55" s="32">
        <f>CORREL($D40:H40,$D$36:H$36)</f>
        <v>0.81108519431669912</v>
      </c>
      <c r="I55" s="32">
        <f>CORREL($D40:I40,$D$36:I$36)</f>
        <v>0.66686089412377347</v>
      </c>
      <c r="J55" s="32">
        <f>CORREL($D40:J40,$D$36:J$36)</f>
        <v>0.68011416036571548</v>
      </c>
      <c r="K55" s="58">
        <f>CORREL($D40:K40,$D$36:K$36)</f>
        <v>0.87593448611226576</v>
      </c>
      <c r="L55" s="61">
        <f>CORREL($D40:L40,$D$36:L$36)</f>
        <v>0.98534533361090704</v>
      </c>
      <c r="M55" s="64">
        <f>CORREL($D40:M40,$D$36:M$36)</f>
        <v>0.96389959151544358</v>
      </c>
      <c r="N55" s="55">
        <f>CORREL($D40:N40,$D$36:N$36)</f>
        <v>0.82583492600167296</v>
      </c>
      <c r="O55" s="21" t="s">
        <v>24</v>
      </c>
      <c r="P55" s="49">
        <f>SLOPE(D40:L40,$D$36:$L$36)</f>
        <v>1.6210006688276677</v>
      </c>
    </row>
    <row r="56" spans="1:16" x14ac:dyDescent="0.2">
      <c r="B56" s="71" t="s">
        <v>1</v>
      </c>
      <c r="F56" s="32">
        <f>CORREL($D41:F41,$D$36:F$36)</f>
        <v>0.20217517664677481</v>
      </c>
      <c r="G56" s="32">
        <f>CORREL($D41:G41,$D$36:G$36)</f>
        <v>4.1458283849734531E-2</v>
      </c>
      <c r="H56" s="32">
        <f>CORREL($D41:H41,$D$36:H$36)</f>
        <v>0.76101998768374368</v>
      </c>
      <c r="I56" s="32">
        <f>CORREL($D41:I41,$D$36:I$36)</f>
        <v>0.45533481842205092</v>
      </c>
      <c r="J56" s="32">
        <f>CORREL($D41:J41,$D$36:J$36)</f>
        <v>0.43720418663433852</v>
      </c>
      <c r="K56" s="58">
        <f>CORREL($D41:K41,$D$36:K$36)</f>
        <v>0.62243020045400854</v>
      </c>
      <c r="L56" s="62">
        <f>CORREL($D41:L41,$D$36:L$36)</f>
        <v>0.96612958218360045</v>
      </c>
      <c r="M56" s="64">
        <f>CORREL($D41:M41,$D$36:M$36)</f>
        <v>0.94246739765943333</v>
      </c>
      <c r="N56" s="32">
        <f>CORREL($D41:N41,$D$36:N$36)</f>
        <v>0.79472803997777763</v>
      </c>
      <c r="O56" s="21" t="s">
        <v>24</v>
      </c>
      <c r="P56" s="49">
        <f>SLOPE(D41:L41,$D$36:$L$36)</f>
        <v>1.7923953009112836</v>
      </c>
    </row>
    <row r="57" spans="1:16" ht="15" thickBot="1" x14ac:dyDescent="0.25">
      <c r="B57" s="71" t="s">
        <v>1</v>
      </c>
      <c r="F57" s="32">
        <f>CORREL($D42:F42,$D$36:F$36)</f>
        <v>0.98532927816429317</v>
      </c>
      <c r="G57" s="32">
        <f>CORREL($D42:G42,$D$36:G$36)</f>
        <v>0.69046208255855623</v>
      </c>
      <c r="H57" s="32">
        <f>CORREL($D42:H42,$D$36:H$36)</f>
        <v>0.90401671414654527</v>
      </c>
      <c r="I57" s="32">
        <f>CORREL($D42:I42,$D$36:I$36)</f>
        <v>0.87198489830109605</v>
      </c>
      <c r="J57" s="32">
        <f>CORREL($D42:J42,$D$36:J$36)</f>
        <v>9.3144627801300658E-2</v>
      </c>
      <c r="K57" s="67">
        <f>CORREL($D42:K42,$D$36:K$36)</f>
        <v>0.58275143894579962</v>
      </c>
      <c r="L57" s="63">
        <f>CORREL($D42:L42,$D$36:L$36)</f>
        <v>0.96416997895757262</v>
      </c>
      <c r="M57" s="64">
        <f>CORREL($D42:M42,$D$36:M$36)</f>
        <v>0.84582153434383112</v>
      </c>
      <c r="N57" s="32">
        <f>CORREL($D42:N42,$D$36:N$36)</f>
        <v>0.80560327095114381</v>
      </c>
      <c r="O57" s="21" t="s">
        <v>24</v>
      </c>
      <c r="P57" s="49">
        <f>SLOPE(D42:L42,$D$36:$L$36)</f>
        <v>2.1792440250089156</v>
      </c>
    </row>
    <row r="58" spans="1:16" x14ac:dyDescent="0.2">
      <c r="B58" s="71" t="s">
        <v>2</v>
      </c>
      <c r="F58" s="32">
        <f>CORREL($D43:F43,$D$36:F$36)</f>
        <v>-0.62564601927657693</v>
      </c>
      <c r="G58" s="32">
        <f>CORREL($D43:G43,$D$36:G$36)</f>
        <v>0.26667852167697237</v>
      </c>
      <c r="H58" s="32">
        <f>CORREL($D43:H43,$D$36:H$36)</f>
        <v>-0.53503601902598641</v>
      </c>
      <c r="I58" s="32">
        <f>CORREL($D43:I43,$D$36:I$36)</f>
        <v>-0.48532932225285286</v>
      </c>
      <c r="J58" s="58">
        <f>CORREL($D43:J43,$D$36:J$36)</f>
        <v>0.87416432742702166</v>
      </c>
      <c r="K58" s="61">
        <f>CORREL($D43:K43,$D$36:K$36)</f>
        <v>0.98240262821232727</v>
      </c>
      <c r="L58" s="66">
        <f>CORREL($D43:L43,$D$36:L$36)</f>
        <v>0.93924214599913591</v>
      </c>
      <c r="M58" s="32">
        <f>CORREL($D43:M43,$D$36:M$36)</f>
        <v>0.78366726132476761</v>
      </c>
      <c r="N58" s="32">
        <f>CORREL($D43:N43,$D$36:N$36)</f>
        <v>0.67266044127251956</v>
      </c>
      <c r="O58" s="21" t="s">
        <v>25</v>
      </c>
      <c r="P58" s="49">
        <f>SLOPE(D43:K43,$D$36:$K$36)</f>
        <v>5.4546404794253744</v>
      </c>
    </row>
    <row r="59" spans="1:16" x14ac:dyDescent="0.2">
      <c r="B59" s="71" t="s">
        <v>2</v>
      </c>
      <c r="F59" s="32">
        <f>CORREL($D44:F44,$D$36:F$36)</f>
        <v>-0.97472757837067869</v>
      </c>
      <c r="G59" s="32">
        <f>CORREL($D44:G44,$D$36:G$36)</f>
        <v>0.19163186871272345</v>
      </c>
      <c r="H59" s="32">
        <f>CORREL($D44:H44,$D$36:H$36)</f>
        <v>0.36082039808920868</v>
      </c>
      <c r="I59" s="32">
        <f>CORREL($D44:I44,$D$36:I$36)</f>
        <v>0.83824319985738593</v>
      </c>
      <c r="J59" s="58">
        <f>CORREL($D44:J44,$D$36:J$36)</f>
        <v>0.96935663413527295</v>
      </c>
      <c r="K59" s="62">
        <f>CORREL($D44:K44,$D$36:K$36)</f>
        <v>0.99374556383346979</v>
      </c>
      <c r="L59" s="64">
        <f>CORREL($D44:L44,$D$36:L$36)</f>
        <v>0.93818782865648165</v>
      </c>
      <c r="M59" s="32">
        <f>CORREL($D44:M44,$D$36:M$36)</f>
        <v>0.77181680528195418</v>
      </c>
      <c r="N59" s="32">
        <f>CORREL($D44:N44,$D$36:N$36)</f>
        <v>0.66140572750621329</v>
      </c>
      <c r="O59" s="21" t="s">
        <v>25</v>
      </c>
      <c r="P59" s="49">
        <f>SLOPE(D44:K44,$D$36:$K$36)</f>
        <v>6.0155329714928181</v>
      </c>
    </row>
    <row r="60" spans="1:16" ht="15" thickBot="1" x14ac:dyDescent="0.25">
      <c r="B60" s="71" t="s">
        <v>2</v>
      </c>
      <c r="F60" s="32">
        <f>CORREL($D45:F45,$D$36:F$36)</f>
        <v>2.6243103685414586E-3</v>
      </c>
      <c r="G60" s="32">
        <f>CORREL($D45:G45,$D$36:G$36)</f>
        <v>0.60879175463529078</v>
      </c>
      <c r="H60" s="65">
        <f>CORREL($D45:H45,$D$36:H$36)</f>
        <v>0.7534158824930699</v>
      </c>
      <c r="I60" s="32">
        <f>CORREL($D45:I45,$D$36:I$36)</f>
        <v>0.9391559832650791</v>
      </c>
      <c r="J60" s="58">
        <f>CORREL($D45:J45,$D$36:J$36)</f>
        <v>0.98502119900384522</v>
      </c>
      <c r="K60" s="63">
        <f>CORREL($D45:K45,$D$36:K$36)</f>
        <v>0.99776836175803252</v>
      </c>
      <c r="L60" s="64">
        <f>CORREL($D45:L45,$D$36:L$36)</f>
        <v>0.95394778273821434</v>
      </c>
      <c r="M60" s="32">
        <f>CORREL($D45:M45,$D$36:M$36)</f>
        <v>0.75758871841880981</v>
      </c>
      <c r="N60" s="32">
        <f>CORREL($D45:N45,$D$36:N$36)</f>
        <v>0.67391119536148636</v>
      </c>
      <c r="O60" s="21" t="s">
        <v>25</v>
      </c>
      <c r="P60" s="49">
        <f>SLOPE(D45:K45,$D$36:$K$36)</f>
        <v>5.7374680055453506</v>
      </c>
    </row>
    <row r="61" spans="1:16" x14ac:dyDescent="0.2">
      <c r="B61" s="71" t="s">
        <v>3</v>
      </c>
      <c r="F61" s="32">
        <f>CORREL($D46:F46,$D$36:F$36)</f>
        <v>0.99236392877669388</v>
      </c>
      <c r="G61" s="58">
        <f>CORREL($D46:G46,$D$36:G$36)</f>
        <v>0.99214457922337262</v>
      </c>
      <c r="H61" s="61">
        <f>CORREL($D46:H46,$D$36:H$36)</f>
        <v>0.98959917748550985</v>
      </c>
      <c r="I61" s="64">
        <f>CORREL($D46:I46,$D$36:I$36)</f>
        <v>0.88452676490990056</v>
      </c>
      <c r="J61" s="32">
        <f>CORREL($D46:J46,$D$36:J$36)</f>
        <v>0.83598238064770969</v>
      </c>
      <c r="K61" s="55">
        <f>CORREL($D46:K46,$D$36:K$36)</f>
        <v>0.74795492655972096</v>
      </c>
      <c r="L61" s="32">
        <f>CORREL($D46:L46,$D$36:L$36)</f>
        <v>0.59404495134568003</v>
      </c>
      <c r="M61" s="32">
        <f>CORREL($D46:M46,$D$36:M$36)</f>
        <v>0.55786008730117853</v>
      </c>
      <c r="N61" s="32">
        <f>CORREL($D46:N46,$D$36:N$36)</f>
        <v>0.49601053152988517</v>
      </c>
      <c r="O61" s="21" t="s">
        <v>26</v>
      </c>
      <c r="P61" s="49">
        <f>SLOPE(D46:H46,$D$36:$H$36)</f>
        <v>60.37141435914441</v>
      </c>
    </row>
    <row r="62" spans="1:16" x14ac:dyDescent="0.2">
      <c r="B62" s="71" t="s">
        <v>3</v>
      </c>
      <c r="F62" s="32">
        <f>CORREL($D47:F47,$D$36:F$36)</f>
        <v>0.98265706556937249</v>
      </c>
      <c r="G62" s="58">
        <f>CORREL($D47:G47,$D$36:G$36)</f>
        <v>0.98970871885918543</v>
      </c>
      <c r="H62" s="62">
        <f>CORREL($D47:H47,$D$36:H$36)</f>
        <v>0.9882933338228217</v>
      </c>
      <c r="I62" s="64">
        <f>CORREL($D47:I47,$D$36:I$36)</f>
        <v>0.92183786110184085</v>
      </c>
      <c r="J62" s="32">
        <f>CORREL($D47:J47,$D$36:J$36)</f>
        <v>0.87223970117723981</v>
      </c>
      <c r="K62" s="32">
        <f>CORREL($D47:K47,$D$36:K$36)</f>
        <v>0.75018340856494181</v>
      </c>
      <c r="L62" s="32">
        <f>CORREL($D47:L47,$D$36:L$36)</f>
        <v>0.6041664598894223</v>
      </c>
      <c r="M62" s="32">
        <f>CORREL($D47:M47,$D$36:M$36)</f>
        <v>0.54756661985760868</v>
      </c>
      <c r="N62" s="32">
        <f>CORREL($D47:N47,$D$36:N$36)</f>
        <v>0.45954078380929175</v>
      </c>
      <c r="O62" s="21" t="s">
        <v>26</v>
      </c>
      <c r="P62" s="49">
        <f>SLOPE(D47:H47,$D$36:$H$36)</f>
        <v>56.753440557121529</v>
      </c>
    </row>
    <row r="63" spans="1:16" ht="15" thickBot="1" x14ac:dyDescent="0.25">
      <c r="B63" s="72" t="s">
        <v>3</v>
      </c>
      <c r="C63" s="52"/>
      <c r="D63" s="52"/>
      <c r="E63" s="52"/>
      <c r="F63" s="54">
        <f>CORREL($D48:F48,$D$36:F$36)</f>
        <v>0.95810815393691251</v>
      </c>
      <c r="G63" s="68">
        <f>CORREL($D48:G48,$D$36:G$36)</f>
        <v>0.97865374824211149</v>
      </c>
      <c r="H63" s="63">
        <f>CORREL($D48:H48,$D$36:H$36)</f>
        <v>0.98885360461978822</v>
      </c>
      <c r="I63" s="69">
        <f>CORREL($D48:I48,$D$36:I$36)</f>
        <v>0.91970060186925517</v>
      </c>
      <c r="J63" s="54">
        <f>CORREL($D48:J48,$D$36:J$36)</f>
        <v>0.86923635629817375</v>
      </c>
      <c r="K63" s="54">
        <f>CORREL($D48:K48,$D$36:K$36)</f>
        <v>0.72424969953518692</v>
      </c>
      <c r="L63" s="54">
        <f>CORREL($D48:L48,$D$36:L$36)</f>
        <v>0.61959503596202092</v>
      </c>
      <c r="M63" s="54">
        <f>CORREL($D48:M48,$D$36:M$36)</f>
        <v>0.54541375509476642</v>
      </c>
      <c r="N63" s="54">
        <f>CORREL($D48:N48,$D$36:N$36)</f>
        <v>0.48855511889973652</v>
      </c>
      <c r="O63" s="23" t="s">
        <v>26</v>
      </c>
      <c r="P63" s="50">
        <f>SLOPE(D48:H48,$D$36:$H$36)</f>
        <v>57.10882661802907</v>
      </c>
    </row>
    <row r="65" spans="1:28" ht="15" thickBot="1" x14ac:dyDescent="0.25"/>
    <row r="66" spans="1:28" ht="28" x14ac:dyDescent="0.2">
      <c r="A66" s="17" t="s">
        <v>44</v>
      </c>
      <c r="B66" s="78"/>
      <c r="C66" s="79" t="s">
        <v>21</v>
      </c>
      <c r="D66" s="79" t="s">
        <v>22</v>
      </c>
      <c r="E66" s="80" t="s">
        <v>27</v>
      </c>
    </row>
    <row r="67" spans="1:28" x14ac:dyDescent="0.2">
      <c r="B67" s="36" t="s">
        <v>0</v>
      </c>
      <c r="C67" s="21" t="s">
        <v>23</v>
      </c>
      <c r="D67" s="40">
        <f>AVERAGE(P52:P54)</f>
        <v>8.2683794476082137E-2</v>
      </c>
      <c r="E67" s="41">
        <f>STDEV(P52:P54)/SQRT(3)</f>
        <v>3.7756271164508469E-3</v>
      </c>
      <c r="AA67" s="28"/>
    </row>
    <row r="68" spans="1:28" x14ac:dyDescent="0.2">
      <c r="B68" s="36" t="s">
        <v>1</v>
      </c>
      <c r="C68" s="21" t="s">
        <v>24</v>
      </c>
      <c r="D68" s="40">
        <f>AVERAGE(P55:P57)</f>
        <v>1.8642133315826221</v>
      </c>
      <c r="E68" s="41">
        <f>STDEV(P55:P57)/SQRT(3)</f>
        <v>0.16510328416606296</v>
      </c>
      <c r="AB68" s="28"/>
    </row>
    <row r="69" spans="1:28" x14ac:dyDescent="0.2">
      <c r="B69" s="36" t="s">
        <v>2</v>
      </c>
      <c r="C69" s="21" t="s">
        <v>25</v>
      </c>
      <c r="D69" s="40">
        <f>AVERAGE(P58:P60)</f>
        <v>5.7358804854878471</v>
      </c>
      <c r="E69" s="41">
        <f>STDEV(P58:P60)/SQRT(3)</f>
        <v>0.16191766125550416</v>
      </c>
    </row>
    <row r="70" spans="1:28" ht="15" thickBot="1" x14ac:dyDescent="0.25">
      <c r="B70" s="37" t="s">
        <v>3</v>
      </c>
      <c r="C70" s="23" t="s">
        <v>26</v>
      </c>
      <c r="D70" s="42">
        <f>AVERAGE(P61:P63)</f>
        <v>58.077893844765008</v>
      </c>
      <c r="E70" s="31">
        <f>STDEV(P61:P63)/SQRT(3)</f>
        <v>1.1513400996927059</v>
      </c>
      <c r="S70" s="29"/>
    </row>
    <row r="71" spans="1:28" ht="15" thickBot="1" x14ac:dyDescent="0.25">
      <c r="S71" s="29"/>
    </row>
    <row r="72" spans="1:28" ht="15" thickBot="1" x14ac:dyDescent="0.25">
      <c r="A72" s="17" t="s">
        <v>45</v>
      </c>
      <c r="B72" s="78" t="str">
        <f t="shared" ref="B72:N72" si="15">B36</f>
        <v>Time (min)</v>
      </c>
      <c r="C72" s="78">
        <f t="shared" si="15"/>
        <v>0</v>
      </c>
      <c r="D72" s="78">
        <f t="shared" si="15"/>
        <v>8.3333333333333329E-2</v>
      </c>
      <c r="E72" s="78">
        <f t="shared" si="15"/>
        <v>0.16666666666666666</v>
      </c>
      <c r="F72" s="78">
        <f t="shared" si="15"/>
        <v>0.25</v>
      </c>
      <c r="G72" s="78">
        <f t="shared" si="15"/>
        <v>0.33333333333333331</v>
      </c>
      <c r="H72" s="78">
        <f t="shared" si="15"/>
        <v>0.5</v>
      </c>
      <c r="I72" s="78">
        <f t="shared" si="15"/>
        <v>1</v>
      </c>
      <c r="J72" s="78">
        <f t="shared" si="15"/>
        <v>2</v>
      </c>
      <c r="K72" s="78">
        <f t="shared" si="15"/>
        <v>5</v>
      </c>
      <c r="L72" s="78">
        <f t="shared" si="15"/>
        <v>15</v>
      </c>
      <c r="M72" s="78">
        <f t="shared" si="15"/>
        <v>45</v>
      </c>
      <c r="N72" s="81">
        <f t="shared" si="15"/>
        <v>120</v>
      </c>
    </row>
    <row r="73" spans="1:28" x14ac:dyDescent="0.2">
      <c r="A73" s="87" t="s">
        <v>28</v>
      </c>
      <c r="B73" s="38" t="s">
        <v>0</v>
      </c>
      <c r="C73" s="82">
        <f t="shared" ref="C73:N73" si="16">AVERAGE(C37:C39)</f>
        <v>1.7977446277907732</v>
      </c>
      <c r="D73" s="83">
        <f t="shared" si="16"/>
        <v>1.621902048766281</v>
      </c>
      <c r="E73" s="83">
        <f t="shared" si="16"/>
        <v>1.7005397238579796</v>
      </c>
      <c r="F73" s="83">
        <f t="shared" si="16"/>
        <v>1.3091716649525358</v>
      </c>
      <c r="G73" s="83">
        <f t="shared" si="16"/>
        <v>2.1658126348171951</v>
      </c>
      <c r="H73" s="83">
        <f t="shared" si="16"/>
        <v>2.5495353641998348</v>
      </c>
      <c r="I73" s="83">
        <f t="shared" si="16"/>
        <v>2.4490538904715531</v>
      </c>
      <c r="J73" s="83">
        <f t="shared" si="16"/>
        <v>3.0945381401825784</v>
      </c>
      <c r="K73" s="83">
        <f t="shared" si="16"/>
        <v>4.8172857259877491</v>
      </c>
      <c r="L73" s="83">
        <f t="shared" si="16"/>
        <v>6.2109200790017383</v>
      </c>
      <c r="M73" s="83">
        <f t="shared" si="16"/>
        <v>7.1491112304429736</v>
      </c>
      <c r="N73" s="84">
        <f t="shared" si="16"/>
        <v>11.952562550627553</v>
      </c>
    </row>
    <row r="74" spans="1:28" x14ac:dyDescent="0.2">
      <c r="A74" s="88"/>
      <c r="B74" s="38" t="s">
        <v>1</v>
      </c>
      <c r="C74" s="85">
        <f t="shared" ref="C74:N74" si="17">AVERAGE(C40:C42)</f>
        <v>1.7959243112377248</v>
      </c>
      <c r="D74" s="73">
        <f t="shared" si="17"/>
        <v>1.9655778139818516</v>
      </c>
      <c r="E74" s="73">
        <f t="shared" si="17"/>
        <v>1.8792948093673496</v>
      </c>
      <c r="F74" s="73">
        <f t="shared" si="17"/>
        <v>2.9052252186655263</v>
      </c>
      <c r="G74" s="73">
        <f t="shared" si="17"/>
        <v>2.1046499986347631</v>
      </c>
      <c r="H74" s="73">
        <f t="shared" si="17"/>
        <v>5.0794113096267441</v>
      </c>
      <c r="I74" s="73">
        <f t="shared" si="17"/>
        <v>4.1277498156929493</v>
      </c>
      <c r="J74" s="73">
        <f t="shared" si="17"/>
        <v>3.4422186018148557</v>
      </c>
      <c r="K74" s="73">
        <f t="shared" si="17"/>
        <v>6.0703916411063874</v>
      </c>
      <c r="L74" s="73">
        <f t="shared" si="17"/>
        <v>31.092827042622712</v>
      </c>
      <c r="M74" s="73">
        <f t="shared" si="17"/>
        <v>39.30281876018239</v>
      </c>
      <c r="N74" s="51">
        <f t="shared" si="17"/>
        <v>39.999999999999993</v>
      </c>
    </row>
    <row r="75" spans="1:28" x14ac:dyDescent="0.2">
      <c r="A75" s="88"/>
      <c r="B75" s="38" t="s">
        <v>2</v>
      </c>
      <c r="C75" s="85">
        <f t="shared" ref="C75:N75" si="18">AVERAGE(C43:C45)</f>
        <v>1.9020542185560412</v>
      </c>
      <c r="D75" s="73">
        <f t="shared" si="18"/>
        <v>2.1871621351059152</v>
      </c>
      <c r="E75" s="73">
        <f t="shared" si="18"/>
        <v>1.3734833620309939</v>
      </c>
      <c r="F75" s="73">
        <f t="shared" si="18"/>
        <v>1.6445761422336129</v>
      </c>
      <c r="G75" s="73">
        <f t="shared" si="18"/>
        <v>2.9327673887798831</v>
      </c>
      <c r="H75" s="73">
        <f t="shared" si="18"/>
        <v>2.547150922996837</v>
      </c>
      <c r="I75" s="73">
        <f t="shared" si="18"/>
        <v>4.4476034116846206</v>
      </c>
      <c r="J75" s="73">
        <f t="shared" si="18"/>
        <v>11.641372682497099</v>
      </c>
      <c r="K75" s="73">
        <f t="shared" si="18"/>
        <v>29.394946542265654</v>
      </c>
      <c r="L75" s="73">
        <f t="shared" si="18"/>
        <v>42.161934889680857</v>
      </c>
      <c r="M75" s="73">
        <f t="shared" si="18"/>
        <v>39.471429143474957</v>
      </c>
      <c r="N75" s="51">
        <f t="shared" si="18"/>
        <v>40.000000000000007</v>
      </c>
    </row>
    <row r="76" spans="1:28" ht="15" thickBot="1" x14ac:dyDescent="0.25">
      <c r="A76" s="89"/>
      <c r="B76" s="34" t="s">
        <v>3</v>
      </c>
      <c r="C76" s="86">
        <f t="shared" ref="C76:N76" si="19">AVERAGE(C46:C48)</f>
        <v>2.2888737408164812</v>
      </c>
      <c r="D76" s="77">
        <f t="shared" si="19"/>
        <v>2.5028402635764606</v>
      </c>
      <c r="E76" s="77">
        <f t="shared" si="19"/>
        <v>7.125274558812392</v>
      </c>
      <c r="F76" s="77">
        <f t="shared" si="19"/>
        <v>13.795349541770811</v>
      </c>
      <c r="G76" s="77">
        <f t="shared" si="19"/>
        <v>18.720745285162465</v>
      </c>
      <c r="H76" s="77">
        <f t="shared" si="19"/>
        <v>26.238733621146711</v>
      </c>
      <c r="I76" s="77">
        <f t="shared" si="19"/>
        <v>31.205407861849579</v>
      </c>
      <c r="J76" s="77">
        <f t="shared" si="19"/>
        <v>36.511398924486862</v>
      </c>
      <c r="K76" s="77">
        <f t="shared" si="19"/>
        <v>38.314398242823593</v>
      </c>
      <c r="L76" s="77">
        <f t="shared" si="19"/>
        <v>38.803302279784894</v>
      </c>
      <c r="M76" s="77">
        <f t="shared" si="19"/>
        <v>41.117170340074225</v>
      </c>
      <c r="N76" s="53">
        <f t="shared" si="19"/>
        <v>40</v>
      </c>
    </row>
    <row r="77" spans="1:28" x14ac:dyDescent="0.2">
      <c r="A77" s="87" t="s">
        <v>47</v>
      </c>
      <c r="B77" s="38" t="s">
        <v>0</v>
      </c>
      <c r="C77" s="82">
        <f t="shared" ref="C77:N77" si="20">STDEV(C37:C39)/SQRT(3)</f>
        <v>0.14693145993462287</v>
      </c>
      <c r="D77" s="83">
        <f t="shared" si="20"/>
        <v>0.17183672562303051</v>
      </c>
      <c r="E77" s="83">
        <f t="shared" si="20"/>
        <v>0.25418581228831627</v>
      </c>
      <c r="F77" s="83">
        <f t="shared" si="20"/>
        <v>0.54456898619111704</v>
      </c>
      <c r="G77" s="83">
        <f t="shared" si="20"/>
        <v>7.1453859294392547E-2</v>
      </c>
      <c r="H77" s="83">
        <f t="shared" si="20"/>
        <v>0.31939849191547759</v>
      </c>
      <c r="I77" s="83">
        <f t="shared" si="20"/>
        <v>0.4115358522821907</v>
      </c>
      <c r="J77" s="83">
        <f t="shared" si="20"/>
        <v>0.58205731184221088</v>
      </c>
      <c r="K77" s="83">
        <f t="shared" si="20"/>
        <v>0.13318349512425134</v>
      </c>
      <c r="L77" s="83">
        <f t="shared" si="20"/>
        <v>3.4769475701812463E-2</v>
      </c>
      <c r="M77" s="83">
        <f t="shared" si="20"/>
        <v>1.0081998365424623</v>
      </c>
      <c r="N77" s="84">
        <f t="shared" si="20"/>
        <v>0.29194881324938093</v>
      </c>
    </row>
    <row r="78" spans="1:28" x14ac:dyDescent="0.2">
      <c r="A78" s="88"/>
      <c r="B78" s="38" t="s">
        <v>1</v>
      </c>
      <c r="C78" s="85">
        <f t="shared" ref="C78:N78" si="21">STDEV(C40:C42)/SQRT(3)</f>
        <v>0.26819879657726664</v>
      </c>
      <c r="D78" s="73">
        <f t="shared" si="21"/>
        <v>0.66865646093629882</v>
      </c>
      <c r="E78" s="73">
        <f t="shared" si="21"/>
        <v>6.9767297961920924E-2</v>
      </c>
      <c r="F78" s="73">
        <f t="shared" si="21"/>
        <v>0.3749470343560784</v>
      </c>
      <c r="G78" s="73">
        <f t="shared" si="21"/>
        <v>0.31253960561115129</v>
      </c>
      <c r="H78" s="73">
        <f t="shared" si="21"/>
        <v>0.47351874585939074</v>
      </c>
      <c r="I78" s="73">
        <f t="shared" si="21"/>
        <v>0.22526930336436249</v>
      </c>
      <c r="J78" s="73">
        <f t="shared" si="21"/>
        <v>1.0334110700885717</v>
      </c>
      <c r="K78" s="73">
        <f t="shared" si="21"/>
        <v>0.54263608967590793</v>
      </c>
      <c r="L78" s="73">
        <f t="shared" si="21"/>
        <v>2.4162322137744376</v>
      </c>
      <c r="M78" s="73">
        <f t="shared" si="21"/>
        <v>2.7872696333050673</v>
      </c>
      <c r="N78" s="51">
        <f t="shared" si="21"/>
        <v>0.55686348542035879</v>
      </c>
    </row>
    <row r="79" spans="1:28" x14ac:dyDescent="0.2">
      <c r="A79" s="88"/>
      <c r="B79" s="38" t="s">
        <v>2</v>
      </c>
      <c r="C79" s="85">
        <f t="shared" ref="C79:N79" si="22">STDEV(C43:C45)/SQRT(3)</f>
        <v>1.1855793744700565</v>
      </c>
      <c r="D79" s="73">
        <f t="shared" si="22"/>
        <v>8.7342940680053369E-2</v>
      </c>
      <c r="E79" s="73">
        <f t="shared" si="22"/>
        <v>0.43805390218089141</v>
      </c>
      <c r="F79" s="73">
        <f t="shared" si="22"/>
        <v>0.43990582092670044</v>
      </c>
      <c r="G79" s="73">
        <f t="shared" si="22"/>
        <v>0.28176876628290631</v>
      </c>
      <c r="H79" s="73">
        <f t="shared" si="22"/>
        <v>0.60071970642381867</v>
      </c>
      <c r="I79" s="73">
        <f t="shared" si="22"/>
        <v>1.463099740472404</v>
      </c>
      <c r="J79" s="73">
        <f t="shared" si="22"/>
        <v>0.47129914741104939</v>
      </c>
      <c r="K79" s="73">
        <f t="shared" si="22"/>
        <v>0.871863147126125</v>
      </c>
      <c r="L79" s="73">
        <f t="shared" si="22"/>
        <v>1.4404753636860148</v>
      </c>
      <c r="M79" s="73">
        <f t="shared" si="22"/>
        <v>0.50191825783024047</v>
      </c>
      <c r="N79" s="51">
        <f t="shared" si="22"/>
        <v>1.0800218912562665</v>
      </c>
    </row>
    <row r="80" spans="1:28" ht="15" thickBot="1" x14ac:dyDescent="0.25">
      <c r="A80" s="89"/>
      <c r="B80" s="34" t="s">
        <v>3</v>
      </c>
      <c r="C80" s="86">
        <f t="shared" ref="C80:N80" si="23">STDEV(C46:C48)/SQRT(3)</f>
        <v>0.25207975292083123</v>
      </c>
      <c r="D80" s="77">
        <f t="shared" si="23"/>
        <v>0.7302670117156933</v>
      </c>
      <c r="E80" s="77">
        <f t="shared" si="23"/>
        <v>0.93291989956294996</v>
      </c>
      <c r="F80" s="77">
        <f t="shared" si="23"/>
        <v>0.43278658569918399</v>
      </c>
      <c r="G80" s="77">
        <f t="shared" si="23"/>
        <v>0.50482016652887984</v>
      </c>
      <c r="H80" s="77">
        <f t="shared" si="23"/>
        <v>0.33799810154419557</v>
      </c>
      <c r="I80" s="77">
        <f t="shared" si="23"/>
        <v>0.54022991262093978</v>
      </c>
      <c r="J80" s="77">
        <f t="shared" si="23"/>
        <v>0.68067455037743274</v>
      </c>
      <c r="K80" s="77">
        <f t="shared" si="23"/>
        <v>0.56463576321215803</v>
      </c>
      <c r="L80" s="77">
        <f t="shared" si="23"/>
        <v>0.6298411122620694</v>
      </c>
      <c r="M80" s="77">
        <f t="shared" si="23"/>
        <v>0.25122262901459608</v>
      </c>
      <c r="N80" s="53">
        <f t="shared" si="23"/>
        <v>0.37814527765188249</v>
      </c>
    </row>
    <row r="81" spans="6:14" x14ac:dyDescent="0.2">
      <c r="F81" s="28"/>
      <c r="G81" s="28"/>
      <c r="H81" s="28"/>
      <c r="I81" s="28"/>
      <c r="J81" s="28"/>
      <c r="K81" s="28"/>
      <c r="L81" s="28"/>
      <c r="M81" s="28"/>
      <c r="N81" s="28"/>
    </row>
    <row r="82" spans="6:14" x14ac:dyDescent="0.2">
      <c r="F82" s="28"/>
      <c r="G82" s="28"/>
      <c r="H82" s="28"/>
      <c r="I82" s="28"/>
      <c r="J82" s="28"/>
      <c r="K82" s="28"/>
      <c r="L82" s="28"/>
      <c r="M82" s="28"/>
      <c r="N82" s="28"/>
    </row>
    <row r="83" spans="6:14" x14ac:dyDescent="0.2">
      <c r="F83" s="28"/>
      <c r="G83" s="28"/>
      <c r="H83" s="28"/>
      <c r="I83" s="28"/>
      <c r="J83" s="28"/>
      <c r="K83" s="28"/>
      <c r="L83" s="28"/>
      <c r="M83" s="28"/>
      <c r="N83" s="28"/>
    </row>
    <row r="84" spans="6:14" x14ac:dyDescent="0.2">
      <c r="F84" s="28"/>
      <c r="G84" s="28"/>
      <c r="H84" s="28"/>
      <c r="I84" s="28"/>
      <c r="J84" s="28"/>
      <c r="K84" s="28"/>
      <c r="L84" s="28"/>
      <c r="M84" s="28"/>
      <c r="N84" s="28"/>
    </row>
    <row r="85" spans="6:14" x14ac:dyDescent="0.2">
      <c r="F85" s="28"/>
      <c r="G85" s="28"/>
      <c r="H85" s="28"/>
      <c r="I85" s="28"/>
      <c r="J85" s="28"/>
      <c r="K85" s="28"/>
      <c r="L85" s="28"/>
      <c r="M85" s="28"/>
      <c r="N85" s="28"/>
    </row>
    <row r="86" spans="6:14" x14ac:dyDescent="0.2">
      <c r="F86" s="28"/>
      <c r="G86" s="28"/>
      <c r="H86" s="28"/>
      <c r="I86" s="28"/>
      <c r="J86" s="28"/>
      <c r="K86" s="28"/>
      <c r="L86" s="28"/>
      <c r="M86" s="28"/>
      <c r="N86" s="28"/>
    </row>
    <row r="88" spans="6:14" x14ac:dyDescent="0.2">
      <c r="G88" s="28"/>
      <c r="H88" s="28"/>
      <c r="I88" s="28"/>
      <c r="J88" s="28"/>
    </row>
    <row r="89" spans="6:14" x14ac:dyDescent="0.2">
      <c r="G89" s="28"/>
      <c r="H89" s="28"/>
      <c r="I89" s="28"/>
      <c r="J89" s="28"/>
    </row>
    <row r="90" spans="6:14" x14ac:dyDescent="0.2">
      <c r="G90" s="28"/>
      <c r="H90" s="28"/>
      <c r="I90" s="28"/>
      <c r="J90" s="28"/>
    </row>
  </sheetData>
  <mergeCells count="5">
    <mergeCell ref="A77:A80"/>
    <mergeCell ref="A73:A76"/>
    <mergeCell ref="A27:B27"/>
    <mergeCell ref="B51:E51"/>
    <mergeCell ref="A6:A7"/>
  </mergeCells>
  <phoneticPr fontId="3" type="noConversion"/>
  <conditionalFormatting sqref="C28:D31">
    <cfRule type="colorScale" priority="6">
      <colorScale>
        <cfvo type="min"/>
        <cfvo type="max"/>
        <color rgb="FFE8F3FF"/>
        <color rgb="FF2A7CBE"/>
      </colorScale>
    </cfRule>
  </conditionalFormatting>
  <conditionalFormatting sqref="C22:F25">
    <cfRule type="colorScale" priority="7">
      <colorScale>
        <cfvo type="min"/>
        <cfvo type="max"/>
        <color rgb="FFE8F3FF"/>
        <color rgb="FF2A7CBE"/>
      </colorScale>
    </cfRule>
  </conditionalFormatting>
  <conditionalFormatting sqref="C8:N19">
    <cfRule type="colorScale" priority="8">
      <colorScale>
        <cfvo type="min"/>
        <cfvo type="max"/>
        <color rgb="FFE8F3FF"/>
        <color rgb="FF2A7CBE"/>
      </colorScale>
    </cfRule>
  </conditionalFormatting>
  <conditionalFormatting sqref="C37:N48">
    <cfRule type="colorScale" priority="5">
      <colorScale>
        <cfvo type="min"/>
        <cfvo type="max"/>
        <color rgb="FFE8F3FF"/>
        <color rgb="FF2A7CBE"/>
      </colorScale>
    </cfRule>
  </conditionalFormatting>
  <conditionalFormatting sqref="D67:D70">
    <cfRule type="colorScale" priority="3">
      <colorScale>
        <cfvo type="min"/>
        <cfvo type="max"/>
        <color rgb="FFE8F3FF"/>
        <color rgb="FF2A7CBE"/>
      </colorScale>
    </cfRule>
  </conditionalFormatting>
  <conditionalFormatting sqref="E67:E70">
    <cfRule type="colorScale" priority="1">
      <colorScale>
        <cfvo type="min"/>
        <cfvo type="max"/>
        <color rgb="FFFCFCFF"/>
        <color rgb="FFF8696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N54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N57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N60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N63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52:P63">
    <cfRule type="colorScale" priority="4">
      <colorScale>
        <cfvo type="min"/>
        <cfvo type="max"/>
        <color rgb="FFE8F3FF"/>
        <color rgb="FF2A7CBE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Hajjar</dc:creator>
  <cp:lastModifiedBy>Nicholas Chim</cp:lastModifiedBy>
  <dcterms:created xsi:type="dcterms:W3CDTF">2024-04-06T21:28:54Z</dcterms:created>
  <dcterms:modified xsi:type="dcterms:W3CDTF">2024-08-05T20:31:07Z</dcterms:modified>
</cp:coreProperties>
</file>