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hamabatatomoko/Downloads/"/>
    </mc:Choice>
  </mc:AlternateContent>
  <xr:revisionPtr revIDLastSave="0" documentId="13_ncr:1_{8F1AAF45-E35D-7C47-B6CD-F3D5EA4E9556}" xr6:coauthVersionLast="43" xr6:coauthVersionMax="43" xr10:uidLastSave="{00000000-0000-0000-0000-000000000000}"/>
  <bookViews>
    <workbookView xWindow="1520" yWindow="480" windowWidth="24080" windowHeight="14180" tabRatio="789" xr2:uid="{00000000-000D-0000-FFFF-FFFF00000000}"/>
  </bookViews>
  <sheets>
    <sheet name="Supplementary_Data2" sheetId="17" r:id="rId1"/>
  </sheets>
  <definedNames>
    <definedName name="_xlnm.Print_Area" localSheetId="0">Supplementary_Data2!$A$1:$G$65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2" i="17" l="1"/>
  <c r="E63" i="17"/>
  <c r="E65" i="17" s="1"/>
  <c r="E64" i="17"/>
  <c r="E59" i="17"/>
  <c r="E58" i="17"/>
  <c r="E57" i="17"/>
  <c r="E60" i="17" s="1"/>
  <c r="E53" i="17"/>
  <c r="E54" i="17" s="1"/>
  <c r="E52" i="17"/>
  <c r="E51" i="17"/>
  <c r="E48" i="17"/>
  <c r="E47" i="17"/>
  <c r="E49" i="17" s="1"/>
  <c r="E46" i="17"/>
  <c r="E40" i="17"/>
  <c r="E39" i="17"/>
  <c r="E38" i="17"/>
  <c r="E41" i="17" s="1"/>
  <c r="E35" i="17"/>
  <c r="E34" i="17"/>
  <c r="E32" i="17"/>
  <c r="E22" i="17"/>
  <c r="E23" i="17" s="1"/>
  <c r="E21" i="17"/>
  <c r="E20" i="17"/>
  <c r="E17" i="17"/>
  <c r="E16" i="17"/>
  <c r="E18" i="17" s="1"/>
  <c r="E15" i="17"/>
  <c r="E14" i="17"/>
  <c r="E11" i="17"/>
  <c r="E10" i="17"/>
  <c r="E9" i="17"/>
  <c r="E8" i="17"/>
  <c r="E7" i="17"/>
  <c r="E43" i="17"/>
  <c r="E29" i="17"/>
  <c r="E28" i="17"/>
  <c r="E27" i="17"/>
  <c r="E26" i="17"/>
  <c r="E30" i="17" s="1"/>
  <c r="G65" i="17"/>
  <c r="F65" i="17"/>
  <c r="D65" i="17"/>
  <c r="C65" i="17"/>
  <c r="G60" i="17"/>
  <c r="F60" i="17"/>
  <c r="D60" i="17"/>
  <c r="C60" i="17"/>
  <c r="G54" i="17"/>
  <c r="F54" i="17"/>
  <c r="D54" i="17"/>
  <c r="C54" i="17"/>
  <c r="G49" i="17"/>
  <c r="F49" i="17"/>
  <c r="D49" i="17"/>
  <c r="C49" i="17"/>
  <c r="G41" i="17"/>
  <c r="F41" i="17"/>
  <c r="D41" i="17"/>
  <c r="C41" i="17"/>
  <c r="G36" i="17"/>
  <c r="F36" i="17"/>
  <c r="D36" i="17"/>
  <c r="C36" i="17"/>
  <c r="G30" i="17"/>
  <c r="F30" i="17"/>
  <c r="D30" i="17"/>
  <c r="C30" i="17"/>
  <c r="G23" i="17"/>
  <c r="F23" i="17"/>
  <c r="D23" i="17"/>
  <c r="C23" i="17"/>
  <c r="G18" i="17"/>
  <c r="F18" i="17"/>
  <c r="D18" i="17"/>
  <c r="C18" i="17"/>
  <c r="G12" i="17"/>
  <c r="F12" i="17"/>
  <c r="D12" i="17"/>
  <c r="C12" i="17"/>
  <c r="E12" i="17"/>
  <c r="E36" i="17"/>
</calcChain>
</file>

<file path=xl/sharedStrings.xml><?xml version="1.0" encoding="utf-8"?>
<sst xmlns="http://schemas.openxmlformats.org/spreadsheetml/2006/main" count="104" uniqueCount="35">
  <si>
    <t>100PE</t>
    <phoneticPr fontId="2"/>
  </si>
  <si>
    <t>150PE-1</t>
    <phoneticPr fontId="2"/>
  </si>
  <si>
    <t>150PE-2</t>
  </si>
  <si>
    <t>150PE-3</t>
  </si>
  <si>
    <t>150PE-4</t>
  </si>
  <si>
    <t>90PE</t>
    <phoneticPr fontId="2"/>
  </si>
  <si>
    <t>90PE-1</t>
    <phoneticPr fontId="2"/>
  </si>
  <si>
    <t>90PE-2</t>
  </si>
  <si>
    <t>Ajuga boninsimae</t>
    <phoneticPr fontId="2"/>
  </si>
  <si>
    <t>Ajuga pygmaea</t>
    <phoneticPr fontId="2"/>
  </si>
  <si>
    <t>Ajuga shikotanensis</t>
    <phoneticPr fontId="2"/>
  </si>
  <si>
    <t>Crepidiastrum lanceolatum</t>
    <phoneticPr fontId="2"/>
  </si>
  <si>
    <t>Crepidiastrum ameristophyllum</t>
    <phoneticPr fontId="2"/>
  </si>
  <si>
    <t>Calanthe hoshii</t>
  </si>
  <si>
    <t>Calanthe triplicata</t>
    <phoneticPr fontId="2"/>
  </si>
  <si>
    <t>Melastoma tetramerum</t>
    <phoneticPr fontId="2"/>
  </si>
  <si>
    <t>Melastoma candidum</t>
    <phoneticPr fontId="2"/>
  </si>
  <si>
    <t>Crepidiastrum grandicollum</t>
    <phoneticPr fontId="0"/>
  </si>
  <si>
    <t>Crepidiastrum linguifolium</t>
    <phoneticPr fontId="2"/>
  </si>
  <si>
    <t>Crepidiastrum keiskeanum</t>
    <phoneticPr fontId="2"/>
  </si>
  <si>
    <t>Proportion of deleterious variations in non-syn SNVs</t>
    <phoneticPr fontId="2"/>
  </si>
  <si>
    <t xml:space="preserve"> by PROVEAN</t>
    <phoneticPr fontId="2"/>
  </si>
  <si>
    <t>by SIFT</t>
    <phoneticPr fontId="2"/>
  </si>
  <si>
    <t>Number
 of 
syn SNVs</t>
    <phoneticPr fontId="2"/>
  </si>
  <si>
    <t>Ajuga</t>
    <phoneticPr fontId="2"/>
  </si>
  <si>
    <t>Crepidiastrum</t>
    <phoneticPr fontId="0"/>
  </si>
  <si>
    <t>Calanthe</t>
    <phoneticPr fontId="2"/>
  </si>
  <si>
    <t>Melastoma</t>
    <phoneticPr fontId="2"/>
  </si>
  <si>
    <t>AVERAGE</t>
    <phoneticPr fontId="2"/>
  </si>
  <si>
    <t>NE</t>
    <phoneticPr fontId="2"/>
  </si>
  <si>
    <t>EIE</t>
    <phoneticPr fontId="2"/>
  </si>
  <si>
    <t>Endangered island endemic [EIE]
or
Non-endangered [NE]</t>
    <phoneticPr fontId="2"/>
  </si>
  <si>
    <t xml:space="preserve">Nonsense SNVs
/
nonsyn SNVs </t>
    <phoneticPr fontId="2"/>
  </si>
  <si>
    <r>
      <t xml:space="preserve">Supplementary Data2. Mean values of the number of synonymous SNVs at non-duplicated transcripts with heterozygous loci (the counts per kb), the proportion of non-synonymous SNVs to total SNVs on non-duplicated transcripts with heterozygous loci, the proportion of </t>
    </r>
    <r>
      <rPr>
        <sz val="12"/>
        <color rgb="FFFF0000"/>
        <rFont val="Times New Roman"/>
        <family val="1"/>
      </rPr>
      <t>nonsense SNVs</t>
    </r>
    <r>
      <rPr>
        <sz val="12"/>
        <color theme="1"/>
        <rFont val="Times New Roman"/>
        <family val="1"/>
      </rPr>
      <t xml:space="preserve"> to total non-synonymous SNVs on non-duplicated transcripts with heterozygous loci, and the proportion of deleterious variations in non-synonymous SNVs on non-duplicated transcripts with heterozygous loci estimated by PROVEAN and by SIFT.</t>
    </r>
    <phoneticPr fontId="2"/>
  </si>
  <si>
    <r>
      <rPr>
        <sz val="12"/>
        <color rgb="FFFF0000"/>
        <rFont val="Times New Roman"/>
        <family val="1"/>
      </rPr>
      <t>N</t>
    </r>
    <r>
      <rPr>
        <sz val="12"/>
        <color theme="1"/>
        <rFont val="Times New Roman"/>
        <family val="1"/>
      </rPr>
      <t>on-syn SNVs
/
total SNVs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</si>
</sst>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0_);[Red]\(#,##0.00\)"/>
    <numFmt numFmtId="178" formatCode="0.000_);[Red]\(0.000\)"/>
    <numFmt numFmtId="179" formatCode="#,##0.000_);[Red]\(#,##0.000\)"/>
  </numFmts>
  <fonts count="8" x14ac:knownFonts="1"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6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77" fontId="4" fillId="0" borderId="4" xfId="0" applyNumberFormat="1" applyFont="1" applyFill="1" applyBorder="1" applyAlignment="1">
      <alignment horizontal="center"/>
    </xf>
    <xf numFmtId="178" fontId="4" fillId="0" borderId="4" xfId="1" applyNumberFormat="1" applyFont="1" applyFill="1" applyBorder="1" applyAlignment="1">
      <alignment horizontal="center"/>
    </xf>
    <xf numFmtId="179" fontId="4" fillId="0" borderId="4" xfId="0" applyNumberFormat="1" applyFont="1" applyFill="1" applyBorder="1" applyAlignment="1">
      <alignment horizontal="center"/>
    </xf>
    <xf numFmtId="179" fontId="4" fillId="0" borderId="1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179" fontId="4" fillId="2" borderId="4" xfId="0" applyNumberFormat="1" applyFont="1" applyFill="1" applyBorder="1" applyAlignment="1">
      <alignment horizontal="center"/>
    </xf>
    <xf numFmtId="179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177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77" fontId="4" fillId="2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right"/>
    </xf>
    <xf numFmtId="178" fontId="4" fillId="0" borderId="1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78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center"/>
    </xf>
    <xf numFmtId="179" fontId="4" fillId="2" borderId="5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64">
    <cellStyle name="パーセント" xfId="1" builtinId="5"/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13" zoomScale="120" zoomScaleNormal="120" zoomScalePageLayoutView="120" workbookViewId="0">
      <selection activeCell="E5" sqref="E5"/>
    </sheetView>
  </sheetViews>
  <sheetFormatPr baseColWidth="10" defaultColWidth="12.7109375" defaultRowHeight="16" x14ac:dyDescent="0.2"/>
  <cols>
    <col min="1" max="1" width="22.5703125" style="1" customWidth="1"/>
    <col min="2" max="2" width="26" style="1" customWidth="1"/>
    <col min="3" max="3" width="8.85546875" style="2" bestFit="1" customWidth="1"/>
    <col min="4" max="4" width="12" style="2" bestFit="1" customWidth="1"/>
    <col min="5" max="5" width="12" style="2" customWidth="1"/>
    <col min="6" max="6" width="12.5703125" style="8" bestFit="1" customWidth="1"/>
    <col min="7" max="7" width="8.28515625" style="8" customWidth="1"/>
    <col min="8" max="16384" width="12.7109375" style="1"/>
  </cols>
  <sheetData>
    <row r="1" spans="1:7" ht="65" customHeight="1" x14ac:dyDescent="0.2">
      <c r="A1" s="42" t="s">
        <v>33</v>
      </c>
      <c r="B1" s="43"/>
      <c r="C1" s="43"/>
      <c r="D1" s="43"/>
      <c r="E1" s="43"/>
      <c r="F1" s="43"/>
      <c r="G1" s="44"/>
    </row>
    <row r="2" spans="1:7" x14ac:dyDescent="0.2">
      <c r="A2" s="3"/>
      <c r="B2" s="3"/>
      <c r="C2" s="38"/>
      <c r="D2" s="38"/>
      <c r="E2" s="38"/>
      <c r="F2" s="7"/>
      <c r="G2" s="7"/>
    </row>
    <row r="3" spans="1:7" ht="33" customHeight="1" x14ac:dyDescent="0.2">
      <c r="A3" s="45"/>
      <c r="B3" s="47" t="s">
        <v>31</v>
      </c>
      <c r="C3" s="47" t="s">
        <v>23</v>
      </c>
      <c r="D3" s="47" t="s">
        <v>34</v>
      </c>
      <c r="E3" s="51" t="s">
        <v>32</v>
      </c>
      <c r="F3" s="49" t="s">
        <v>20</v>
      </c>
      <c r="G3" s="50"/>
    </row>
    <row r="4" spans="1:7" s="12" customFormat="1" ht="34" customHeight="1" x14ac:dyDescent="0.3">
      <c r="A4" s="46"/>
      <c r="B4" s="48"/>
      <c r="C4" s="48"/>
      <c r="D4" s="48"/>
      <c r="E4" s="52"/>
      <c r="F4" s="13" t="s">
        <v>21</v>
      </c>
      <c r="G4" s="13" t="s">
        <v>22</v>
      </c>
    </row>
    <row r="5" spans="1:7" x14ac:dyDescent="0.2">
      <c r="A5" s="32" t="s">
        <v>24</v>
      </c>
      <c r="B5" s="9"/>
      <c r="C5" s="4"/>
      <c r="D5" s="22"/>
      <c r="E5" s="4"/>
      <c r="F5" s="5"/>
      <c r="G5" s="5"/>
    </row>
    <row r="6" spans="1:7" x14ac:dyDescent="0.2">
      <c r="A6" s="9" t="s">
        <v>8</v>
      </c>
      <c r="B6" s="9"/>
      <c r="C6" s="4"/>
      <c r="D6" s="22"/>
      <c r="E6" s="4"/>
      <c r="F6" s="5"/>
      <c r="G6" s="5"/>
    </row>
    <row r="7" spans="1:7" x14ac:dyDescent="0.2">
      <c r="A7" s="5" t="s">
        <v>0</v>
      </c>
      <c r="B7" s="4" t="s">
        <v>30</v>
      </c>
      <c r="C7" s="20">
        <v>2.1000000000000001E-2</v>
      </c>
      <c r="D7" s="20">
        <v>0.73609999999999998</v>
      </c>
      <c r="E7" s="19">
        <f>32/695</f>
        <v>4.60431654676259E-2</v>
      </c>
      <c r="F7" s="20">
        <v>0.44619999999999999</v>
      </c>
      <c r="G7" s="20">
        <v>0.41189999999999999</v>
      </c>
    </row>
    <row r="8" spans="1:7" x14ac:dyDescent="0.2">
      <c r="A8" s="5" t="s">
        <v>1</v>
      </c>
      <c r="B8" s="4" t="s">
        <v>30</v>
      </c>
      <c r="C8" s="20">
        <v>1.0999999999999999E-2</v>
      </c>
      <c r="D8" s="20">
        <v>0.72599999999999998</v>
      </c>
      <c r="E8" s="20">
        <f>23/579</f>
        <v>3.9723661485319514E-2</v>
      </c>
      <c r="F8" s="20">
        <v>0.48730000000000001</v>
      </c>
      <c r="G8" s="20">
        <v>0.4965</v>
      </c>
    </row>
    <row r="9" spans="1:7" x14ac:dyDescent="0.2">
      <c r="A9" s="5" t="s">
        <v>2</v>
      </c>
      <c r="B9" s="4" t="s">
        <v>30</v>
      </c>
      <c r="C9" s="20">
        <v>1.2E-2</v>
      </c>
      <c r="D9" s="20">
        <v>0.73</v>
      </c>
      <c r="E9" s="20">
        <f>39/598</f>
        <v>6.5217391304347824E-2</v>
      </c>
      <c r="F9" s="20">
        <v>0.47499999999999998</v>
      </c>
      <c r="G9" s="20">
        <v>0.35339999999999999</v>
      </c>
    </row>
    <row r="10" spans="1:7" x14ac:dyDescent="0.2">
      <c r="A10" s="5" t="s">
        <v>3</v>
      </c>
      <c r="B10" s="4" t="s">
        <v>30</v>
      </c>
      <c r="C10" s="20">
        <v>1.2E-2</v>
      </c>
      <c r="D10" s="20">
        <v>0.72099999999999997</v>
      </c>
      <c r="E10" s="20">
        <f>27/543</f>
        <v>4.9723756906077346E-2</v>
      </c>
      <c r="F10" s="20">
        <v>0.4052</v>
      </c>
      <c r="G10" s="20">
        <v>0.30769999999999997</v>
      </c>
    </row>
    <row r="11" spans="1:7" x14ac:dyDescent="0.2">
      <c r="A11" s="5" t="s">
        <v>4</v>
      </c>
      <c r="B11" s="4" t="s">
        <v>30</v>
      </c>
      <c r="C11" s="20">
        <v>1.0999999999999999E-2</v>
      </c>
      <c r="D11" s="20">
        <v>0.71699999999999997</v>
      </c>
      <c r="E11" s="20">
        <f>22/476</f>
        <v>4.6218487394957986E-2</v>
      </c>
      <c r="F11" s="20">
        <v>0.43559999999999999</v>
      </c>
      <c r="G11" s="20">
        <v>0.3725</v>
      </c>
    </row>
    <row r="12" spans="1:7" x14ac:dyDescent="0.2">
      <c r="A12" s="5" t="s">
        <v>28</v>
      </c>
      <c r="B12" s="4"/>
      <c r="C12" s="20">
        <f>AVERAGE(C7:C11)</f>
        <v>1.3399999999999999E-2</v>
      </c>
      <c r="D12" s="20">
        <f t="shared" ref="D12:G12" si="0">AVERAGE(D7:D11)</f>
        <v>0.72602</v>
      </c>
      <c r="E12" s="20">
        <f t="shared" si="0"/>
        <v>4.9385292511665714E-2</v>
      </c>
      <c r="F12" s="20">
        <f t="shared" si="0"/>
        <v>0.44985999999999998</v>
      </c>
      <c r="G12" s="20">
        <f t="shared" si="0"/>
        <v>0.38840000000000002</v>
      </c>
    </row>
    <row r="13" spans="1:7" x14ac:dyDescent="0.2">
      <c r="A13" s="10" t="s">
        <v>9</v>
      </c>
      <c r="B13" s="10"/>
      <c r="C13" s="21"/>
      <c r="D13" s="21"/>
      <c r="E13" s="15"/>
      <c r="F13" s="15"/>
      <c r="G13" s="20"/>
    </row>
    <row r="14" spans="1:7" x14ac:dyDescent="0.2">
      <c r="A14" s="5" t="s">
        <v>0</v>
      </c>
      <c r="B14" s="4" t="s">
        <v>29</v>
      </c>
      <c r="C14" s="20">
        <v>1.7000000000000001E-2</v>
      </c>
      <c r="D14" s="20">
        <v>0.72599999999999998</v>
      </c>
      <c r="E14" s="21">
        <f>23/526</f>
        <v>4.3726235741444866E-2</v>
      </c>
      <c r="F14" s="21">
        <v>0.41589999999999999</v>
      </c>
      <c r="G14" s="20">
        <v>0.37669999999999998</v>
      </c>
    </row>
    <row r="15" spans="1:7" x14ac:dyDescent="0.2">
      <c r="A15" s="5" t="s">
        <v>1</v>
      </c>
      <c r="B15" s="4" t="s">
        <v>29</v>
      </c>
      <c r="C15" s="20">
        <v>1.6400000000000001E-2</v>
      </c>
      <c r="D15" s="21">
        <v>0.62639999999999996</v>
      </c>
      <c r="E15" s="20">
        <f>24/607</f>
        <v>3.9538714991762765E-2</v>
      </c>
      <c r="F15" s="21">
        <v>0.39800000000000002</v>
      </c>
      <c r="G15" s="20">
        <v>0.33090000000000003</v>
      </c>
    </row>
    <row r="16" spans="1:7" x14ac:dyDescent="0.2">
      <c r="A16" s="5" t="s">
        <v>2</v>
      </c>
      <c r="B16" s="4" t="s">
        <v>29</v>
      </c>
      <c r="C16" s="20">
        <v>1.2999999999999999E-2</v>
      </c>
      <c r="D16" s="20">
        <v>0.73899999999999999</v>
      </c>
      <c r="E16" s="20">
        <f>26/547</f>
        <v>4.7531992687385741E-2</v>
      </c>
      <c r="F16" s="21">
        <v>0.34920000000000001</v>
      </c>
      <c r="G16" s="20">
        <v>0.31280000000000002</v>
      </c>
    </row>
    <row r="17" spans="1:7" x14ac:dyDescent="0.2">
      <c r="A17" s="5" t="s">
        <v>3</v>
      </c>
      <c r="B17" s="4" t="s">
        <v>29</v>
      </c>
      <c r="C17" s="20">
        <v>1.4E-2</v>
      </c>
      <c r="D17" s="20">
        <v>0.72799999999999998</v>
      </c>
      <c r="E17" s="20">
        <f>23/518</f>
        <v>4.4401544401544403E-2</v>
      </c>
      <c r="F17" s="21">
        <v>0.38159999999999999</v>
      </c>
      <c r="G17" s="20">
        <v>0.4027</v>
      </c>
    </row>
    <row r="18" spans="1:7" x14ac:dyDescent="0.2">
      <c r="A18" s="5" t="s">
        <v>28</v>
      </c>
      <c r="B18" s="4"/>
      <c r="C18" s="20">
        <f>AVERAGE(C14:C17)</f>
        <v>1.5099999999999999E-2</v>
      </c>
      <c r="D18" s="20">
        <f t="shared" ref="D18:G18" si="1">AVERAGE(D14:D17)</f>
        <v>0.70484999999999998</v>
      </c>
      <c r="E18" s="20">
        <f t="shared" si="1"/>
        <v>4.3799621955534447E-2</v>
      </c>
      <c r="F18" s="20">
        <f t="shared" si="1"/>
        <v>0.38617499999999999</v>
      </c>
      <c r="G18" s="20">
        <f t="shared" si="1"/>
        <v>0.35577500000000001</v>
      </c>
    </row>
    <row r="19" spans="1:7" x14ac:dyDescent="0.2">
      <c r="A19" s="10" t="s">
        <v>10</v>
      </c>
      <c r="B19" s="16"/>
      <c r="C19" s="20"/>
      <c r="D19" s="20"/>
      <c r="E19" s="20"/>
      <c r="F19" s="15"/>
      <c r="G19" s="20"/>
    </row>
    <row r="20" spans="1:7" x14ac:dyDescent="0.2">
      <c r="A20" s="5" t="s">
        <v>0</v>
      </c>
      <c r="B20" s="4" t="s">
        <v>29</v>
      </c>
      <c r="C20" s="20">
        <v>0.186</v>
      </c>
      <c r="D20" s="21">
        <v>0.60489999999999999</v>
      </c>
      <c r="E20" s="20">
        <f>135/6734</f>
        <v>2.0047520047520046E-2</v>
      </c>
      <c r="F20" s="21">
        <v>0.29770000000000002</v>
      </c>
      <c r="G20" s="20">
        <v>0.18609999999999999</v>
      </c>
    </row>
    <row r="21" spans="1:7" x14ac:dyDescent="0.2">
      <c r="A21" s="5" t="s">
        <v>1</v>
      </c>
      <c r="B21" s="4" t="s">
        <v>29</v>
      </c>
      <c r="C21" s="20">
        <v>0.17319999999999999</v>
      </c>
      <c r="D21" s="20">
        <v>0.60360000000000003</v>
      </c>
      <c r="E21" s="20">
        <f>169/7166</f>
        <v>2.3583589171085682E-2</v>
      </c>
      <c r="F21" s="21">
        <v>0.31359999999999999</v>
      </c>
      <c r="G21" s="20">
        <v>0.2099</v>
      </c>
    </row>
    <row r="22" spans="1:7" x14ac:dyDescent="0.2">
      <c r="A22" s="5" t="s">
        <v>2</v>
      </c>
      <c r="B22" s="4" t="s">
        <v>29</v>
      </c>
      <c r="C22" s="20">
        <v>0.19700000000000001</v>
      </c>
      <c r="D22" s="20">
        <v>0.58940000000000003</v>
      </c>
      <c r="E22" s="20">
        <f>135/7598</f>
        <v>1.7767833640431694E-2</v>
      </c>
      <c r="F22" s="21">
        <v>0.31130000000000002</v>
      </c>
      <c r="G22" s="20">
        <v>0.2069</v>
      </c>
    </row>
    <row r="23" spans="1:7" x14ac:dyDescent="0.2">
      <c r="A23" s="5" t="s">
        <v>28</v>
      </c>
      <c r="B23" s="4"/>
      <c r="C23" s="20">
        <f>AVERAGE(C20:C22)</f>
        <v>0.18540000000000001</v>
      </c>
      <c r="D23" s="20">
        <f t="shared" ref="D23:G23" si="2">AVERAGE(D20:D22)</f>
        <v>0.59929999999999994</v>
      </c>
      <c r="E23" s="20">
        <f t="shared" si="2"/>
        <v>2.0466314286345808E-2</v>
      </c>
      <c r="F23" s="20">
        <f t="shared" si="2"/>
        <v>0.30753333333333333</v>
      </c>
      <c r="G23" s="20">
        <f t="shared" si="2"/>
        <v>0.20096666666666665</v>
      </c>
    </row>
    <row r="24" spans="1:7" x14ac:dyDescent="0.2">
      <c r="A24" s="33" t="s">
        <v>25</v>
      </c>
      <c r="B24" s="4"/>
      <c r="C24" s="20"/>
      <c r="D24" s="20"/>
      <c r="E24" s="20"/>
      <c r="F24" s="21"/>
      <c r="G24" s="20"/>
    </row>
    <row r="25" spans="1:7" x14ac:dyDescent="0.2">
      <c r="A25" s="10" t="s">
        <v>17</v>
      </c>
      <c r="B25" s="9"/>
      <c r="C25" s="20"/>
      <c r="D25" s="20"/>
      <c r="E25" s="40"/>
      <c r="F25" s="14"/>
      <c r="G25" s="21"/>
    </row>
    <row r="26" spans="1:7" x14ac:dyDescent="0.2">
      <c r="A26" s="5" t="s">
        <v>0</v>
      </c>
      <c r="B26" s="4" t="s">
        <v>30</v>
      </c>
      <c r="C26" s="20">
        <v>0.106</v>
      </c>
      <c r="D26" s="20">
        <v>0.66469999999999996</v>
      </c>
      <c r="E26" s="20">
        <f>104/3484</f>
        <v>2.9850746268656716E-2</v>
      </c>
      <c r="F26" s="21">
        <v>0.378</v>
      </c>
      <c r="G26" s="20">
        <v>0.22009999999999999</v>
      </c>
    </row>
    <row r="27" spans="1:7" x14ac:dyDescent="0.2">
      <c r="A27" s="23" t="s">
        <v>5</v>
      </c>
      <c r="B27" s="4" t="s">
        <v>30</v>
      </c>
      <c r="C27" s="24">
        <v>0.1474</v>
      </c>
      <c r="D27" s="24">
        <v>0.66039999999999999</v>
      </c>
      <c r="E27" s="24">
        <f>182/4859</f>
        <v>3.7456266721547643E-2</v>
      </c>
      <c r="F27" s="25">
        <v>0.34539999999999998</v>
      </c>
      <c r="G27" s="24">
        <v>0.22009999999999999</v>
      </c>
    </row>
    <row r="28" spans="1:7" x14ac:dyDescent="0.2">
      <c r="A28" s="5" t="s">
        <v>1</v>
      </c>
      <c r="B28" s="4" t="s">
        <v>30</v>
      </c>
      <c r="C28" s="24">
        <v>0.105</v>
      </c>
      <c r="D28" s="24">
        <v>0.66459999999999997</v>
      </c>
      <c r="E28" s="24">
        <f>151/3471</f>
        <v>4.3503313166234514E-2</v>
      </c>
      <c r="F28" s="25">
        <v>0.38890000000000002</v>
      </c>
      <c r="G28" s="24">
        <v>0.27879999999999999</v>
      </c>
    </row>
    <row r="29" spans="1:7" x14ac:dyDescent="0.2">
      <c r="A29" s="5" t="s">
        <v>2</v>
      </c>
      <c r="B29" s="4" t="s">
        <v>30</v>
      </c>
      <c r="C29" s="24">
        <v>0.108</v>
      </c>
      <c r="D29" s="24">
        <v>0.66049999999999998</v>
      </c>
      <c r="E29" s="24">
        <f>132/3260</f>
        <v>4.0490797546012272E-2</v>
      </c>
      <c r="F29" s="25">
        <v>0.42680000000000001</v>
      </c>
      <c r="G29" s="24">
        <v>0.28660000000000002</v>
      </c>
    </row>
    <row r="30" spans="1:7" x14ac:dyDescent="0.2">
      <c r="A30" s="5" t="s">
        <v>28</v>
      </c>
      <c r="B30" s="4"/>
      <c r="C30" s="20">
        <f>AVERAGE(C26:C29)</f>
        <v>0.1166</v>
      </c>
      <c r="D30" s="20">
        <f t="shared" ref="D30:G30" si="3">AVERAGE(D26:D29)</f>
        <v>0.66254999999999997</v>
      </c>
      <c r="E30" s="20">
        <f t="shared" si="3"/>
        <v>3.7825280925612784E-2</v>
      </c>
      <c r="F30" s="20">
        <f t="shared" si="3"/>
        <v>0.38477500000000003</v>
      </c>
      <c r="G30" s="20">
        <f t="shared" si="3"/>
        <v>0.25140000000000001</v>
      </c>
    </row>
    <row r="31" spans="1:7" x14ac:dyDescent="0.2">
      <c r="A31" s="10" t="s">
        <v>12</v>
      </c>
      <c r="B31" s="16"/>
      <c r="C31" s="20"/>
      <c r="D31" s="20"/>
      <c r="E31" s="18"/>
      <c r="F31" s="21"/>
      <c r="G31" s="20"/>
    </row>
    <row r="32" spans="1:7" x14ac:dyDescent="0.2">
      <c r="A32" s="5" t="s">
        <v>0</v>
      </c>
      <c r="B32" s="4" t="s">
        <v>30</v>
      </c>
      <c r="C32" s="20">
        <v>8.2000000000000003E-2</v>
      </c>
      <c r="D32" s="20">
        <v>0.67210000000000003</v>
      </c>
      <c r="E32" s="20">
        <f>107/2932</f>
        <v>3.649386084583902E-2</v>
      </c>
      <c r="F32" s="21">
        <v>0.37190000000000001</v>
      </c>
      <c r="G32" s="20">
        <v>0.23780000000000001</v>
      </c>
    </row>
    <row r="33" spans="1:7" x14ac:dyDescent="0.2">
      <c r="A33" s="10" t="s">
        <v>18</v>
      </c>
      <c r="B33" s="17"/>
      <c r="C33" s="20"/>
      <c r="D33" s="20"/>
      <c r="E33" s="18"/>
      <c r="F33" s="21"/>
      <c r="G33" s="20"/>
    </row>
    <row r="34" spans="1:7" x14ac:dyDescent="0.2">
      <c r="A34" s="23" t="s">
        <v>6</v>
      </c>
      <c r="B34" s="4" t="s">
        <v>30</v>
      </c>
      <c r="C34" s="24">
        <v>9.6000000000000002E-2</v>
      </c>
      <c r="D34" s="24">
        <v>0.65229999999999999</v>
      </c>
      <c r="E34" s="24">
        <f>101/2932</f>
        <v>3.4447476125511599E-2</v>
      </c>
      <c r="F34" s="25">
        <v>0.36199999999999999</v>
      </c>
      <c r="G34" s="24">
        <v>0.2442</v>
      </c>
    </row>
    <row r="35" spans="1:7" x14ac:dyDescent="0.2">
      <c r="A35" s="23" t="s">
        <v>7</v>
      </c>
      <c r="B35" s="4" t="s">
        <v>30</v>
      </c>
      <c r="C35" s="25">
        <v>9.7000000000000003E-2</v>
      </c>
      <c r="D35" s="24">
        <v>0.67379999999999995</v>
      </c>
      <c r="E35" s="24">
        <f>138/3317</f>
        <v>4.1603858908652397E-2</v>
      </c>
      <c r="F35" s="25">
        <v>0.36059999999999998</v>
      </c>
      <c r="G35" s="24">
        <v>0.25940000000000002</v>
      </c>
    </row>
    <row r="36" spans="1:7" x14ac:dyDescent="0.2">
      <c r="A36" s="5" t="s">
        <v>28</v>
      </c>
      <c r="B36" s="4"/>
      <c r="C36" s="24">
        <f>AVERAGE(C34:C35)</f>
        <v>9.6500000000000002E-2</v>
      </c>
      <c r="D36" s="24">
        <f t="shared" ref="D36:G36" si="4">AVERAGE(D34:D35)</f>
        <v>0.66304999999999992</v>
      </c>
      <c r="E36" s="24">
        <f t="shared" si="4"/>
        <v>3.8025667517082001E-2</v>
      </c>
      <c r="F36" s="24">
        <f t="shared" si="4"/>
        <v>0.36129999999999995</v>
      </c>
      <c r="G36" s="24">
        <f t="shared" si="4"/>
        <v>0.25180000000000002</v>
      </c>
    </row>
    <row r="37" spans="1:7" x14ac:dyDescent="0.2">
      <c r="A37" s="26" t="s">
        <v>11</v>
      </c>
      <c r="B37" s="27"/>
      <c r="C37" s="24"/>
      <c r="D37" s="24"/>
      <c r="E37" s="28"/>
      <c r="F37" s="25"/>
      <c r="G37" s="24"/>
    </row>
    <row r="38" spans="1:7" x14ac:dyDescent="0.2">
      <c r="A38" s="29" t="s">
        <v>0</v>
      </c>
      <c r="B38" s="4" t="s">
        <v>29</v>
      </c>
      <c r="C38" s="24">
        <v>0.1376</v>
      </c>
      <c r="D38" s="24">
        <v>0.60460000000000003</v>
      </c>
      <c r="E38" s="24">
        <f>115/4607</f>
        <v>2.4962014326025614E-2</v>
      </c>
      <c r="F38" s="25">
        <v>0.23769999999999999</v>
      </c>
      <c r="G38" s="24">
        <v>0.17150000000000001</v>
      </c>
    </row>
    <row r="39" spans="1:7" x14ac:dyDescent="0.2">
      <c r="A39" s="5" t="s">
        <v>1</v>
      </c>
      <c r="B39" s="4" t="s">
        <v>29</v>
      </c>
      <c r="C39" s="24">
        <v>6.4100000000000004E-2</v>
      </c>
      <c r="D39" s="24">
        <v>0.63600000000000001</v>
      </c>
      <c r="E39" s="24">
        <f>120/4046</f>
        <v>2.9658922392486405E-2</v>
      </c>
      <c r="F39" s="25">
        <v>0.28179999999999999</v>
      </c>
      <c r="G39" s="24">
        <v>0.21759999999999999</v>
      </c>
    </row>
    <row r="40" spans="1:7" x14ac:dyDescent="0.2">
      <c r="A40" s="5" t="s">
        <v>2</v>
      </c>
      <c r="B40" s="4" t="s">
        <v>29</v>
      </c>
      <c r="C40" s="24">
        <v>0.1087</v>
      </c>
      <c r="D40" s="24">
        <v>0.60850000000000004</v>
      </c>
      <c r="E40" s="24">
        <f>75/2424</f>
        <v>3.094059405940594E-2</v>
      </c>
      <c r="F40" s="25">
        <v>0.26</v>
      </c>
      <c r="G40" s="24">
        <v>0.1933</v>
      </c>
    </row>
    <row r="41" spans="1:7" x14ac:dyDescent="0.2">
      <c r="A41" s="5" t="s">
        <v>28</v>
      </c>
      <c r="B41" s="4"/>
      <c r="C41" s="24">
        <f>AVERAGE(C38:C40)</f>
        <v>0.10346666666666667</v>
      </c>
      <c r="D41" s="24">
        <f t="shared" ref="D41:G41" si="5">AVERAGE(D38:D40)</f>
        <v>0.61636666666666673</v>
      </c>
      <c r="E41" s="24">
        <f t="shared" si="5"/>
        <v>2.8520510259305989E-2</v>
      </c>
      <c r="F41" s="24">
        <f t="shared" si="5"/>
        <v>0.25983333333333331</v>
      </c>
      <c r="G41" s="24">
        <f t="shared" si="5"/>
        <v>0.19413333333333335</v>
      </c>
    </row>
    <row r="42" spans="1:7" x14ac:dyDescent="0.2">
      <c r="A42" s="26" t="s">
        <v>19</v>
      </c>
      <c r="B42" s="30"/>
      <c r="C42" s="24"/>
      <c r="D42" s="24"/>
      <c r="E42" s="24"/>
      <c r="F42" s="31"/>
      <c r="G42" s="24"/>
    </row>
    <row r="43" spans="1:7" x14ac:dyDescent="0.2">
      <c r="A43" s="23" t="s">
        <v>5</v>
      </c>
      <c r="B43" s="4" t="s">
        <v>29</v>
      </c>
      <c r="C43" s="24">
        <v>0.16300000000000001</v>
      </c>
      <c r="D43" s="24">
        <v>0.60050000000000003</v>
      </c>
      <c r="E43" s="24">
        <f>107/4012</f>
        <v>2.666999002991027E-2</v>
      </c>
      <c r="F43" s="25">
        <v>0.30659999999999998</v>
      </c>
      <c r="G43" s="24">
        <v>0.19589999999999999</v>
      </c>
    </row>
    <row r="44" spans="1:7" x14ac:dyDescent="0.2">
      <c r="A44" s="33" t="s">
        <v>26</v>
      </c>
      <c r="B44" s="4"/>
      <c r="C44" s="24"/>
      <c r="D44" s="24"/>
      <c r="E44" s="24"/>
      <c r="F44" s="25"/>
      <c r="G44" s="24"/>
    </row>
    <row r="45" spans="1:7" x14ac:dyDescent="0.2">
      <c r="A45" s="10" t="s">
        <v>13</v>
      </c>
      <c r="B45" s="16"/>
      <c r="C45" s="20"/>
      <c r="D45" s="20"/>
      <c r="E45" s="20"/>
      <c r="F45" s="21"/>
      <c r="G45" s="20"/>
    </row>
    <row r="46" spans="1:7" x14ac:dyDescent="0.2">
      <c r="A46" s="6" t="s">
        <v>1</v>
      </c>
      <c r="B46" s="4" t="s">
        <v>30</v>
      </c>
      <c r="C46" s="20">
        <v>5.1999999999999998E-2</v>
      </c>
      <c r="D46" s="20">
        <v>0.65169999999999995</v>
      </c>
      <c r="E46" s="20">
        <f>64/2318</f>
        <v>2.7610008628127698E-2</v>
      </c>
      <c r="F46" s="21">
        <v>0.3322</v>
      </c>
      <c r="G46" s="20">
        <v>0.26879999999999998</v>
      </c>
    </row>
    <row r="47" spans="1:7" x14ac:dyDescent="0.2">
      <c r="A47" s="6" t="s">
        <v>2</v>
      </c>
      <c r="B47" s="4" t="s">
        <v>30</v>
      </c>
      <c r="C47" s="20">
        <v>5.8000000000000003E-2</v>
      </c>
      <c r="D47" s="20">
        <v>0.64239999999999997</v>
      </c>
      <c r="E47" s="20">
        <f>54/2205</f>
        <v>2.4489795918367346E-2</v>
      </c>
      <c r="F47" s="21">
        <v>0.34229999999999999</v>
      </c>
      <c r="G47" s="20">
        <v>0.25390000000000001</v>
      </c>
    </row>
    <row r="48" spans="1:7" x14ac:dyDescent="0.2">
      <c r="A48" s="6" t="s">
        <v>3</v>
      </c>
      <c r="B48" s="4" t="s">
        <v>30</v>
      </c>
      <c r="C48" s="20">
        <v>7.8E-2</v>
      </c>
      <c r="D48" s="20">
        <v>0.63100000000000001</v>
      </c>
      <c r="E48" s="20">
        <f>51/2089</f>
        <v>2.4413595021541407E-2</v>
      </c>
      <c r="F48" s="21">
        <v>0.33189999999999997</v>
      </c>
      <c r="G48" s="20">
        <v>0.27700000000000002</v>
      </c>
    </row>
    <row r="49" spans="1:7" x14ac:dyDescent="0.2">
      <c r="A49" s="5" t="s">
        <v>28</v>
      </c>
      <c r="B49" s="4"/>
      <c r="C49" s="24">
        <f>AVERAGE(C46:C48)</f>
        <v>6.2666666666666662E-2</v>
      </c>
      <c r="D49" s="24">
        <f t="shared" ref="D49:G49" si="6">AVERAGE(D46:D48)</f>
        <v>0.64169999999999994</v>
      </c>
      <c r="E49" s="24">
        <f t="shared" si="6"/>
        <v>2.5504466522678817E-2</v>
      </c>
      <c r="F49" s="24">
        <f t="shared" si="6"/>
        <v>0.33546666666666664</v>
      </c>
      <c r="G49" s="24">
        <f t="shared" si="6"/>
        <v>0.26656666666666667</v>
      </c>
    </row>
    <row r="50" spans="1:7" x14ac:dyDescent="0.2">
      <c r="A50" s="10" t="s">
        <v>14</v>
      </c>
      <c r="B50" s="4"/>
      <c r="C50" s="20"/>
      <c r="D50" s="20"/>
      <c r="E50" s="20"/>
      <c r="F50" s="21"/>
      <c r="G50" s="20"/>
    </row>
    <row r="51" spans="1:7" x14ac:dyDescent="0.2">
      <c r="A51" s="6" t="s">
        <v>1</v>
      </c>
      <c r="B51" s="4" t="s">
        <v>29</v>
      </c>
      <c r="C51" s="20">
        <v>9.6000000000000002E-2</v>
      </c>
      <c r="D51" s="20">
        <v>0.6099</v>
      </c>
      <c r="E51" s="20">
        <f>103/4501</f>
        <v>2.2883803599200177E-2</v>
      </c>
      <c r="F51" s="21">
        <v>0.23350000000000001</v>
      </c>
      <c r="G51" s="20">
        <v>0.2326</v>
      </c>
    </row>
    <row r="52" spans="1:7" x14ac:dyDescent="0.2">
      <c r="A52" s="6" t="s">
        <v>2</v>
      </c>
      <c r="B52" s="4" t="s">
        <v>29</v>
      </c>
      <c r="C52" s="20">
        <v>0.10199999999999999</v>
      </c>
      <c r="D52" s="20">
        <v>0.59379999999999999</v>
      </c>
      <c r="E52" s="20">
        <f>86/4504</f>
        <v>1.9094138543516874E-2</v>
      </c>
      <c r="F52" s="21">
        <v>0.25269999999999998</v>
      </c>
      <c r="G52" s="20">
        <v>0.20949999999999999</v>
      </c>
    </row>
    <row r="53" spans="1:7" x14ac:dyDescent="0.2">
      <c r="A53" s="6" t="s">
        <v>3</v>
      </c>
      <c r="B53" s="4" t="s">
        <v>29</v>
      </c>
      <c r="C53" s="20">
        <v>0.10299999999999999</v>
      </c>
      <c r="D53" s="20">
        <v>0.59840000000000004</v>
      </c>
      <c r="E53" s="20">
        <f>110/4037</f>
        <v>2.7247956403269755E-2</v>
      </c>
      <c r="F53" s="21">
        <v>0.23830000000000001</v>
      </c>
      <c r="G53" s="20">
        <v>0.20499999999999999</v>
      </c>
    </row>
    <row r="54" spans="1:7" x14ac:dyDescent="0.2">
      <c r="A54" s="5" t="s">
        <v>28</v>
      </c>
      <c r="B54" s="4"/>
      <c r="C54" s="24">
        <f>AVERAGE(C51:C53)</f>
        <v>0.10033333333333333</v>
      </c>
      <c r="D54" s="24">
        <f t="shared" ref="D54:G54" si="7">AVERAGE(D51:D53)</f>
        <v>0.60070000000000001</v>
      </c>
      <c r="E54" s="24">
        <f t="shared" si="7"/>
        <v>2.3075299515328936E-2</v>
      </c>
      <c r="F54" s="24">
        <f t="shared" si="7"/>
        <v>0.24149999999999996</v>
      </c>
      <c r="G54" s="24">
        <f t="shared" si="7"/>
        <v>0.2157</v>
      </c>
    </row>
    <row r="55" spans="1:7" x14ac:dyDescent="0.2">
      <c r="A55" s="33" t="s">
        <v>27</v>
      </c>
      <c r="B55" s="4"/>
      <c r="C55" s="20"/>
      <c r="D55" s="20"/>
      <c r="E55" s="20"/>
      <c r="F55" s="21"/>
      <c r="G55" s="20"/>
    </row>
    <row r="56" spans="1:7" x14ac:dyDescent="0.2">
      <c r="A56" s="10" t="s">
        <v>15</v>
      </c>
      <c r="B56" s="16"/>
      <c r="C56" s="20"/>
      <c r="D56" s="20"/>
      <c r="E56" s="20"/>
      <c r="F56" s="21"/>
      <c r="G56" s="20"/>
    </row>
    <row r="57" spans="1:7" x14ac:dyDescent="0.2">
      <c r="A57" s="6" t="s">
        <v>1</v>
      </c>
      <c r="B57" s="4" t="s">
        <v>30</v>
      </c>
      <c r="C57" s="20">
        <v>5.8000000000000003E-2</v>
      </c>
      <c r="D57" s="20">
        <v>0.65080000000000005</v>
      </c>
      <c r="E57" s="20">
        <f>52/1863</f>
        <v>2.7911969940955447E-2</v>
      </c>
      <c r="F57" s="21">
        <v>0.3473</v>
      </c>
      <c r="G57" s="20">
        <v>0.26369999999999999</v>
      </c>
    </row>
    <row r="58" spans="1:7" x14ac:dyDescent="0.2">
      <c r="A58" s="6" t="s">
        <v>2</v>
      </c>
      <c r="B58" s="4" t="s">
        <v>30</v>
      </c>
      <c r="C58" s="20">
        <v>6.7000000000000004E-2</v>
      </c>
      <c r="D58" s="20">
        <v>0.65620000000000001</v>
      </c>
      <c r="E58" s="20">
        <f>47/1697</f>
        <v>2.7695934001178549E-2</v>
      </c>
      <c r="F58" s="21">
        <v>0.36749999999999999</v>
      </c>
      <c r="G58" s="20">
        <v>0.2838</v>
      </c>
    </row>
    <row r="59" spans="1:7" x14ac:dyDescent="0.2">
      <c r="A59" s="6" t="s">
        <v>3</v>
      </c>
      <c r="B59" s="4" t="s">
        <v>30</v>
      </c>
      <c r="C59" s="20">
        <v>5.8999999999999997E-2</v>
      </c>
      <c r="D59" s="20">
        <v>0.69650000000000001</v>
      </c>
      <c r="E59" s="20">
        <f>91/2600</f>
        <v>3.5000000000000003E-2</v>
      </c>
      <c r="F59" s="21">
        <v>0.36990000000000001</v>
      </c>
      <c r="G59" s="20">
        <v>0.27950000000000003</v>
      </c>
    </row>
    <row r="60" spans="1:7" x14ac:dyDescent="0.2">
      <c r="A60" s="5" t="s">
        <v>28</v>
      </c>
      <c r="B60" s="4"/>
      <c r="C60" s="24">
        <f>AVERAGE(C57:C59)</f>
        <v>6.133333333333333E-2</v>
      </c>
      <c r="D60" s="24">
        <f t="shared" ref="D60:G60" si="8">AVERAGE(D57:D59)</f>
        <v>0.66783333333333328</v>
      </c>
      <c r="E60" s="24">
        <f t="shared" si="8"/>
        <v>3.0202634647378001E-2</v>
      </c>
      <c r="F60" s="24">
        <f t="shared" si="8"/>
        <v>0.36156666666666665</v>
      </c>
      <c r="G60" s="24">
        <f t="shared" si="8"/>
        <v>0.27566666666666667</v>
      </c>
    </row>
    <row r="61" spans="1:7" x14ac:dyDescent="0.2">
      <c r="A61" s="10" t="s">
        <v>16</v>
      </c>
      <c r="B61" s="17"/>
      <c r="C61" s="21"/>
      <c r="D61" s="21"/>
      <c r="E61" s="21"/>
      <c r="F61" s="21"/>
      <c r="G61" s="21"/>
    </row>
    <row r="62" spans="1:7" x14ac:dyDescent="0.2">
      <c r="A62" s="34" t="s">
        <v>1</v>
      </c>
      <c r="B62" s="4" t="s">
        <v>29</v>
      </c>
      <c r="C62" s="21">
        <v>0.17</v>
      </c>
      <c r="D62" s="21">
        <v>0.60860000000000003</v>
      </c>
      <c r="E62" s="21">
        <f>97/4727</f>
        <v>2.0520414639306112E-2</v>
      </c>
      <c r="F62" s="21">
        <v>0.28249999999999997</v>
      </c>
      <c r="G62" s="21">
        <v>0.23630000000000001</v>
      </c>
    </row>
    <row r="63" spans="1:7" x14ac:dyDescent="0.2">
      <c r="A63" s="34" t="s">
        <v>2</v>
      </c>
      <c r="B63" s="4" t="s">
        <v>29</v>
      </c>
      <c r="C63" s="35">
        <v>0.1641</v>
      </c>
      <c r="D63" s="35">
        <v>0.57099999999999995</v>
      </c>
      <c r="E63" s="35">
        <f>123/6213</f>
        <v>1.9797199420569771E-2</v>
      </c>
      <c r="F63" s="35">
        <v>0.2732</v>
      </c>
      <c r="G63" s="21">
        <v>0.22409999999999999</v>
      </c>
    </row>
    <row r="64" spans="1:7" x14ac:dyDescent="0.2">
      <c r="A64" s="36" t="s">
        <v>3</v>
      </c>
      <c r="B64" s="4" t="s">
        <v>29</v>
      </c>
      <c r="C64" s="37">
        <v>0.23699999999999999</v>
      </c>
      <c r="D64" s="37">
        <v>0.59770000000000001</v>
      </c>
      <c r="E64" s="37">
        <f>140/5829</f>
        <v>2.401784182535598E-2</v>
      </c>
      <c r="F64" s="37">
        <v>0.26569999999999999</v>
      </c>
      <c r="G64" s="21">
        <v>0.2261</v>
      </c>
    </row>
    <row r="65" spans="1:7" x14ac:dyDescent="0.2">
      <c r="A65" s="39" t="s">
        <v>28</v>
      </c>
      <c r="B65" s="11"/>
      <c r="C65" s="41">
        <f>AVERAGE(C62:C64)</f>
        <v>0.19036666666666666</v>
      </c>
      <c r="D65" s="41">
        <f t="shared" ref="D65:G65" si="9">AVERAGE(D62:D64)</f>
        <v>0.59243333333333326</v>
      </c>
      <c r="E65" s="41">
        <f t="shared" si="9"/>
        <v>2.1445151961743954E-2</v>
      </c>
      <c r="F65" s="41">
        <f t="shared" si="9"/>
        <v>0.27379999999999999</v>
      </c>
      <c r="G65" s="41">
        <f t="shared" si="9"/>
        <v>0.22883333333333333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phoneticPr fontId="2"/>
  <pageMargins left="0.7" right="0.7" top="0.75" bottom="0.75" header="0.3" footer="0.3"/>
  <pageSetup paperSize="9" scale="65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Supplementary_Data2</vt:lpstr>
      <vt:lpstr>Supplementary_Data2!Print_Area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TH</cp:lastModifiedBy>
  <cp:lastPrinted>2019-05-25T16:07:26Z</cp:lastPrinted>
  <dcterms:created xsi:type="dcterms:W3CDTF">2017-11-16T07:28:18Z</dcterms:created>
  <dcterms:modified xsi:type="dcterms:W3CDTF">2019-06-12T09:24:16Z</dcterms:modified>
</cp:coreProperties>
</file>