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7" lowestEdited="7" rupBuild="1757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b28cb66c374bd20d/Jolene/Project data/2019 metabolism paper/"/>
    </mc:Choice>
  </mc:AlternateContent>
  <bookViews>
    <workbookView xWindow="0" yWindow="0" windowWidth="20490" windowHeight="7230" firstSheet="4" activeTab="10"/>
  </bookViews>
  <sheets>
    <sheet name="Figure 1A" sheetId="3" r:id="rId1"/>
    <sheet name="Figure 1B" sheetId="5" r:id="rId2"/>
    <sheet name="Figure 3A" sheetId="2" r:id="rId3"/>
    <sheet name="Figure 3B" sheetId="1" r:id="rId4"/>
    <sheet name="Figure 3C" sheetId="12" r:id="rId5"/>
    <sheet name="Figure 4A" sheetId="13" r:id="rId6"/>
    <sheet name="Figure 4B" sheetId="16" r:id="rId7"/>
    <sheet name="Figure S2" sheetId="10" r:id="rId8"/>
    <sheet name="Figure S3" sheetId="8" r:id="rId9"/>
    <sheet name="Figure S4" sheetId="14" r:id="rId10"/>
    <sheet name="Figure S6" sheetId="6" r:id="rId11"/>
    <sheet name="Figure S7" sheetId="7" r:id="rId12"/>
    <sheet name="Figure S8" sheetId="15" r:id="rId13"/>
    <sheet name="Figure S9" sheetId="18" r:id="rId14"/>
  </sheets>
  <externalReferences>
    <externalReference r:id="rId15"/>
    <externalReference r:id="rId16"/>
  </externalReferences>
  <definedNames>
    <definedName name="MethodPointer" localSheetId="0">193515456</definedName>
    <definedName name="MethodPointer">113808568</definedName>
  </definedNames>
  <calcPr calcId="17102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L6" i="3" l="1"/>
  <c r="L10" i="3"/>
  <c r="K2" i="18" l="1"/>
  <c r="C198" i="14"/>
  <c r="C197" i="14"/>
  <c r="C196" i="14"/>
  <c r="C195" i="14"/>
  <c r="C194" i="14"/>
  <c r="E193" i="14"/>
  <c r="D193" i="14"/>
  <c r="C193" i="14"/>
  <c r="C191" i="14"/>
  <c r="C190" i="14"/>
  <c r="D186" i="14" s="1"/>
  <c r="C189" i="14"/>
  <c r="C188" i="14"/>
  <c r="C187" i="14"/>
  <c r="E186" i="14"/>
  <c r="C186" i="14"/>
  <c r="C184" i="14"/>
  <c r="C183" i="14"/>
  <c r="D179" i="14" s="1"/>
  <c r="C182" i="14"/>
  <c r="C181" i="14"/>
  <c r="C180" i="14"/>
  <c r="E179" i="14"/>
  <c r="C179" i="14"/>
  <c r="C177" i="14"/>
  <c r="C176" i="14"/>
  <c r="D172" i="14" s="1"/>
  <c r="C175" i="14"/>
  <c r="C174" i="14"/>
  <c r="C173" i="14"/>
  <c r="E172" i="14"/>
  <c r="C172" i="14"/>
  <c r="C170" i="14"/>
  <c r="C169" i="14"/>
  <c r="D165" i="14" s="1"/>
  <c r="C168" i="14"/>
  <c r="C167" i="14"/>
  <c r="C166" i="14"/>
  <c r="E165" i="14"/>
  <c r="C165" i="14"/>
  <c r="C163" i="14"/>
  <c r="C162" i="14"/>
  <c r="D158" i="14" s="1"/>
  <c r="C161" i="14"/>
  <c r="C160" i="14"/>
  <c r="C159" i="14"/>
  <c r="E158" i="14"/>
  <c r="C158" i="14"/>
  <c r="C156" i="14"/>
  <c r="C155" i="14"/>
  <c r="D151" i="14" s="1"/>
  <c r="C154" i="14"/>
  <c r="C153" i="14"/>
  <c r="C152" i="14"/>
  <c r="E151" i="14"/>
  <c r="C151" i="14"/>
  <c r="C149" i="14"/>
  <c r="C148" i="14"/>
  <c r="D144" i="14" s="1"/>
  <c r="C147" i="14"/>
  <c r="C146" i="14"/>
  <c r="C145" i="14"/>
  <c r="E144" i="14"/>
  <c r="C144" i="14"/>
  <c r="C142" i="14"/>
  <c r="C141" i="14"/>
  <c r="D137" i="14" s="1"/>
  <c r="C140" i="14"/>
  <c r="C139" i="14"/>
  <c r="C138" i="14"/>
  <c r="E137" i="14"/>
  <c r="C137" i="14"/>
  <c r="C135" i="14"/>
  <c r="C134" i="14"/>
  <c r="D130" i="14" s="1"/>
  <c r="C133" i="14"/>
  <c r="C132" i="14"/>
  <c r="C131" i="14"/>
  <c r="E130" i="14"/>
  <c r="C130" i="14"/>
  <c r="C128" i="14"/>
  <c r="C127" i="14"/>
  <c r="D123" i="14" s="1"/>
  <c r="C126" i="14"/>
  <c r="C125" i="14"/>
  <c r="C124" i="14"/>
  <c r="E123" i="14"/>
  <c r="C123" i="14"/>
  <c r="C121" i="14"/>
  <c r="C120" i="14"/>
  <c r="D116" i="14" s="1"/>
  <c r="C119" i="14"/>
  <c r="C118" i="14"/>
  <c r="C117" i="14"/>
  <c r="E116" i="14"/>
  <c r="C116" i="14"/>
  <c r="C114" i="14"/>
  <c r="C113" i="14"/>
  <c r="D109" i="14" s="1"/>
  <c r="C112" i="14"/>
  <c r="C111" i="14"/>
  <c r="C110" i="14"/>
  <c r="E109" i="14"/>
  <c r="C109" i="14"/>
  <c r="C107" i="14"/>
  <c r="C106" i="14"/>
  <c r="D102" i="14" s="1"/>
  <c r="C105" i="14"/>
  <c r="C104" i="14"/>
  <c r="C103" i="14"/>
  <c r="E102" i="14"/>
  <c r="C102" i="14"/>
  <c r="C100" i="14"/>
  <c r="C99" i="14"/>
  <c r="D95" i="14" s="1"/>
  <c r="C98" i="14"/>
  <c r="C97" i="14"/>
  <c r="C96" i="14"/>
  <c r="E95" i="14"/>
  <c r="C95" i="14"/>
  <c r="C93" i="14"/>
  <c r="C92" i="14"/>
  <c r="D88" i="14" s="1"/>
  <c r="C91" i="14"/>
  <c r="C90" i="14"/>
  <c r="C89" i="14"/>
  <c r="E88" i="14"/>
  <c r="C88" i="14"/>
  <c r="C86" i="14"/>
  <c r="C85" i="14"/>
  <c r="D81" i="14" s="1"/>
  <c r="C84" i="14"/>
  <c r="C83" i="14"/>
  <c r="C82" i="14"/>
  <c r="E81" i="14"/>
  <c r="C81" i="14"/>
  <c r="C79" i="14"/>
  <c r="C78" i="14"/>
  <c r="D74" i="14" s="1"/>
  <c r="C77" i="14"/>
  <c r="C76" i="14"/>
  <c r="C75" i="14"/>
  <c r="E74" i="14"/>
  <c r="C74" i="14"/>
  <c r="C72" i="14"/>
  <c r="C71" i="14"/>
  <c r="D67" i="14" s="1"/>
  <c r="C70" i="14"/>
  <c r="C69" i="14"/>
  <c r="C68" i="14"/>
  <c r="E67" i="14"/>
  <c r="C67" i="14"/>
  <c r="C65" i="14"/>
  <c r="C64" i="14"/>
  <c r="D60" i="14" s="1"/>
  <c r="C63" i="14"/>
  <c r="C62" i="14"/>
  <c r="C61" i="14"/>
  <c r="E60" i="14"/>
  <c r="C60" i="14"/>
  <c r="C58" i="14"/>
  <c r="C57" i="14"/>
  <c r="D53" i="14" s="1"/>
  <c r="C56" i="14"/>
  <c r="C55" i="14"/>
  <c r="C54" i="14"/>
  <c r="E53" i="14"/>
  <c r="C53" i="14"/>
  <c r="C51" i="14"/>
  <c r="C50" i="14"/>
  <c r="D46" i="14" s="1"/>
  <c r="C49" i="14"/>
  <c r="C48" i="14"/>
  <c r="C47" i="14"/>
  <c r="E46" i="14"/>
  <c r="C46" i="14"/>
  <c r="C44" i="14"/>
  <c r="C43" i="14"/>
  <c r="D39" i="14" s="1"/>
  <c r="C42" i="14"/>
  <c r="C41" i="14"/>
  <c r="C40" i="14"/>
  <c r="E39" i="14"/>
  <c r="C39" i="14"/>
  <c r="C37" i="14"/>
  <c r="C36" i="14"/>
  <c r="C35" i="14"/>
  <c r="C34" i="14"/>
  <c r="C33" i="14"/>
  <c r="E32" i="14"/>
  <c r="C32" i="14"/>
  <c r="D32" i="14" s="1"/>
  <c r="C30" i="14"/>
  <c r="C29" i="14"/>
  <c r="C28" i="14"/>
  <c r="C27" i="14"/>
  <c r="C26" i="14"/>
  <c r="E25" i="14"/>
  <c r="C25" i="14"/>
  <c r="D25" i="14" s="1"/>
  <c r="C23" i="14"/>
  <c r="C22" i="14"/>
  <c r="C21" i="14"/>
  <c r="C20" i="14"/>
  <c r="C19" i="14"/>
  <c r="E18" i="14"/>
  <c r="C18" i="14"/>
  <c r="D18" i="14" s="1"/>
  <c r="C16" i="14"/>
  <c r="C15" i="14"/>
  <c r="C14" i="14"/>
  <c r="C13" i="14"/>
  <c r="C12" i="14"/>
  <c r="E11" i="14"/>
  <c r="C11" i="14"/>
  <c r="D11" i="14" s="1"/>
  <c r="C9" i="14"/>
  <c r="C8" i="14"/>
  <c r="C7" i="14"/>
  <c r="C6" i="14"/>
  <c r="C5" i="14"/>
  <c r="E4" i="14"/>
  <c r="C4" i="14"/>
  <c r="D4" i="14" s="1"/>
  <c r="C102" i="15"/>
  <c r="C101" i="15"/>
  <c r="C100" i="15"/>
  <c r="E99" i="15"/>
  <c r="C99" i="15"/>
  <c r="D99" i="15" s="1"/>
  <c r="C97" i="15"/>
  <c r="C96" i="15"/>
  <c r="C95" i="15"/>
  <c r="C94" i="15"/>
  <c r="E94" i="15" s="1"/>
  <c r="C92" i="15"/>
  <c r="C91" i="15"/>
  <c r="C90" i="15"/>
  <c r="E89" i="15"/>
  <c r="C89" i="15"/>
  <c r="D89" i="15" s="1"/>
  <c r="C87" i="15"/>
  <c r="C86" i="15"/>
  <c r="C85" i="15"/>
  <c r="C84" i="15"/>
  <c r="E84" i="15" s="1"/>
  <c r="C82" i="15"/>
  <c r="C81" i="15"/>
  <c r="C80" i="15"/>
  <c r="E79" i="15"/>
  <c r="C79" i="15"/>
  <c r="D79" i="15" s="1"/>
  <c r="C77" i="15"/>
  <c r="C76" i="15"/>
  <c r="C75" i="15"/>
  <c r="C74" i="15"/>
  <c r="E74" i="15" s="1"/>
  <c r="C72" i="15"/>
  <c r="C71" i="15"/>
  <c r="C70" i="15"/>
  <c r="E69" i="15"/>
  <c r="C69" i="15"/>
  <c r="D69" i="15" s="1"/>
  <c r="C67" i="15"/>
  <c r="C66" i="15"/>
  <c r="C65" i="15"/>
  <c r="C64" i="15"/>
  <c r="E64" i="15" s="1"/>
  <c r="C62" i="15"/>
  <c r="C61" i="15"/>
  <c r="C60" i="15"/>
  <c r="E59" i="15"/>
  <c r="C59" i="15"/>
  <c r="D59" i="15" s="1"/>
  <c r="C57" i="15"/>
  <c r="C56" i="15"/>
  <c r="C55" i="15"/>
  <c r="C54" i="15"/>
  <c r="E54" i="15" s="1"/>
  <c r="C52" i="15"/>
  <c r="C51" i="15"/>
  <c r="C50" i="15"/>
  <c r="E49" i="15"/>
  <c r="C49" i="15"/>
  <c r="D49" i="15" s="1"/>
  <c r="C47" i="15"/>
  <c r="C46" i="15"/>
  <c r="C45" i="15"/>
  <c r="C44" i="15"/>
  <c r="E44" i="15" s="1"/>
  <c r="C42" i="15"/>
  <c r="C41" i="15"/>
  <c r="C40" i="15"/>
  <c r="E39" i="15"/>
  <c r="C39" i="15"/>
  <c r="D39" i="15" s="1"/>
  <c r="C37" i="15"/>
  <c r="C36" i="15"/>
  <c r="C35" i="15"/>
  <c r="C34" i="15"/>
  <c r="E34" i="15" s="1"/>
  <c r="C32" i="15"/>
  <c r="C31" i="15"/>
  <c r="C30" i="15"/>
  <c r="E29" i="15"/>
  <c r="C29" i="15"/>
  <c r="D29" i="15" s="1"/>
  <c r="C27" i="15"/>
  <c r="C26" i="15"/>
  <c r="C25" i="15"/>
  <c r="C24" i="15"/>
  <c r="E24" i="15" s="1"/>
  <c r="C22" i="15"/>
  <c r="C21" i="15"/>
  <c r="C20" i="15"/>
  <c r="E19" i="15"/>
  <c r="C19" i="15"/>
  <c r="D19" i="15" s="1"/>
  <c r="C17" i="15"/>
  <c r="C16" i="15"/>
  <c r="C15" i="15"/>
  <c r="C14" i="15"/>
  <c r="E14" i="15" s="1"/>
  <c r="C12" i="15"/>
  <c r="C11" i="15"/>
  <c r="C10" i="15"/>
  <c r="E9" i="15"/>
  <c r="C9" i="15"/>
  <c r="D9" i="15" s="1"/>
  <c r="C7" i="15"/>
  <c r="C6" i="15"/>
  <c r="C5" i="15"/>
  <c r="C4" i="15"/>
  <c r="E4" i="15" s="1"/>
  <c r="D4" i="15" l="1"/>
  <c r="D14" i="15"/>
  <c r="D24" i="15"/>
  <c r="D34" i="15"/>
  <c r="D44" i="15"/>
  <c r="D54" i="15"/>
  <c r="D64" i="15"/>
  <c r="D74" i="15"/>
  <c r="D84" i="15"/>
  <c r="D94" i="15"/>
  <c r="I49" i="18" l="1"/>
  <c r="J49" i="18" s="1"/>
  <c r="H49" i="18"/>
  <c r="H48" i="18"/>
  <c r="I48" i="18" s="1"/>
  <c r="J48" i="18" s="1"/>
  <c r="H47" i="18"/>
  <c r="I47" i="18" s="1"/>
  <c r="J47" i="18" s="1"/>
  <c r="J46" i="18"/>
  <c r="H46" i="18"/>
  <c r="I46" i="18" s="1"/>
  <c r="I45" i="18"/>
  <c r="J45" i="18" s="1"/>
  <c r="H45" i="18"/>
  <c r="L44" i="18"/>
  <c r="M44" i="18" s="1"/>
  <c r="H44" i="18"/>
  <c r="I44" i="18" s="1"/>
  <c r="J44" i="18" s="1"/>
  <c r="K44" i="18" s="1"/>
  <c r="H43" i="18"/>
  <c r="I43" i="18" s="1"/>
  <c r="J43" i="18" s="1"/>
  <c r="H42" i="18"/>
  <c r="I42" i="18" s="1"/>
  <c r="J42" i="18" s="1"/>
  <c r="I41" i="18"/>
  <c r="J41" i="18" s="1"/>
  <c r="H41" i="18"/>
  <c r="H40" i="18"/>
  <c r="I40" i="18" s="1"/>
  <c r="J40" i="18" s="1"/>
  <c r="H39" i="18"/>
  <c r="I39" i="18" s="1"/>
  <c r="J39" i="18" s="1"/>
  <c r="H38" i="18"/>
  <c r="I38" i="18" s="1"/>
  <c r="J38" i="18" s="1"/>
  <c r="I37" i="18"/>
  <c r="J37" i="18" s="1"/>
  <c r="H37" i="18"/>
  <c r="H36" i="18"/>
  <c r="I36" i="18" s="1"/>
  <c r="J36" i="18" s="1"/>
  <c r="H35" i="18"/>
  <c r="I35" i="18" s="1"/>
  <c r="J35" i="18" s="1"/>
  <c r="H34" i="18"/>
  <c r="I34" i="18" s="1"/>
  <c r="J34" i="18" s="1"/>
  <c r="L32" i="18" s="1"/>
  <c r="M32" i="18" s="1"/>
  <c r="I33" i="18"/>
  <c r="J33" i="18" s="1"/>
  <c r="H33" i="18"/>
  <c r="H32" i="18"/>
  <c r="I32" i="18" s="1"/>
  <c r="J32" i="18" s="1"/>
  <c r="H31" i="18"/>
  <c r="I31" i="18" s="1"/>
  <c r="J31" i="18" s="1"/>
  <c r="H30" i="18"/>
  <c r="I30" i="18" s="1"/>
  <c r="J30" i="18" s="1"/>
  <c r="I29" i="18"/>
  <c r="J29" i="18" s="1"/>
  <c r="H29" i="18"/>
  <c r="H28" i="18"/>
  <c r="I28" i="18" s="1"/>
  <c r="J28" i="18" s="1"/>
  <c r="H27" i="18"/>
  <c r="I27" i="18" s="1"/>
  <c r="J27" i="18" s="1"/>
  <c r="H26" i="18"/>
  <c r="I26" i="18" s="1"/>
  <c r="J26" i="18" s="1"/>
  <c r="I25" i="18"/>
  <c r="J25" i="18" s="1"/>
  <c r="H25" i="18"/>
  <c r="H24" i="18"/>
  <c r="I24" i="18" s="1"/>
  <c r="J24" i="18" s="1"/>
  <c r="H23" i="18"/>
  <c r="I23" i="18" s="1"/>
  <c r="J23" i="18" s="1"/>
  <c r="J22" i="18"/>
  <c r="H22" i="18"/>
  <c r="I22" i="18" s="1"/>
  <c r="I21" i="18"/>
  <c r="J21" i="18" s="1"/>
  <c r="H21" i="18"/>
  <c r="I20" i="18"/>
  <c r="J20" i="18" s="1"/>
  <c r="H20" i="18"/>
  <c r="H19" i="18"/>
  <c r="I19" i="18" s="1"/>
  <c r="J19" i="18" s="1"/>
  <c r="H18" i="18"/>
  <c r="I18" i="18" s="1"/>
  <c r="J18" i="18" s="1"/>
  <c r="H17" i="18"/>
  <c r="I17" i="18" s="1"/>
  <c r="J17" i="18" s="1"/>
  <c r="J16" i="18"/>
  <c r="I16" i="18"/>
  <c r="H16" i="18"/>
  <c r="H15" i="18"/>
  <c r="I15" i="18" s="1"/>
  <c r="J15" i="18" s="1"/>
  <c r="H14" i="18"/>
  <c r="I14" i="18" s="1"/>
  <c r="J14" i="18" s="1"/>
  <c r="H13" i="18"/>
  <c r="I13" i="18" s="1"/>
  <c r="J13" i="18" s="1"/>
  <c r="H12" i="18"/>
  <c r="I12" i="18" s="1"/>
  <c r="J12" i="18" s="1"/>
  <c r="J11" i="18"/>
  <c r="I11" i="18"/>
  <c r="H11" i="18"/>
  <c r="H10" i="18"/>
  <c r="I10" i="18" s="1"/>
  <c r="J10" i="18" s="1"/>
  <c r="H9" i="18"/>
  <c r="I9" i="18" s="1"/>
  <c r="J9" i="18" s="1"/>
  <c r="J8" i="18"/>
  <c r="H8" i="18"/>
  <c r="I8" i="18" s="1"/>
  <c r="I7" i="18"/>
  <c r="J7" i="18" s="1"/>
  <c r="H7" i="18"/>
  <c r="I6" i="18"/>
  <c r="J6" i="18" s="1"/>
  <c r="H6" i="18"/>
  <c r="H5" i="18"/>
  <c r="I5" i="18" s="1"/>
  <c r="J5" i="18" s="1"/>
  <c r="J4" i="18"/>
  <c r="H4" i="18"/>
  <c r="I4" i="18" s="1"/>
  <c r="I3" i="18"/>
  <c r="J3" i="18" s="1"/>
  <c r="H3" i="18"/>
  <c r="H2" i="18"/>
  <c r="I2" i="18" s="1"/>
  <c r="J2" i="18" s="1"/>
  <c r="L26" i="18" l="1"/>
  <c r="M26" i="18" s="1"/>
  <c r="K26" i="18"/>
  <c r="K8" i="18"/>
  <c r="K14" i="18"/>
  <c r="L14" i="18"/>
  <c r="M14" i="18" s="1"/>
  <c r="L38" i="18"/>
  <c r="M38" i="18" s="1"/>
  <c r="K38" i="18"/>
  <c r="N44" i="18"/>
  <c r="N32" i="18"/>
  <c r="N14" i="18"/>
  <c r="N20" i="18"/>
  <c r="N8" i="18"/>
  <c r="O14" i="18"/>
  <c r="O20" i="18"/>
  <c r="L8" i="18"/>
  <c r="M8" i="18" s="1"/>
  <c r="L2" i="18"/>
  <c r="M2" i="18" s="1"/>
  <c r="L20" i="18"/>
  <c r="M20" i="18" s="1"/>
  <c r="K20" i="18"/>
  <c r="N26" i="18"/>
  <c r="K32" i="18"/>
  <c r="N38" i="18"/>
  <c r="C58" i="16"/>
  <c r="C57" i="16"/>
  <c r="C56" i="16"/>
  <c r="C55" i="16"/>
  <c r="C54" i="16"/>
  <c r="C53" i="16"/>
  <c r="C51" i="16"/>
  <c r="C50" i="16"/>
  <c r="C49" i="16"/>
  <c r="C48" i="16"/>
  <c r="C47" i="16"/>
  <c r="C46" i="16"/>
  <c r="C44" i="16"/>
  <c r="C43" i="16"/>
  <c r="C42" i="16"/>
  <c r="C41" i="16"/>
  <c r="C40" i="16"/>
  <c r="C39" i="16"/>
  <c r="C37" i="16"/>
  <c r="C36" i="16"/>
  <c r="C35" i="16"/>
  <c r="C34" i="16"/>
  <c r="C33" i="16"/>
  <c r="C32" i="16"/>
  <c r="C30" i="16"/>
  <c r="C29" i="16"/>
  <c r="C28" i="16"/>
  <c r="C27" i="16"/>
  <c r="C26" i="16"/>
  <c r="C25" i="16"/>
  <c r="C23" i="16"/>
  <c r="C22" i="16"/>
  <c r="C21" i="16"/>
  <c r="C20" i="16"/>
  <c r="C19" i="16"/>
  <c r="C18" i="16"/>
  <c r="C16" i="16"/>
  <c r="C15" i="16"/>
  <c r="C14" i="16"/>
  <c r="C13" i="16"/>
  <c r="C12" i="16"/>
  <c r="C11" i="16"/>
  <c r="C9" i="16"/>
  <c r="C8" i="16"/>
  <c r="C7" i="16"/>
  <c r="C6" i="16"/>
  <c r="C5" i="16"/>
  <c r="C4" i="16"/>
  <c r="C143" i="13"/>
  <c r="C142" i="13"/>
  <c r="C141" i="13"/>
  <c r="C140" i="13"/>
  <c r="C139" i="13"/>
  <c r="C138" i="13"/>
  <c r="C136" i="13"/>
  <c r="C135" i="13"/>
  <c r="C134" i="13"/>
  <c r="C133" i="13"/>
  <c r="C132" i="13"/>
  <c r="C131" i="13"/>
  <c r="C129" i="13"/>
  <c r="C128" i="13"/>
  <c r="C127" i="13"/>
  <c r="C126" i="13"/>
  <c r="C125" i="13"/>
  <c r="C124" i="13"/>
  <c r="C122" i="13"/>
  <c r="C121" i="13"/>
  <c r="C120" i="13"/>
  <c r="C119" i="13"/>
  <c r="C118" i="13"/>
  <c r="C117" i="13"/>
  <c r="C115" i="13"/>
  <c r="C114" i="13"/>
  <c r="C113" i="13"/>
  <c r="C112" i="13"/>
  <c r="C111" i="13"/>
  <c r="C110" i="13"/>
  <c r="C108" i="13"/>
  <c r="C107" i="13"/>
  <c r="C106" i="13"/>
  <c r="C105" i="13"/>
  <c r="C104" i="13"/>
  <c r="C103" i="13"/>
  <c r="C101" i="13"/>
  <c r="C100" i="13"/>
  <c r="C99" i="13"/>
  <c r="C98" i="13"/>
  <c r="C97" i="13"/>
  <c r="C96" i="13"/>
  <c r="C94" i="13"/>
  <c r="C93" i="13"/>
  <c r="C92" i="13"/>
  <c r="C91" i="13"/>
  <c r="C90" i="13"/>
  <c r="C89" i="13"/>
  <c r="C87" i="13"/>
  <c r="C86" i="13"/>
  <c r="C85" i="13"/>
  <c r="C84" i="13"/>
  <c r="C83" i="13"/>
  <c r="C82" i="13"/>
  <c r="C80" i="13"/>
  <c r="C79" i="13"/>
  <c r="C78" i="13"/>
  <c r="C77" i="13"/>
  <c r="C76" i="13"/>
  <c r="C75" i="13"/>
  <c r="C73" i="13"/>
  <c r="C72" i="13"/>
  <c r="C71" i="13"/>
  <c r="C70" i="13"/>
  <c r="C69" i="13"/>
  <c r="C68" i="13"/>
  <c r="C66" i="13"/>
  <c r="C65" i="13"/>
  <c r="C64" i="13"/>
  <c r="C63" i="13"/>
  <c r="C62" i="13"/>
  <c r="C61" i="13"/>
  <c r="C59" i="13"/>
  <c r="C58" i="13"/>
  <c r="C57" i="13"/>
  <c r="E54" i="13" s="1"/>
  <c r="C56" i="13"/>
  <c r="C55" i="13"/>
  <c r="D54" i="13"/>
  <c r="C54" i="13"/>
  <c r="C52" i="13"/>
  <c r="C51" i="13"/>
  <c r="C50" i="13"/>
  <c r="E47" i="13" s="1"/>
  <c r="C49" i="13"/>
  <c r="C48" i="13"/>
  <c r="D47" i="13"/>
  <c r="C47" i="13"/>
  <c r="C45" i="13"/>
  <c r="C44" i="13"/>
  <c r="C43" i="13"/>
  <c r="E40" i="13" s="1"/>
  <c r="C42" i="13"/>
  <c r="C41" i="13"/>
  <c r="D40" i="13"/>
  <c r="C40" i="13"/>
  <c r="C38" i="13"/>
  <c r="C37" i="13"/>
  <c r="C36" i="13"/>
  <c r="E33" i="13" s="1"/>
  <c r="C35" i="13"/>
  <c r="C34" i="13"/>
  <c r="D33" i="13"/>
  <c r="C33" i="13"/>
  <c r="C31" i="13"/>
  <c r="C30" i="13"/>
  <c r="C29" i="13"/>
  <c r="E26" i="13" s="1"/>
  <c r="C28" i="13"/>
  <c r="C27" i="13"/>
  <c r="D26" i="13"/>
  <c r="C26" i="13"/>
  <c r="C24" i="13"/>
  <c r="C23" i="13"/>
  <c r="C22" i="13"/>
  <c r="E19" i="13" s="1"/>
  <c r="C21" i="13"/>
  <c r="C20" i="13"/>
  <c r="D19" i="13"/>
  <c r="C19" i="13"/>
  <c r="C17" i="13"/>
  <c r="C16" i="13"/>
  <c r="C15" i="13"/>
  <c r="E12" i="13" s="1"/>
  <c r="C14" i="13"/>
  <c r="C13" i="13"/>
  <c r="D12" i="13"/>
  <c r="C12" i="13"/>
  <c r="C10" i="13"/>
  <c r="C9" i="13"/>
  <c r="C8" i="13"/>
  <c r="E5" i="13" s="1"/>
  <c r="C7" i="13"/>
  <c r="C6" i="13"/>
  <c r="D5" i="13"/>
  <c r="C5" i="13"/>
  <c r="E68" i="13" l="1"/>
  <c r="E82" i="13"/>
  <c r="E96" i="13"/>
  <c r="E110" i="13"/>
  <c r="E124" i="13"/>
  <c r="E138" i="13"/>
  <c r="E11" i="16"/>
  <c r="E25" i="16"/>
  <c r="E39" i="16"/>
  <c r="D53" i="16"/>
  <c r="E61" i="13"/>
  <c r="E75" i="13"/>
  <c r="E89" i="13"/>
  <c r="E103" i="13"/>
  <c r="E117" i="13"/>
  <c r="E131" i="13"/>
  <c r="E4" i="16"/>
  <c r="E18" i="16"/>
  <c r="E32" i="16"/>
  <c r="E46" i="16"/>
  <c r="E53" i="16"/>
  <c r="D4" i="16"/>
  <c r="D11" i="16"/>
  <c r="D18" i="16"/>
  <c r="D25" i="16"/>
  <c r="D32" i="16"/>
  <c r="D39" i="16"/>
  <c r="D46" i="16"/>
  <c r="D61" i="13"/>
  <c r="D68" i="13"/>
  <c r="D75" i="13"/>
  <c r="D82" i="13"/>
  <c r="D89" i="13"/>
  <c r="D96" i="13"/>
  <c r="D103" i="13"/>
  <c r="D110" i="13"/>
  <c r="D117" i="13"/>
  <c r="D124" i="13"/>
  <c r="D131" i="13"/>
  <c r="D138" i="13"/>
  <c r="C198" i="12" l="1"/>
  <c r="C197" i="12"/>
  <c r="C196" i="12"/>
  <c r="C195" i="12"/>
  <c r="C194" i="12"/>
  <c r="C193" i="12"/>
  <c r="C191" i="12"/>
  <c r="C190" i="12"/>
  <c r="C189" i="12"/>
  <c r="C188" i="12"/>
  <c r="C187" i="12"/>
  <c r="C186" i="12"/>
  <c r="C184" i="12"/>
  <c r="C183" i="12"/>
  <c r="C182" i="12"/>
  <c r="C181" i="12"/>
  <c r="C180" i="12"/>
  <c r="E179" i="12"/>
  <c r="C179" i="12"/>
  <c r="C177" i="12"/>
  <c r="C176" i="12"/>
  <c r="C175" i="12"/>
  <c r="C174" i="12"/>
  <c r="C173" i="12"/>
  <c r="C172" i="12"/>
  <c r="D172" i="12" s="1"/>
  <c r="C170" i="12"/>
  <c r="C169" i="12"/>
  <c r="C168" i="12"/>
  <c r="C167" i="12"/>
  <c r="C166" i="12"/>
  <c r="C165" i="12"/>
  <c r="C163" i="12"/>
  <c r="C162" i="12"/>
  <c r="C161" i="12"/>
  <c r="C160" i="12"/>
  <c r="C159" i="12"/>
  <c r="C158" i="12"/>
  <c r="C156" i="12"/>
  <c r="C155" i="12"/>
  <c r="C154" i="12"/>
  <c r="C153" i="12"/>
  <c r="C152" i="12"/>
  <c r="E151" i="12"/>
  <c r="C151" i="12"/>
  <c r="C149" i="12"/>
  <c r="C148" i="12"/>
  <c r="C147" i="12"/>
  <c r="C146" i="12"/>
  <c r="C145" i="12"/>
  <c r="C144" i="12"/>
  <c r="D144" i="12" s="1"/>
  <c r="C142" i="12"/>
  <c r="C141" i="12"/>
  <c r="C140" i="12"/>
  <c r="C139" i="12"/>
  <c r="C138" i="12"/>
  <c r="C137" i="12"/>
  <c r="C135" i="12"/>
  <c r="C134" i="12"/>
  <c r="C133" i="12"/>
  <c r="C132" i="12"/>
  <c r="C131" i="12"/>
  <c r="C130" i="12"/>
  <c r="C128" i="12"/>
  <c r="C127" i="12"/>
  <c r="C126" i="12"/>
  <c r="C125" i="12"/>
  <c r="C124" i="12"/>
  <c r="E123" i="12"/>
  <c r="C123" i="12"/>
  <c r="C121" i="12"/>
  <c r="C120" i="12"/>
  <c r="C119" i="12"/>
  <c r="C118" i="12"/>
  <c r="C117" i="12"/>
  <c r="C116" i="12"/>
  <c r="D116" i="12" s="1"/>
  <c r="C114" i="12"/>
  <c r="C113" i="12"/>
  <c r="C112" i="12"/>
  <c r="C111" i="12"/>
  <c r="C110" i="12"/>
  <c r="C109" i="12"/>
  <c r="C107" i="12"/>
  <c r="C106" i="12"/>
  <c r="C105" i="12"/>
  <c r="C104" i="12"/>
  <c r="C103" i="12"/>
  <c r="C102" i="12"/>
  <c r="C100" i="12"/>
  <c r="C99" i="12"/>
  <c r="C98" i="12"/>
  <c r="C97" i="12"/>
  <c r="C96" i="12"/>
  <c r="E95" i="12"/>
  <c r="C95" i="12"/>
  <c r="C93" i="12"/>
  <c r="C92" i="12"/>
  <c r="C91" i="12"/>
  <c r="C90" i="12"/>
  <c r="C89" i="12"/>
  <c r="C88" i="12"/>
  <c r="D88" i="12" s="1"/>
  <c r="C86" i="12"/>
  <c r="C85" i="12"/>
  <c r="C84" i="12"/>
  <c r="C83" i="12"/>
  <c r="C82" i="12"/>
  <c r="C81" i="12"/>
  <c r="C79" i="12"/>
  <c r="C78" i="12"/>
  <c r="C77" i="12"/>
  <c r="C76" i="12"/>
  <c r="C75" i="12"/>
  <c r="C74" i="12"/>
  <c r="C72" i="12"/>
  <c r="C71" i="12"/>
  <c r="C70" i="12"/>
  <c r="C69" i="12"/>
  <c r="C68" i="12"/>
  <c r="E67" i="12"/>
  <c r="C67" i="12"/>
  <c r="C65" i="12"/>
  <c r="C64" i="12"/>
  <c r="C63" i="12"/>
  <c r="C62" i="12"/>
  <c r="C61" i="12"/>
  <c r="C60" i="12"/>
  <c r="D60" i="12" s="1"/>
  <c r="C58" i="12"/>
  <c r="C57" i="12"/>
  <c r="C56" i="12"/>
  <c r="C55" i="12"/>
  <c r="C54" i="12"/>
  <c r="C53" i="12"/>
  <c r="C51" i="12"/>
  <c r="C50" i="12"/>
  <c r="C49" i="12"/>
  <c r="C48" i="12"/>
  <c r="C47" i="12"/>
  <c r="C46" i="12"/>
  <c r="C44" i="12"/>
  <c r="C43" i="12"/>
  <c r="C42" i="12"/>
  <c r="C41" i="12"/>
  <c r="C40" i="12"/>
  <c r="E39" i="12"/>
  <c r="C39" i="12"/>
  <c r="C37" i="12"/>
  <c r="C36" i="12"/>
  <c r="C35" i="12"/>
  <c r="C34" i="12"/>
  <c r="C33" i="12"/>
  <c r="C32" i="12"/>
  <c r="D32" i="12" s="1"/>
  <c r="C30" i="12"/>
  <c r="C29" i="12"/>
  <c r="C28" i="12"/>
  <c r="C27" i="12"/>
  <c r="C26" i="12"/>
  <c r="C25" i="12"/>
  <c r="C23" i="12"/>
  <c r="C22" i="12"/>
  <c r="C21" i="12"/>
  <c r="C20" i="12"/>
  <c r="C19" i="12"/>
  <c r="E18" i="12"/>
  <c r="C18" i="12"/>
  <c r="C16" i="12"/>
  <c r="C15" i="12"/>
  <c r="C14" i="12"/>
  <c r="C13" i="12"/>
  <c r="C12" i="12"/>
  <c r="C11" i="12"/>
  <c r="D11" i="12" s="1"/>
  <c r="C9" i="12"/>
  <c r="C8" i="12"/>
  <c r="C7" i="12"/>
  <c r="C6" i="12"/>
  <c r="C5" i="12"/>
  <c r="C4" i="12"/>
  <c r="D4" i="12" l="1"/>
  <c r="E11" i="12"/>
  <c r="E32" i="12"/>
  <c r="D53" i="12"/>
  <c r="E60" i="12"/>
  <c r="D81" i="12"/>
  <c r="E88" i="12"/>
  <c r="D109" i="12"/>
  <c r="E116" i="12"/>
  <c r="D137" i="12"/>
  <c r="E144" i="12"/>
  <c r="D165" i="12"/>
  <c r="E172" i="12"/>
  <c r="D193" i="12"/>
  <c r="E4" i="12"/>
  <c r="D25" i="12"/>
  <c r="E25" i="12"/>
  <c r="D46" i="12"/>
  <c r="E53" i="12"/>
  <c r="D74" i="12"/>
  <c r="E81" i="12"/>
  <c r="D102" i="12"/>
  <c r="E109" i="12"/>
  <c r="D130" i="12"/>
  <c r="E137" i="12"/>
  <c r="D158" i="12"/>
  <c r="E165" i="12"/>
  <c r="D186" i="12"/>
  <c r="D18" i="12"/>
  <c r="D39" i="12"/>
  <c r="E46" i="12"/>
  <c r="D67" i="12"/>
  <c r="E74" i="12"/>
  <c r="D95" i="12"/>
  <c r="E102" i="12"/>
  <c r="D123" i="12"/>
  <c r="E130" i="12"/>
  <c r="D151" i="12"/>
  <c r="E158" i="12"/>
  <c r="D179" i="12"/>
  <c r="E186" i="12"/>
  <c r="E193" i="12"/>
  <c r="V64" i="8"/>
  <c r="X64" i="8" s="1"/>
  <c r="U56" i="8"/>
  <c r="U55" i="8"/>
  <c r="U54" i="8"/>
  <c r="U53" i="8"/>
  <c r="U52" i="8"/>
  <c r="U51" i="8"/>
  <c r="U50" i="8"/>
  <c r="U49" i="8"/>
  <c r="U48" i="8"/>
  <c r="U47" i="8"/>
  <c r="V27" i="8" l="1"/>
  <c r="U27" i="8"/>
  <c r="V26" i="8"/>
  <c r="U26" i="8"/>
  <c r="V25" i="8"/>
  <c r="U25" i="8"/>
  <c r="V24" i="8"/>
  <c r="U24" i="8"/>
  <c r="V23" i="8"/>
  <c r="U23" i="8"/>
  <c r="V22" i="8"/>
  <c r="U22" i="8"/>
  <c r="V21" i="8"/>
  <c r="U21" i="8"/>
  <c r="V20" i="8"/>
  <c r="U20" i="8"/>
  <c r="V19" i="8"/>
  <c r="U19" i="8"/>
  <c r="V18" i="8"/>
  <c r="U18" i="8"/>
  <c r="AE12" i="8"/>
  <c r="AG12" i="8" s="1"/>
  <c r="G65" i="8" l="1"/>
  <c r="J65" i="8" s="1"/>
  <c r="M65" i="8" s="1"/>
  <c r="F65" i="8"/>
  <c r="I65" i="8" s="1"/>
  <c r="L65" i="8" s="1"/>
  <c r="E65" i="8"/>
  <c r="H65" i="8" s="1"/>
  <c r="K65" i="8" s="1"/>
  <c r="H64" i="8"/>
  <c r="K64" i="8" s="1"/>
  <c r="G64" i="8"/>
  <c r="J64" i="8" s="1"/>
  <c r="M64" i="8" s="1"/>
  <c r="F64" i="8"/>
  <c r="I64" i="8" s="1"/>
  <c r="L64" i="8" s="1"/>
  <c r="E64" i="8"/>
  <c r="I63" i="8"/>
  <c r="L63" i="8" s="1"/>
  <c r="G63" i="8"/>
  <c r="J63" i="8" s="1"/>
  <c r="M63" i="8" s="1"/>
  <c r="F63" i="8"/>
  <c r="E63" i="8"/>
  <c r="H63" i="8" s="1"/>
  <c r="K63" i="8" s="1"/>
  <c r="I62" i="8"/>
  <c r="L62" i="8" s="1"/>
  <c r="G62" i="8"/>
  <c r="J62" i="8" s="1"/>
  <c r="M62" i="8" s="1"/>
  <c r="F62" i="8"/>
  <c r="E62" i="8"/>
  <c r="H62" i="8" s="1"/>
  <c r="K62" i="8" s="1"/>
  <c r="G61" i="8"/>
  <c r="J61" i="8" s="1"/>
  <c r="M61" i="8" s="1"/>
  <c r="F61" i="8"/>
  <c r="I61" i="8" s="1"/>
  <c r="L61" i="8" s="1"/>
  <c r="E61" i="8"/>
  <c r="H61" i="8" s="1"/>
  <c r="K61" i="8" s="1"/>
  <c r="H60" i="8"/>
  <c r="K60" i="8" s="1"/>
  <c r="G60" i="8"/>
  <c r="J60" i="8" s="1"/>
  <c r="M60" i="8" s="1"/>
  <c r="F60" i="8"/>
  <c r="I60" i="8" s="1"/>
  <c r="L60" i="8" s="1"/>
  <c r="E60" i="8"/>
  <c r="H59" i="8"/>
  <c r="K59" i="8" s="1"/>
  <c r="G59" i="8"/>
  <c r="J59" i="8" s="1"/>
  <c r="M59" i="8" s="1"/>
  <c r="F59" i="8"/>
  <c r="I59" i="8" s="1"/>
  <c r="L59" i="8" s="1"/>
  <c r="E59" i="8"/>
  <c r="J58" i="8"/>
  <c r="M58" i="8" s="1"/>
  <c r="I58" i="8"/>
  <c r="L58" i="8" s="1"/>
  <c r="G58" i="8"/>
  <c r="F58" i="8"/>
  <c r="E58" i="8"/>
  <c r="H58" i="8" s="1"/>
  <c r="K58" i="8" s="1"/>
  <c r="J57" i="8"/>
  <c r="M57" i="8" s="1"/>
  <c r="G57" i="8"/>
  <c r="F57" i="8"/>
  <c r="I57" i="8" s="1"/>
  <c r="L57" i="8" s="1"/>
  <c r="E57" i="8"/>
  <c r="H57" i="8" s="1"/>
  <c r="K57" i="8" s="1"/>
  <c r="G56" i="8"/>
  <c r="J56" i="8" s="1"/>
  <c r="M56" i="8" s="1"/>
  <c r="F56" i="8"/>
  <c r="I56" i="8" s="1"/>
  <c r="L56" i="8" s="1"/>
  <c r="E56" i="8"/>
  <c r="H56" i="8" s="1"/>
  <c r="K56" i="8" s="1"/>
  <c r="I55" i="8"/>
  <c r="L55" i="8" s="1"/>
  <c r="H55" i="8"/>
  <c r="K55" i="8" s="1"/>
  <c r="G55" i="8"/>
  <c r="J55" i="8" s="1"/>
  <c r="M55" i="8" s="1"/>
  <c r="F55" i="8"/>
  <c r="E55" i="8"/>
  <c r="J49" i="8"/>
  <c r="M49" i="8" s="1"/>
  <c r="G49" i="8"/>
  <c r="F49" i="8"/>
  <c r="I49" i="8" s="1"/>
  <c r="L49" i="8" s="1"/>
  <c r="E49" i="8"/>
  <c r="H49" i="8" s="1"/>
  <c r="K49" i="8" s="1"/>
  <c r="G48" i="8"/>
  <c r="J48" i="8" s="1"/>
  <c r="M48" i="8" s="1"/>
  <c r="F48" i="8"/>
  <c r="I48" i="8" s="1"/>
  <c r="L48" i="8" s="1"/>
  <c r="E48" i="8"/>
  <c r="H48" i="8" s="1"/>
  <c r="K48" i="8" s="1"/>
  <c r="H47" i="8"/>
  <c r="K47" i="8" s="1"/>
  <c r="G47" i="8"/>
  <c r="J47" i="8" s="1"/>
  <c r="M47" i="8" s="1"/>
  <c r="F47" i="8"/>
  <c r="I47" i="8" s="1"/>
  <c r="L47" i="8" s="1"/>
  <c r="E47" i="8"/>
  <c r="I46" i="8"/>
  <c r="L46" i="8" s="1"/>
  <c r="H46" i="8"/>
  <c r="K46" i="8" s="1"/>
  <c r="G46" i="8"/>
  <c r="J46" i="8" s="1"/>
  <c r="M46" i="8" s="1"/>
  <c r="F46" i="8"/>
  <c r="E46" i="8"/>
  <c r="G45" i="8"/>
  <c r="J45" i="8" s="1"/>
  <c r="M45" i="8" s="1"/>
  <c r="F45" i="8"/>
  <c r="I45" i="8" s="1"/>
  <c r="L45" i="8" s="1"/>
  <c r="E45" i="8"/>
  <c r="H45" i="8" s="1"/>
  <c r="K45" i="8" s="1"/>
  <c r="G44" i="8"/>
  <c r="J44" i="8" s="1"/>
  <c r="M44" i="8" s="1"/>
  <c r="F44" i="8"/>
  <c r="I44" i="8" s="1"/>
  <c r="L44" i="8" s="1"/>
  <c r="E44" i="8"/>
  <c r="H44" i="8" s="1"/>
  <c r="K44" i="8" s="1"/>
  <c r="H43" i="8"/>
  <c r="K43" i="8" s="1"/>
  <c r="G43" i="8"/>
  <c r="J43" i="8" s="1"/>
  <c r="M43" i="8" s="1"/>
  <c r="F43" i="8"/>
  <c r="I43" i="8" s="1"/>
  <c r="L43" i="8" s="1"/>
  <c r="E43" i="8"/>
  <c r="I42" i="8"/>
  <c r="L42" i="8" s="1"/>
  <c r="G42" i="8"/>
  <c r="J42" i="8" s="1"/>
  <c r="M42" i="8" s="1"/>
  <c r="F42" i="8"/>
  <c r="E42" i="8"/>
  <c r="H42" i="8" s="1"/>
  <c r="K42" i="8" s="1"/>
  <c r="I41" i="8"/>
  <c r="L41" i="8" s="1"/>
  <c r="G41" i="8"/>
  <c r="J41" i="8" s="1"/>
  <c r="M41" i="8" s="1"/>
  <c r="F41" i="8"/>
  <c r="E41" i="8"/>
  <c r="H41" i="8" s="1"/>
  <c r="K41" i="8" s="1"/>
  <c r="G40" i="8"/>
  <c r="J40" i="8" s="1"/>
  <c r="M40" i="8" s="1"/>
  <c r="F40" i="8"/>
  <c r="I40" i="8" s="1"/>
  <c r="L40" i="8" s="1"/>
  <c r="E40" i="8"/>
  <c r="H40" i="8" s="1"/>
  <c r="K40" i="8" s="1"/>
  <c r="H39" i="8"/>
  <c r="K39" i="8" s="1"/>
  <c r="G39" i="8"/>
  <c r="J39" i="8" s="1"/>
  <c r="M39" i="8" s="1"/>
  <c r="F39" i="8"/>
  <c r="I39" i="8" s="1"/>
  <c r="L39" i="8" s="1"/>
  <c r="E39" i="8"/>
  <c r="H33" i="8"/>
  <c r="K33" i="8" s="1"/>
  <c r="G33" i="8"/>
  <c r="J33" i="8" s="1"/>
  <c r="M33" i="8" s="1"/>
  <c r="F33" i="8"/>
  <c r="I33" i="8" s="1"/>
  <c r="L33" i="8" s="1"/>
  <c r="E33" i="8"/>
  <c r="J32" i="8"/>
  <c r="M32" i="8" s="1"/>
  <c r="I32" i="8"/>
  <c r="L32" i="8" s="1"/>
  <c r="G32" i="8"/>
  <c r="F32" i="8"/>
  <c r="E32" i="8"/>
  <c r="H32" i="8" s="1"/>
  <c r="K32" i="8" s="1"/>
  <c r="J31" i="8"/>
  <c r="M31" i="8" s="1"/>
  <c r="G31" i="8"/>
  <c r="F31" i="8"/>
  <c r="I31" i="8" s="1"/>
  <c r="L31" i="8" s="1"/>
  <c r="E31" i="8"/>
  <c r="H31" i="8" s="1"/>
  <c r="K31" i="8" s="1"/>
  <c r="G30" i="8"/>
  <c r="J30" i="8" s="1"/>
  <c r="M30" i="8" s="1"/>
  <c r="F30" i="8"/>
  <c r="I30" i="8" s="1"/>
  <c r="L30" i="8" s="1"/>
  <c r="E30" i="8"/>
  <c r="H30" i="8" s="1"/>
  <c r="K30" i="8" s="1"/>
  <c r="I29" i="8"/>
  <c r="L29" i="8" s="1"/>
  <c r="H29" i="8"/>
  <c r="K29" i="8" s="1"/>
  <c r="G29" i="8"/>
  <c r="J29" i="8" s="1"/>
  <c r="M29" i="8" s="1"/>
  <c r="F29" i="8"/>
  <c r="E29" i="8"/>
  <c r="J28" i="8"/>
  <c r="M28" i="8" s="1"/>
  <c r="G28" i="8"/>
  <c r="F28" i="8"/>
  <c r="I28" i="8" s="1"/>
  <c r="L28" i="8" s="1"/>
  <c r="E28" i="8"/>
  <c r="H28" i="8" s="1"/>
  <c r="K28" i="8" s="1"/>
  <c r="G27" i="8"/>
  <c r="J27" i="8" s="1"/>
  <c r="M27" i="8" s="1"/>
  <c r="F27" i="8"/>
  <c r="I27" i="8" s="1"/>
  <c r="L27" i="8" s="1"/>
  <c r="E27" i="8"/>
  <c r="H27" i="8" s="1"/>
  <c r="K27" i="8" s="1"/>
  <c r="H26" i="8"/>
  <c r="K26" i="8" s="1"/>
  <c r="G26" i="8"/>
  <c r="J26" i="8" s="1"/>
  <c r="M26" i="8" s="1"/>
  <c r="F26" i="8"/>
  <c r="I26" i="8" s="1"/>
  <c r="L26" i="8" s="1"/>
  <c r="E26" i="8"/>
  <c r="I25" i="8"/>
  <c r="L25" i="8" s="1"/>
  <c r="H25" i="8"/>
  <c r="K25" i="8" s="1"/>
  <c r="G25" i="8"/>
  <c r="J25" i="8" s="1"/>
  <c r="M25" i="8" s="1"/>
  <c r="F25" i="8"/>
  <c r="E25" i="8"/>
  <c r="G24" i="8"/>
  <c r="J24" i="8" s="1"/>
  <c r="M24" i="8" s="1"/>
  <c r="F24" i="8"/>
  <c r="I24" i="8" s="1"/>
  <c r="L24" i="8" s="1"/>
  <c r="E24" i="8"/>
  <c r="H24" i="8" s="1"/>
  <c r="K24" i="8" s="1"/>
  <c r="G23" i="8"/>
  <c r="J23" i="8" s="1"/>
  <c r="M23" i="8" s="1"/>
  <c r="F23" i="8"/>
  <c r="I23" i="8" s="1"/>
  <c r="L23" i="8" s="1"/>
  <c r="E23" i="8"/>
  <c r="H23" i="8" s="1"/>
  <c r="K23" i="8" s="1"/>
  <c r="H22" i="8"/>
  <c r="K22" i="8" s="1"/>
  <c r="G22" i="8"/>
  <c r="J22" i="8" s="1"/>
  <c r="M22" i="8" s="1"/>
  <c r="F22" i="8"/>
  <c r="I22" i="8" s="1"/>
  <c r="L22" i="8" s="1"/>
  <c r="E22" i="8"/>
  <c r="I21" i="8"/>
  <c r="L21" i="8" s="1"/>
  <c r="G21" i="8"/>
  <c r="J21" i="8" s="1"/>
  <c r="M21" i="8" s="1"/>
  <c r="F21" i="8"/>
  <c r="E21" i="8"/>
  <c r="H21" i="8" s="1"/>
  <c r="K21" i="8" s="1"/>
  <c r="G15" i="8"/>
  <c r="J15" i="8" s="1"/>
  <c r="M15" i="8" s="1"/>
  <c r="F15" i="8"/>
  <c r="I15" i="8" s="1"/>
  <c r="L15" i="8" s="1"/>
  <c r="E15" i="8"/>
  <c r="H15" i="8" s="1"/>
  <c r="K15" i="8" s="1"/>
  <c r="G14" i="8"/>
  <c r="J14" i="8" s="1"/>
  <c r="M14" i="8" s="1"/>
  <c r="F14" i="8"/>
  <c r="I14" i="8" s="1"/>
  <c r="L14" i="8" s="1"/>
  <c r="E14" i="8"/>
  <c r="H14" i="8" s="1"/>
  <c r="K14" i="8" s="1"/>
  <c r="H13" i="8"/>
  <c r="K13" i="8" s="1"/>
  <c r="G13" i="8"/>
  <c r="J13" i="8" s="1"/>
  <c r="M13" i="8" s="1"/>
  <c r="F13" i="8"/>
  <c r="I13" i="8" s="1"/>
  <c r="L13" i="8" s="1"/>
  <c r="E13" i="8"/>
  <c r="I12" i="8"/>
  <c r="L12" i="8" s="1"/>
  <c r="H12" i="8"/>
  <c r="K12" i="8" s="1"/>
  <c r="G12" i="8"/>
  <c r="J12" i="8" s="1"/>
  <c r="M12" i="8" s="1"/>
  <c r="F12" i="8"/>
  <c r="E12" i="8"/>
  <c r="J11" i="8"/>
  <c r="M11" i="8" s="1"/>
  <c r="G11" i="8"/>
  <c r="F11" i="8"/>
  <c r="I11" i="8" s="1"/>
  <c r="L11" i="8" s="1"/>
  <c r="E11" i="8"/>
  <c r="H11" i="8" s="1"/>
  <c r="K11" i="8" s="1"/>
  <c r="G10" i="8"/>
  <c r="J10" i="8" s="1"/>
  <c r="M10" i="8" s="1"/>
  <c r="F10" i="8"/>
  <c r="I10" i="8" s="1"/>
  <c r="L10" i="8" s="1"/>
  <c r="E10" i="8"/>
  <c r="H10" i="8" s="1"/>
  <c r="K10" i="8" s="1"/>
  <c r="H9" i="8"/>
  <c r="K9" i="8" s="1"/>
  <c r="G9" i="8"/>
  <c r="J9" i="8" s="1"/>
  <c r="M9" i="8" s="1"/>
  <c r="F9" i="8"/>
  <c r="I9" i="8" s="1"/>
  <c r="L9" i="8" s="1"/>
  <c r="E9" i="8"/>
  <c r="I8" i="8"/>
  <c r="L8" i="8" s="1"/>
  <c r="G8" i="8"/>
  <c r="J8" i="8" s="1"/>
  <c r="M8" i="8" s="1"/>
  <c r="F8" i="8"/>
  <c r="E8" i="8"/>
  <c r="H8" i="8" s="1"/>
  <c r="K8" i="8" s="1"/>
  <c r="G7" i="8"/>
  <c r="J7" i="8" s="1"/>
  <c r="M7" i="8" s="1"/>
  <c r="F7" i="8"/>
  <c r="I7" i="8" s="1"/>
  <c r="L7" i="8" s="1"/>
  <c r="E7" i="8"/>
  <c r="H7" i="8" s="1"/>
  <c r="K7" i="8" s="1"/>
  <c r="J6" i="8"/>
  <c r="M6" i="8" s="1"/>
  <c r="H6" i="8"/>
  <c r="K6" i="8" s="1"/>
  <c r="G6" i="8"/>
  <c r="F6" i="8"/>
  <c r="I6" i="8" s="1"/>
  <c r="L6" i="8" s="1"/>
  <c r="E6" i="8"/>
  <c r="H5" i="8"/>
  <c r="K5" i="8" s="1"/>
  <c r="G5" i="8"/>
  <c r="J5" i="8" s="1"/>
  <c r="M5" i="8" s="1"/>
  <c r="F5" i="8"/>
  <c r="I5" i="8" s="1"/>
  <c r="L5" i="8" s="1"/>
  <c r="E5" i="8"/>
  <c r="J4" i="8"/>
  <c r="M4" i="8" s="1"/>
  <c r="H4" i="8"/>
  <c r="K4" i="8" s="1"/>
  <c r="G4" i="8"/>
  <c r="F4" i="8"/>
  <c r="I4" i="8" s="1"/>
  <c r="L4" i="8" s="1"/>
  <c r="E4" i="8"/>
  <c r="M3" i="2" l="1"/>
  <c r="M4" i="2"/>
  <c r="M5" i="2"/>
  <c r="M6" i="2"/>
  <c r="M7" i="2"/>
  <c r="M8" i="2"/>
  <c r="M9" i="2"/>
  <c r="M2" i="2"/>
  <c r="L9" i="2"/>
  <c r="L3" i="2"/>
  <c r="L4" i="2"/>
  <c r="L5" i="2"/>
  <c r="L6" i="2"/>
  <c r="L7" i="2"/>
  <c r="L8" i="2"/>
  <c r="L2" i="2"/>
  <c r="N3" i="2"/>
  <c r="N4" i="2"/>
  <c r="N5" i="2"/>
  <c r="N6" i="2"/>
  <c r="N7" i="2"/>
  <c r="N8" i="2"/>
  <c r="N9" i="2"/>
  <c r="N2" i="2"/>
  <c r="G3" i="2"/>
  <c r="G4" i="2"/>
  <c r="G5" i="2"/>
  <c r="G6" i="2"/>
  <c r="G7" i="2"/>
  <c r="G8" i="2"/>
  <c r="G9" i="2"/>
  <c r="G2" i="2"/>
  <c r="F3" i="2"/>
  <c r="F4" i="2"/>
  <c r="F5" i="2"/>
  <c r="F6" i="2"/>
  <c r="F7" i="2"/>
  <c r="F8" i="2"/>
  <c r="F9" i="2"/>
  <c r="F2" i="2"/>
  <c r="H10" i="3" l="1"/>
  <c r="I10" i="3"/>
  <c r="G10" i="3"/>
  <c r="H6" i="3"/>
  <c r="I6" i="3"/>
  <c r="G6" i="3"/>
  <c r="C10" i="3"/>
  <c r="D10" i="3"/>
  <c r="B10" i="3"/>
  <c r="C6" i="3"/>
  <c r="D6" i="3"/>
  <c r="B6" i="3"/>
  <c r="K5" i="3"/>
  <c r="J5" i="3"/>
  <c r="F5" i="3"/>
  <c r="E5" i="3"/>
  <c r="K4" i="3"/>
  <c r="J4" i="3"/>
  <c r="F4" i="3"/>
  <c r="E4" i="3"/>
  <c r="K3" i="3"/>
  <c r="J3" i="3"/>
  <c r="F3" i="3"/>
  <c r="E3" i="3"/>
  <c r="L97" i="7" l="1"/>
  <c r="J97" i="7"/>
  <c r="F97" i="7"/>
  <c r="D97" i="7"/>
  <c r="L96" i="7"/>
  <c r="J96" i="7"/>
  <c r="F96" i="7"/>
  <c r="D96" i="7"/>
  <c r="L95" i="7"/>
  <c r="J95" i="7"/>
  <c r="F95" i="7"/>
  <c r="D95" i="7"/>
  <c r="L94" i="7"/>
  <c r="J94" i="7"/>
  <c r="F94" i="7"/>
  <c r="D94" i="7"/>
  <c r="L93" i="7"/>
  <c r="J93" i="7"/>
  <c r="F93" i="7"/>
  <c r="D93" i="7"/>
  <c r="L92" i="7"/>
  <c r="J92" i="7"/>
  <c r="F92" i="7"/>
  <c r="D92" i="7"/>
  <c r="L91" i="7"/>
  <c r="J91" i="7"/>
  <c r="F91" i="7"/>
  <c r="D91" i="7"/>
  <c r="L90" i="7"/>
  <c r="J90" i="7"/>
  <c r="F90" i="7"/>
  <c r="D90" i="7"/>
  <c r="L89" i="7"/>
  <c r="J89" i="7"/>
  <c r="F89" i="7"/>
  <c r="D89" i="7"/>
  <c r="L88" i="7"/>
  <c r="J88" i="7"/>
  <c r="F88" i="7"/>
  <c r="D88" i="7"/>
  <c r="L87" i="7"/>
  <c r="J87" i="7"/>
  <c r="F87" i="7"/>
  <c r="D87" i="7"/>
  <c r="L86" i="7"/>
  <c r="J86" i="7"/>
  <c r="F86" i="7"/>
  <c r="D86" i="7"/>
  <c r="L85" i="7"/>
  <c r="J85" i="7"/>
  <c r="F85" i="7"/>
  <c r="D85" i="7"/>
  <c r="L84" i="7"/>
  <c r="J84" i="7"/>
  <c r="F84" i="7"/>
  <c r="D84" i="7"/>
  <c r="L83" i="7"/>
  <c r="J83" i="7"/>
  <c r="F83" i="7"/>
  <c r="D83" i="7"/>
  <c r="L82" i="7"/>
  <c r="J82" i="7"/>
  <c r="F82" i="7"/>
  <c r="D82" i="7"/>
  <c r="L81" i="7"/>
  <c r="J81" i="7"/>
  <c r="F81" i="7"/>
  <c r="D81" i="7"/>
  <c r="L80" i="7"/>
  <c r="J80" i="7"/>
  <c r="F80" i="7"/>
  <c r="D80" i="7"/>
  <c r="L79" i="7"/>
  <c r="J79" i="7"/>
  <c r="F79" i="7"/>
  <c r="D79" i="7"/>
  <c r="L78" i="7"/>
  <c r="J78" i="7"/>
  <c r="F78" i="7"/>
  <c r="D78" i="7"/>
  <c r="L77" i="7"/>
  <c r="J77" i="7"/>
  <c r="F77" i="7"/>
  <c r="D77" i="7"/>
  <c r="L76" i="7"/>
  <c r="J76" i="7"/>
  <c r="F76" i="7"/>
  <c r="D76" i="7"/>
  <c r="L75" i="7"/>
  <c r="J75" i="7"/>
  <c r="F75" i="7"/>
  <c r="D75" i="7"/>
  <c r="L74" i="7"/>
  <c r="J74" i="7"/>
  <c r="F74" i="7"/>
  <c r="D74" i="7"/>
  <c r="L73" i="7"/>
  <c r="J73" i="7"/>
  <c r="F73" i="7"/>
  <c r="D73" i="7"/>
  <c r="L72" i="7"/>
  <c r="J72" i="7"/>
  <c r="F72" i="7"/>
  <c r="D72" i="7"/>
  <c r="L71" i="7"/>
  <c r="J71" i="7"/>
  <c r="F71" i="7"/>
  <c r="D71" i="7"/>
  <c r="L70" i="7"/>
  <c r="J70" i="7"/>
  <c r="F70" i="7"/>
  <c r="D70" i="7"/>
  <c r="L69" i="7"/>
  <c r="J69" i="7"/>
  <c r="F69" i="7"/>
  <c r="D69" i="7"/>
  <c r="L68" i="7"/>
  <c r="J68" i="7"/>
  <c r="F68" i="7"/>
  <c r="D68" i="7"/>
  <c r="L67" i="7"/>
  <c r="J67" i="7"/>
  <c r="F67" i="7"/>
  <c r="D67" i="7"/>
  <c r="L66" i="7"/>
  <c r="J66" i="7"/>
  <c r="F66" i="7"/>
  <c r="D66" i="7"/>
  <c r="L65" i="7"/>
  <c r="J65" i="7"/>
  <c r="F65" i="7"/>
  <c r="D65" i="7"/>
  <c r="L64" i="7"/>
  <c r="J64" i="7"/>
  <c r="F64" i="7"/>
  <c r="D64" i="7"/>
  <c r="L63" i="7"/>
  <c r="J63" i="7"/>
  <c r="F63" i="7"/>
  <c r="D63" i="7"/>
  <c r="L62" i="7"/>
  <c r="J62" i="7"/>
  <c r="F62" i="7"/>
  <c r="D62" i="7"/>
  <c r="L61" i="7"/>
  <c r="J61" i="7"/>
  <c r="F61" i="7"/>
  <c r="D61" i="7"/>
  <c r="L60" i="7"/>
  <c r="J60" i="7"/>
  <c r="F60" i="7"/>
  <c r="D60" i="7"/>
  <c r="L59" i="7"/>
  <c r="J59" i="7"/>
  <c r="F59" i="7"/>
  <c r="D59" i="7"/>
  <c r="L58" i="7"/>
  <c r="J58" i="7"/>
  <c r="F58" i="7"/>
  <c r="D58" i="7"/>
  <c r="L57" i="7"/>
  <c r="J57" i="7"/>
  <c r="F57" i="7"/>
  <c r="D57" i="7"/>
  <c r="L56" i="7"/>
  <c r="J56" i="7"/>
  <c r="F56" i="7"/>
  <c r="D56" i="7"/>
  <c r="L55" i="7"/>
  <c r="J55" i="7"/>
  <c r="F55" i="7"/>
  <c r="D55" i="7"/>
  <c r="L54" i="7"/>
  <c r="J54" i="7"/>
  <c r="F54" i="7"/>
  <c r="D54" i="7"/>
  <c r="L53" i="7"/>
  <c r="J53" i="7"/>
  <c r="F53" i="7"/>
  <c r="D53" i="7"/>
  <c r="L52" i="7"/>
  <c r="J52" i="7"/>
  <c r="F52" i="7"/>
  <c r="D52" i="7"/>
  <c r="L51" i="7"/>
  <c r="J51" i="7"/>
  <c r="F51" i="7"/>
  <c r="D51" i="7"/>
  <c r="L50" i="7"/>
  <c r="J50" i="7"/>
  <c r="F50" i="7"/>
  <c r="D50" i="7"/>
  <c r="L49" i="7"/>
  <c r="J49" i="7"/>
  <c r="F49" i="7"/>
  <c r="D49" i="7"/>
  <c r="L48" i="7"/>
  <c r="J48" i="7"/>
  <c r="F48" i="7"/>
  <c r="D48" i="7"/>
  <c r="L47" i="7"/>
  <c r="J47" i="7"/>
  <c r="F47" i="7"/>
  <c r="D47" i="7"/>
  <c r="L46" i="7"/>
  <c r="J46" i="7"/>
  <c r="F46" i="7"/>
  <c r="D46" i="7"/>
  <c r="L45" i="7"/>
  <c r="J45" i="7"/>
  <c r="F45" i="7"/>
  <c r="D45" i="7"/>
  <c r="L44" i="7"/>
  <c r="J44" i="7"/>
  <c r="F44" i="7"/>
  <c r="D44" i="7"/>
  <c r="L43" i="7"/>
  <c r="J43" i="7"/>
  <c r="F43" i="7"/>
  <c r="D43" i="7"/>
  <c r="L42" i="7"/>
  <c r="J42" i="7"/>
  <c r="F42" i="7"/>
  <c r="D42" i="7"/>
  <c r="L41" i="7"/>
  <c r="J41" i="7"/>
  <c r="F41" i="7"/>
  <c r="D41" i="7"/>
  <c r="L40" i="7"/>
  <c r="J40" i="7"/>
  <c r="F40" i="7"/>
  <c r="D40" i="7"/>
  <c r="L39" i="7"/>
  <c r="J39" i="7"/>
  <c r="F39" i="7"/>
  <c r="D39" i="7"/>
  <c r="L38" i="7"/>
  <c r="J38" i="7"/>
  <c r="F38" i="7"/>
  <c r="D38" i="7"/>
  <c r="L37" i="7"/>
  <c r="J37" i="7"/>
  <c r="F37" i="7"/>
  <c r="D37" i="7"/>
  <c r="L36" i="7"/>
  <c r="J36" i="7"/>
  <c r="F36" i="7"/>
  <c r="D36" i="7"/>
  <c r="L35" i="7"/>
  <c r="J35" i="7"/>
  <c r="F35" i="7"/>
  <c r="D35" i="7"/>
  <c r="L34" i="7"/>
  <c r="J34" i="7"/>
  <c r="F34" i="7"/>
  <c r="D34" i="7"/>
  <c r="L33" i="7"/>
  <c r="J33" i="7"/>
  <c r="F33" i="7"/>
  <c r="D33" i="7"/>
  <c r="L32" i="7"/>
  <c r="J32" i="7"/>
  <c r="F32" i="7"/>
  <c r="D32" i="7"/>
  <c r="L31" i="7"/>
  <c r="J31" i="7"/>
  <c r="F31" i="7"/>
  <c r="D31" i="7"/>
  <c r="L30" i="7"/>
  <c r="J30" i="7"/>
  <c r="F30" i="7"/>
  <c r="D30" i="7"/>
  <c r="L29" i="7"/>
  <c r="J29" i="7"/>
  <c r="F29" i="7"/>
  <c r="D29" i="7"/>
  <c r="L28" i="7"/>
  <c r="J28" i="7"/>
  <c r="F28" i="7"/>
  <c r="D28" i="7"/>
  <c r="L27" i="7"/>
  <c r="J27" i="7"/>
  <c r="F27" i="7"/>
  <c r="D27" i="7"/>
  <c r="L26" i="7"/>
  <c r="J26" i="7"/>
  <c r="F26" i="7"/>
  <c r="D26" i="7"/>
  <c r="L25" i="7"/>
  <c r="J25" i="7"/>
  <c r="F25" i="7"/>
  <c r="D25" i="7"/>
  <c r="L24" i="7"/>
  <c r="J24" i="7"/>
  <c r="F24" i="7"/>
  <c r="D24" i="7"/>
  <c r="L23" i="7"/>
  <c r="J23" i="7"/>
  <c r="F23" i="7"/>
  <c r="D23" i="7"/>
  <c r="L22" i="7"/>
  <c r="J22" i="7"/>
  <c r="F22" i="7"/>
  <c r="D22" i="7"/>
  <c r="L21" i="7"/>
  <c r="J21" i="7"/>
  <c r="F21" i="7"/>
  <c r="D21" i="7"/>
  <c r="L20" i="7"/>
  <c r="J20" i="7"/>
  <c r="F20" i="7"/>
  <c r="D20" i="7"/>
  <c r="L19" i="7"/>
  <c r="J19" i="7"/>
  <c r="F19" i="7"/>
  <c r="D19" i="7"/>
  <c r="L18" i="7"/>
  <c r="J18" i="7"/>
  <c r="F18" i="7"/>
  <c r="D18" i="7"/>
  <c r="L17" i="7"/>
  <c r="J17" i="7"/>
  <c r="F17" i="7"/>
  <c r="D17" i="7"/>
  <c r="L16" i="7"/>
  <c r="J16" i="7"/>
  <c r="F16" i="7"/>
  <c r="D16" i="7"/>
  <c r="L15" i="7"/>
  <c r="J15" i="7"/>
  <c r="F15" i="7"/>
  <c r="D15" i="7"/>
  <c r="L14" i="7"/>
  <c r="J14" i="7"/>
  <c r="F14" i="7"/>
  <c r="D14" i="7"/>
  <c r="L13" i="7"/>
  <c r="J13" i="7"/>
  <c r="F13" i="7"/>
  <c r="D13" i="7"/>
  <c r="L12" i="7"/>
  <c r="J12" i="7"/>
  <c r="F12" i="7"/>
  <c r="D12" i="7"/>
  <c r="L11" i="7"/>
  <c r="J11" i="7"/>
  <c r="F11" i="7"/>
  <c r="D11" i="7"/>
  <c r="L10" i="7"/>
  <c r="J10" i="7"/>
  <c r="F10" i="7"/>
  <c r="D10" i="7"/>
  <c r="L9" i="7"/>
  <c r="J9" i="7"/>
  <c r="F9" i="7"/>
  <c r="D9" i="7"/>
  <c r="L8" i="7"/>
  <c r="J8" i="7"/>
  <c r="F8" i="7"/>
  <c r="D8" i="7"/>
  <c r="L7" i="7"/>
  <c r="J7" i="7"/>
  <c r="F7" i="7"/>
  <c r="D7" i="7"/>
  <c r="L6" i="7"/>
  <c r="J6" i="7"/>
  <c r="F6" i="7"/>
  <c r="D6" i="7"/>
  <c r="L5" i="7"/>
  <c r="J5" i="7"/>
  <c r="F5" i="7"/>
  <c r="D5" i="7"/>
  <c r="L4" i="7"/>
  <c r="J4" i="7"/>
  <c r="F4" i="7"/>
  <c r="D4" i="7"/>
  <c r="L3" i="7"/>
  <c r="J3" i="7"/>
  <c r="F3" i="7"/>
  <c r="D3" i="7"/>
  <c r="L2" i="7"/>
  <c r="J2" i="7"/>
  <c r="F2" i="7"/>
  <c r="D2" i="7"/>
  <c r="U5" i="6" l="1"/>
  <c r="T5" i="6"/>
  <c r="S5" i="6"/>
  <c r="R5" i="6"/>
  <c r="Q5" i="6"/>
  <c r="P5" i="6"/>
  <c r="O5" i="6"/>
  <c r="N5" i="6"/>
  <c r="U4" i="6"/>
  <c r="T4" i="6"/>
  <c r="S4" i="6"/>
  <c r="R4" i="6"/>
  <c r="Q4" i="6"/>
  <c r="P4" i="6"/>
  <c r="O4" i="6"/>
  <c r="N4" i="6"/>
  <c r="P24" i="5" l="1"/>
  <c r="O24" i="5"/>
  <c r="P23" i="5"/>
  <c r="O23" i="5"/>
  <c r="Q12" i="5"/>
  <c r="P12" i="5"/>
  <c r="O12" i="5"/>
  <c r="N12" i="5"/>
  <c r="M12" i="5"/>
  <c r="L12" i="5"/>
  <c r="K12" i="5"/>
  <c r="J12" i="5"/>
  <c r="S12" i="5" s="1"/>
  <c r="Q11" i="5"/>
  <c r="P11" i="5"/>
  <c r="O11" i="5"/>
  <c r="N11" i="5"/>
  <c r="M11" i="5"/>
  <c r="L11" i="5"/>
  <c r="K11" i="5"/>
  <c r="J11" i="5"/>
  <c r="Q10" i="5"/>
  <c r="P10" i="5"/>
  <c r="O10" i="5"/>
  <c r="N10" i="5"/>
  <c r="M10" i="5"/>
  <c r="L10" i="5"/>
  <c r="K10" i="5"/>
  <c r="J10" i="5"/>
  <c r="Q9" i="5"/>
  <c r="P9" i="5"/>
  <c r="O9" i="5"/>
  <c r="N9" i="5"/>
  <c r="M9" i="5"/>
  <c r="L9" i="5"/>
  <c r="K9" i="5"/>
  <c r="J9" i="5"/>
  <c r="Q6" i="5"/>
  <c r="P6" i="5"/>
  <c r="O6" i="5"/>
  <c r="N6" i="5"/>
  <c r="M6" i="5"/>
  <c r="L6" i="5"/>
  <c r="K6" i="5"/>
  <c r="J6" i="5"/>
  <c r="Q5" i="5"/>
  <c r="P5" i="5"/>
  <c r="O5" i="5"/>
  <c r="N5" i="5"/>
  <c r="M5" i="5"/>
  <c r="L5" i="5"/>
  <c r="K5" i="5"/>
  <c r="J5" i="5"/>
  <c r="Q4" i="5"/>
  <c r="P4" i="5"/>
  <c r="O4" i="5"/>
  <c r="N4" i="5"/>
  <c r="M4" i="5"/>
  <c r="L4" i="5"/>
  <c r="K4" i="5"/>
  <c r="J4" i="5"/>
  <c r="Q3" i="5"/>
  <c r="P3" i="5"/>
  <c r="O3" i="5"/>
  <c r="N3" i="5"/>
  <c r="M3" i="5"/>
  <c r="L3" i="5"/>
  <c r="K3" i="5"/>
  <c r="J3" i="5"/>
  <c r="R10" i="5" l="1"/>
  <c r="R11" i="5"/>
  <c r="T4" i="5"/>
  <c r="S4" i="5"/>
  <c r="R5" i="5"/>
  <c r="R6" i="5"/>
  <c r="T12" i="5"/>
  <c r="T5" i="5"/>
  <c r="T10" i="5"/>
  <c r="S11" i="5"/>
  <c r="S3" i="5"/>
  <c r="S6" i="5"/>
  <c r="T6" i="5"/>
  <c r="T11" i="5"/>
  <c r="S10" i="5"/>
  <c r="R12" i="5"/>
  <c r="R3" i="5"/>
  <c r="S9" i="5"/>
  <c r="R4" i="5"/>
  <c r="S5" i="5"/>
  <c r="R9" i="5"/>
  <c r="K9" i="3" l="1"/>
  <c r="J9" i="3"/>
  <c r="F9" i="3"/>
  <c r="E9" i="3"/>
  <c r="K8" i="3"/>
  <c r="J8" i="3"/>
  <c r="F8" i="3"/>
  <c r="E8" i="3"/>
  <c r="K7" i="3"/>
  <c r="J7" i="3"/>
  <c r="F7" i="3"/>
  <c r="E7" i="3"/>
</calcChain>
</file>

<file path=xl/sharedStrings.xml><?xml version="1.0" encoding="utf-8"?>
<sst xmlns="http://schemas.openxmlformats.org/spreadsheetml/2006/main" count="710" uniqueCount="472">
  <si>
    <t>fucP</t>
  </si>
  <si>
    <t>cj0489::kan</t>
  </si>
  <si>
    <t>cj0487::cm</t>
  </si>
  <si>
    <t>cj0486::kan</t>
  </si>
  <si>
    <t>cj0485::cm</t>
  </si>
  <si>
    <t>cj0484::cm</t>
  </si>
  <si>
    <t>cj0483::cm</t>
  </si>
  <si>
    <t>cj0481::cm</t>
  </si>
  <si>
    <t xml:space="preserve"> Wildtype</t>
  </si>
  <si>
    <t>p-value</t>
  </si>
  <si>
    <t>Error</t>
  </si>
  <si>
    <t>D-Arabinose</t>
  </si>
  <si>
    <t>Control</t>
  </si>
  <si>
    <t>Std. Dev.</t>
  </si>
  <si>
    <t>81-176 chemotaxis original</t>
  </si>
  <si>
    <t>Time</t>
  </si>
  <si>
    <t>Average</t>
  </si>
  <si>
    <t>10mM anaerobic blank</t>
  </si>
  <si>
    <t>10mM microaerobic blank</t>
  </si>
  <si>
    <t>C. jejuni</t>
  </si>
  <si>
    <t>C. jejuni +10mM</t>
  </si>
  <si>
    <t>Campy CFUs - plates in microaerobic incubator</t>
  </si>
  <si>
    <t>Ratio to cells alone average</t>
  </si>
  <si>
    <t>Ratio SEM</t>
  </si>
  <si>
    <t>p-value vs cj alone</t>
  </si>
  <si>
    <t>Ratios compared to cells alone</t>
  </si>
  <si>
    <t>C. jejuni  alone t24</t>
  </si>
  <si>
    <t>C. jejuni  + mucin t24</t>
  </si>
  <si>
    <t>C. jejuni  + B. vulgatus  t24</t>
  </si>
  <si>
    <t>C. jejuni  + B. vulgatus + mucin  t24</t>
  </si>
  <si>
    <t>CFUs/mL</t>
  </si>
  <si>
    <t>C. jejuni fucP alone t24</t>
  </si>
  <si>
    <t>C. jejuni fucP + mucin t24</t>
  </si>
  <si>
    <t>C. jejuni fucP + B. vulgatus  t24</t>
  </si>
  <si>
    <t>C. jejuni fucP + B. vulgatus + mucin  t24</t>
  </si>
  <si>
    <t>C. jejuni fucP  + B. thetaiotaomicron  t24</t>
  </si>
  <si>
    <t>C. jejuni fucP + B. thetaiotaomicron + mucin  t24</t>
  </si>
  <si>
    <t>Rep 1</t>
  </si>
  <si>
    <t>Rep2</t>
  </si>
  <si>
    <t>Rep3</t>
  </si>
  <si>
    <t>Rep4</t>
  </si>
  <si>
    <t>Rep1</t>
  </si>
  <si>
    <t>Std Deviation</t>
  </si>
  <si>
    <t>Strain</t>
  </si>
  <si>
    <t>L-fucose</t>
  </si>
  <si>
    <t>L-galactose</t>
  </si>
  <si>
    <t>fuc vs wt</t>
  </si>
  <si>
    <t>gal vs wt</t>
  </si>
  <si>
    <t>11168 wt</t>
  </si>
  <si>
    <t>11168 fucP::kan</t>
  </si>
  <si>
    <t>PM1 Carbon Source</t>
  </si>
  <si>
    <t>11168WT</t>
  </si>
  <si>
    <t>difference from WT</t>
  </si>
  <si>
    <t>fucR</t>
  </si>
  <si>
    <t>PM2A Carbon Source</t>
  </si>
  <si>
    <t>Negative Control</t>
  </si>
  <si>
    <t>L-Arabinose</t>
  </si>
  <si>
    <t>Chondroitin Sulfate C</t>
  </si>
  <si>
    <t>N-Acetyl-D-Glucosamine</t>
  </si>
  <si>
    <t>α-Cyclodextrin</t>
  </si>
  <si>
    <t>D-Saccharic Acid</t>
  </si>
  <si>
    <t>β-Cyclodextrin</t>
  </si>
  <si>
    <t>Succinic Acid</t>
  </si>
  <si>
    <t>γ-Cyclodextrin</t>
  </si>
  <si>
    <t>D-Galactose</t>
  </si>
  <si>
    <t>Dextrin</t>
  </si>
  <si>
    <t>L-Aspartic Acid</t>
  </si>
  <si>
    <t>Gelatin</t>
  </si>
  <si>
    <t>L-Proline</t>
  </si>
  <si>
    <t>Glycogen</t>
  </si>
  <si>
    <t>D-Alanine</t>
  </si>
  <si>
    <t>Inulin</t>
  </si>
  <si>
    <t>D-Trehalose</t>
  </si>
  <si>
    <t>Laminarin</t>
  </si>
  <si>
    <t>D-Mannose</t>
  </si>
  <si>
    <t>Mannan</t>
  </si>
  <si>
    <t>Dulcitol</t>
  </si>
  <si>
    <t>Pectin</t>
  </si>
  <si>
    <t>D-Serine</t>
  </si>
  <si>
    <t>N-Acetyl-D-Galactosamine</t>
  </si>
  <si>
    <t>D-Sorbitol</t>
  </si>
  <si>
    <t>N-Acetyl-Neuraminic Acid</t>
  </si>
  <si>
    <t>Glycerol</t>
  </si>
  <si>
    <t>β-D-Allose</t>
  </si>
  <si>
    <t>L-Fucose</t>
  </si>
  <si>
    <t>Amygdalin</t>
  </si>
  <si>
    <t>D-Glucuronic Acid</t>
  </si>
  <si>
    <t>D-Gluconic Acid</t>
  </si>
  <si>
    <t>D-Arabitol</t>
  </si>
  <si>
    <r>
      <t>D,L-</t>
    </r>
    <r>
      <rPr>
        <sz val="12"/>
        <color theme="1"/>
        <rFont val="Calibri"/>
        <family val="2"/>
      </rPr>
      <t>α-Glycerol Phosphate</t>
    </r>
  </si>
  <si>
    <t>L-Arabitol</t>
  </si>
  <si>
    <t>D-Xylose</t>
  </si>
  <si>
    <t>Arbutin</t>
  </si>
  <si>
    <t>L-Lactic Acid</t>
  </si>
  <si>
    <t>2-Deoxy-D-Ribose</t>
  </si>
  <si>
    <t>Formic Acid</t>
  </si>
  <si>
    <t>i-Erythritol</t>
  </si>
  <si>
    <t>D-Mannitol</t>
  </si>
  <si>
    <t>D-Fucose</t>
  </si>
  <si>
    <t>L-Glutamic Acid</t>
  </si>
  <si>
    <t>3-0-β-D-Galacto-pyranosyl-D-Arabinose</t>
  </si>
  <si>
    <t>D-Glucose-6-Phosphate</t>
  </si>
  <si>
    <t>Gentiobiose</t>
  </si>
  <si>
    <r>
      <t>D-Galactonic Acid-</t>
    </r>
    <r>
      <rPr>
        <sz val="12"/>
        <color theme="1"/>
        <rFont val="Calibri"/>
        <family val="2"/>
      </rPr>
      <t>γ-Lactone</t>
    </r>
  </si>
  <si>
    <t>L-Glucose</t>
  </si>
  <si>
    <t>D,L-Malic Acid</t>
  </si>
  <si>
    <t>Lactitol</t>
  </si>
  <si>
    <t>D-Ribose</t>
  </si>
  <si>
    <t>D-Melezitose</t>
  </si>
  <si>
    <t>Tween 20</t>
  </si>
  <si>
    <t>Maltitol</t>
  </si>
  <si>
    <t>L-Rhamnose</t>
  </si>
  <si>
    <t>α-Methyl-D-Glucoside</t>
  </si>
  <si>
    <t>D-Fructose</t>
  </si>
  <si>
    <t>β-Methyl-D-Galactoside</t>
  </si>
  <si>
    <t>Acetic Acid</t>
  </si>
  <si>
    <t>3-Methyl Glucose</t>
  </si>
  <si>
    <t>α-D-Glucose</t>
  </si>
  <si>
    <t>β-Methyl-D-Glucuronic Acid</t>
  </si>
  <si>
    <t>Maltose</t>
  </si>
  <si>
    <t>α-Methyl-D-Mannoside</t>
  </si>
  <si>
    <t>D-Melibiose</t>
  </si>
  <si>
    <t>β-Methyl-D-Xyloside</t>
  </si>
  <si>
    <t>Thymidine</t>
  </si>
  <si>
    <t>Palatinose</t>
  </si>
  <si>
    <t>L-Asparagine</t>
  </si>
  <si>
    <t>D-Raffinose</t>
  </si>
  <si>
    <t>D-Aspartic Acid</t>
  </si>
  <si>
    <t>Salicin</t>
  </si>
  <si>
    <t>D-Glucosaminic Acid</t>
  </si>
  <si>
    <t>Sedoheptulosan</t>
  </si>
  <si>
    <t>1,2-Propanediol</t>
  </si>
  <si>
    <t>L-Sorbose</t>
  </si>
  <si>
    <t>Tween 40</t>
  </si>
  <si>
    <t>Stachyose</t>
  </si>
  <si>
    <t>α-Keto-Glutaric Acid</t>
  </si>
  <si>
    <t>D-Tagatose</t>
  </si>
  <si>
    <t>α-Keto-Butyric Acid</t>
  </si>
  <si>
    <t>Turanose</t>
  </si>
  <si>
    <t>α-Methyl-D-Galactoside</t>
  </si>
  <si>
    <t>Xylitol</t>
  </si>
  <si>
    <t>α-D-Lactose</t>
  </si>
  <si>
    <t>N-Acetyl-D-Glucosaminitol</t>
  </si>
  <si>
    <t>Lactulose</t>
  </si>
  <si>
    <t>γ-Amino Butyric Acid</t>
  </si>
  <si>
    <t>Sucrose</t>
  </si>
  <si>
    <t>δ-Amino Valeric Acid</t>
  </si>
  <si>
    <t>Uridine</t>
  </si>
  <si>
    <t>Butyric Acid</t>
  </si>
  <si>
    <t>L-Glutamine</t>
  </si>
  <si>
    <t>Capric Acid</t>
  </si>
  <si>
    <t>m-Tartaric Acid</t>
  </si>
  <si>
    <t>Caproic Acid</t>
  </si>
  <si>
    <t>D-Glucose-1-Phosphate</t>
  </si>
  <si>
    <t>Citrconic Acid</t>
  </si>
  <si>
    <t>D-Fructose-6-Phosphate</t>
  </si>
  <si>
    <t>Citramalic Acid</t>
  </si>
  <si>
    <t>Tween 80</t>
  </si>
  <si>
    <t>D-Glucosamine</t>
  </si>
  <si>
    <t>α-Hydroxy Glutaric Acid-γ-Lactone</t>
  </si>
  <si>
    <t>2-Hydroxy Benzoic Acid</t>
  </si>
  <si>
    <t>α-Hydroxy Butyric Acid</t>
  </si>
  <si>
    <t>4-Hydroxy Benzoic Acid</t>
  </si>
  <si>
    <t>β-Methyl-D-Glucoside</t>
  </si>
  <si>
    <t>β-Hydroxy Butyric Acid</t>
  </si>
  <si>
    <t>Adonitol</t>
  </si>
  <si>
    <t>γ-Hydroxy Butyric Acid</t>
  </si>
  <si>
    <t>Maltotriose</t>
  </si>
  <si>
    <t>α-Keto-Valeric Acid</t>
  </si>
  <si>
    <t>2-Deoxy Adenosine</t>
  </si>
  <si>
    <t>Itaconic Acid</t>
  </si>
  <si>
    <t>Adenosine</t>
  </si>
  <si>
    <t>5-Keto-D-Gluconic Acid</t>
  </si>
  <si>
    <t>Glycyl-L-Aspartic Acid</t>
  </si>
  <si>
    <t>D-Lactic Acid Methyl Ester</t>
  </si>
  <si>
    <t>Citric Acid</t>
  </si>
  <si>
    <t>Malonic Acid</t>
  </si>
  <si>
    <t>m-Inositol</t>
  </si>
  <si>
    <t>Melibionic Acid</t>
  </si>
  <si>
    <t>D-Threonine</t>
  </si>
  <si>
    <t>Oxalic Acid</t>
  </si>
  <si>
    <t>Fumaric Acid</t>
  </si>
  <si>
    <t>Oxalomalic Acid</t>
  </si>
  <si>
    <t>Bromo Succinic Acid</t>
  </si>
  <si>
    <t>Quinic Acid</t>
  </si>
  <si>
    <t>Propionic Acid</t>
  </si>
  <si>
    <t>D-Ribono-1,4-Lactone</t>
  </si>
  <si>
    <t>Mucic Acid</t>
  </si>
  <si>
    <t>Sebacic Acid</t>
  </si>
  <si>
    <t>Glycolic Acid</t>
  </si>
  <si>
    <t>Sorbic Acid</t>
  </si>
  <si>
    <t>Glyoxylic Acid</t>
  </si>
  <si>
    <t>Succinamic Acid</t>
  </si>
  <si>
    <t>D-Cellobiose</t>
  </si>
  <si>
    <t>D-Tartaric Acid</t>
  </si>
  <si>
    <t>Inosine</t>
  </si>
  <si>
    <t>L-Tartaric Acid</t>
  </si>
  <si>
    <t>Glycyl-L-Glutamic Acid</t>
  </si>
  <si>
    <t>Acetamide</t>
  </si>
  <si>
    <t>Tricarballylic Acid</t>
  </si>
  <si>
    <t>L-Alaninamide</t>
  </si>
  <si>
    <t>L-Serine</t>
  </si>
  <si>
    <t>N-Acetyl-L-Glutamic Acid</t>
  </si>
  <si>
    <t>L-Threonine</t>
  </si>
  <si>
    <t>L-Arginine</t>
  </si>
  <si>
    <t>L-Alanine</t>
  </si>
  <si>
    <t>Glycine</t>
  </si>
  <si>
    <t>L-Alanyl-Glycine</t>
  </si>
  <si>
    <t>L-Histidine</t>
  </si>
  <si>
    <t>Acetoacetic Acid</t>
  </si>
  <si>
    <t>L-Homoserine</t>
  </si>
  <si>
    <t>N-Acetyl-β-D-Mannosamine</t>
  </si>
  <si>
    <t>Hydroxy-L-Proline</t>
  </si>
  <si>
    <t>Mono Methyl Succinate</t>
  </si>
  <si>
    <t>L-Isoleucine</t>
  </si>
  <si>
    <t>Methyl Pyruvate</t>
  </si>
  <si>
    <t>L-Leucine</t>
  </si>
  <si>
    <t>D-Malic Acid</t>
  </si>
  <si>
    <t>L-Lysine</t>
  </si>
  <si>
    <t>L-Malic Acid</t>
  </si>
  <si>
    <t>L-Methionine</t>
  </si>
  <si>
    <t>Glycyl-L-Proline</t>
  </si>
  <si>
    <t>L-Ornithine</t>
  </si>
  <si>
    <t>p-Hydroxy Phenyl Acetic Acid</t>
  </si>
  <si>
    <t>L-Phenylalanine</t>
  </si>
  <si>
    <t>m-Hydroxy Phenyl Acetic Acid</t>
  </si>
  <si>
    <t>L-Pyroglutamic Acid</t>
  </si>
  <si>
    <t>Tyramine</t>
  </si>
  <si>
    <t>L-Valine</t>
  </si>
  <si>
    <t>D-Psicose</t>
  </si>
  <si>
    <t>D,L-Carnitine</t>
  </si>
  <si>
    <t>L-Lyxose</t>
  </si>
  <si>
    <t>Sec-Butylamine</t>
  </si>
  <si>
    <t>Glucuronamide</t>
  </si>
  <si>
    <t>D,L-Octopamine</t>
  </si>
  <si>
    <t>Pyruvic Acid</t>
  </si>
  <si>
    <t>Putrescine</t>
  </si>
  <si>
    <t>L-Galactonic Acid-γ-Lactone</t>
  </si>
  <si>
    <t>Dihydroxy Acetone</t>
  </si>
  <si>
    <t>D-Galacturonic Acid</t>
  </si>
  <si>
    <t>2,3-Butanediol</t>
  </si>
  <si>
    <t>Phenylethyl-amine</t>
  </si>
  <si>
    <t>2,3-Butanone</t>
  </si>
  <si>
    <t>2-Aminoethanol</t>
  </si>
  <si>
    <t>3-Hydroxyl 2-Butanone</t>
  </si>
  <si>
    <t>B. vulgatus</t>
  </si>
  <si>
    <t>B. vulgatus + 10mM substrate</t>
  </si>
  <si>
    <t>Background correction</t>
  </si>
  <si>
    <t>Control 1</t>
  </si>
  <si>
    <t>Mean Control</t>
  </si>
  <si>
    <t>Arabinose 1</t>
  </si>
  <si>
    <t>D-Arabinose Mean</t>
  </si>
  <si>
    <t>CjCter 5nM</t>
  </si>
  <si>
    <t>L-Fucose uM</t>
  </si>
  <si>
    <t>Slope MilliAbs/min</t>
  </si>
  <si>
    <t>Slope Abs/sec</t>
  </si>
  <si>
    <t>V M/sec</t>
  </si>
  <si>
    <t>V uM/sec</t>
  </si>
  <si>
    <t>CjCter 10nMf</t>
  </si>
  <si>
    <t>D_Arabinose uM</t>
  </si>
  <si>
    <t>CjCter at 200nM</t>
  </si>
  <si>
    <t>Triplicate</t>
  </si>
  <si>
    <t>NAD+ mM</t>
  </si>
  <si>
    <t>CjCter at 1nM</t>
  </si>
  <si>
    <t>NADP+ uM</t>
  </si>
  <si>
    <t>##BLOCKS= 1</t>
  </si>
  <si>
    <t>Plate:</t>
  </si>
  <si>
    <t>NADH</t>
  </si>
  <si>
    <t>PlateFormat</t>
  </si>
  <si>
    <t>Endpoint</t>
  </si>
  <si>
    <t>Absorbance</t>
  </si>
  <si>
    <t>Raw</t>
  </si>
  <si>
    <t>Temperature(¡C)</t>
  </si>
  <si>
    <t>Extinction Coeff</t>
  </si>
  <si>
    <t>Abs/uM/0.28cm</t>
  </si>
  <si>
    <t>Abs/uM/cm</t>
  </si>
  <si>
    <t>Abs/M/cm</t>
  </si>
  <si>
    <t>~End</t>
  </si>
  <si>
    <t>Original Filename: CjCter_NADH_ExtinctionCoeff; Date Last Saved: 29/05/2018 2:04:56 PM</t>
  </si>
  <si>
    <t>NADH uM</t>
  </si>
  <si>
    <t>Avg</t>
  </si>
  <si>
    <t>Stdev</t>
  </si>
  <si>
    <t>NADPH</t>
  </si>
  <si>
    <t>Original Filename: CjCter_NADPH_ExtinctionCoeff; Date Last Saved: 29/05/2018 12:42:22 PM</t>
  </si>
  <si>
    <t>NADPH uM</t>
  </si>
  <si>
    <t>11168 chemotaxis original</t>
  </si>
  <si>
    <t>Sample</t>
  </si>
  <si>
    <t>B. Vulgatus</t>
  </si>
  <si>
    <t>B. Vulgatis Coculture</t>
  </si>
  <si>
    <t>Cecum</t>
  </si>
  <si>
    <t>Colon</t>
  </si>
  <si>
    <t>C. jejuni Coculture</t>
  </si>
  <si>
    <t>Target</t>
  </si>
  <si>
    <t>16S</t>
  </si>
  <si>
    <t>raw data</t>
  </si>
  <si>
    <t>single datapoints</t>
  </si>
  <si>
    <t>strain/condition</t>
  </si>
  <si>
    <t>counts (2 min values)</t>
  </si>
  <si>
    <t>pmoles Fuc / min / 10*9 cfu</t>
  </si>
  <si>
    <t>average</t>
  </si>
  <si>
    <t>STD</t>
  </si>
  <si>
    <t>11168 AS (-)</t>
  </si>
  <si>
    <t>11168 AS (+)</t>
  </si>
  <si>
    <t>11168 (+) L-fuc 5 mM</t>
  </si>
  <si>
    <t>11168 (+) D-Xyl 5 mM</t>
  </si>
  <si>
    <t>11168 (+) L-Rha 5mM</t>
  </si>
  <si>
    <t>11168 (+) D-Gal 5 mM</t>
  </si>
  <si>
    <t>11168 (-) L-ara 5 mM</t>
  </si>
  <si>
    <t>11168 (+) L-ara 5 mM</t>
  </si>
  <si>
    <t>11168 (-) L-ara 2 mM</t>
  </si>
  <si>
    <t>11168 (+) L-ara 2 mM</t>
  </si>
  <si>
    <t>11168 (-) D-ara 5 mM</t>
  </si>
  <si>
    <t>11168 (+) D-ara 5 mM</t>
  </si>
  <si>
    <t>11168 (-) D-ara 2 mM</t>
  </si>
  <si>
    <t>11168 (+) D-ara 2 mM</t>
  </si>
  <si>
    <t>11168 (-) D-ara 0.5 mM</t>
  </si>
  <si>
    <t>11168 (+) D-ara 0.5 mM</t>
  </si>
  <si>
    <t>11168 (-) D-ara 0.1 mM</t>
  </si>
  <si>
    <t>11168 (+) D-ara 0.1 mM</t>
  </si>
  <si>
    <t>fucR::cm (-)</t>
  </si>
  <si>
    <t>fucR::cm (+)</t>
  </si>
  <si>
    <t>fucR::cm (+) 5 mM fuc</t>
  </si>
  <si>
    <t>fucR::cm (+) 5 mM D-ara</t>
  </si>
  <si>
    <t>81-176 (-)</t>
  </si>
  <si>
    <t>81-176 (+)</t>
  </si>
  <si>
    <t>81-176 fucop (-)</t>
  </si>
  <si>
    <t>81-176 fucop (+)</t>
  </si>
  <si>
    <t>81-176 fucop (+) 5 mM fuc</t>
  </si>
  <si>
    <t>81-176 fucop (+) 5 mM D-ara</t>
  </si>
  <si>
    <t>11168 fucR::cat (-)</t>
  </si>
  <si>
    <t>11168 fucR::cat (+)</t>
  </si>
  <si>
    <t>11168 fucR::cat (-) ser*</t>
  </si>
  <si>
    <t>11168 AS (-) ser*</t>
  </si>
  <si>
    <t>11168 fucR::cat (+) ser*</t>
  </si>
  <si>
    <t>11168 AS (+) ser*</t>
  </si>
  <si>
    <t>11168 fucR::cat (-) ser1</t>
  </si>
  <si>
    <t>11168 AS (-) ser1</t>
  </si>
  <si>
    <t>11168 fucR::cat (+) ser1</t>
  </si>
  <si>
    <t>11168 AS (+) ser1</t>
  </si>
  <si>
    <t>11168 fucR::cat (-) ser2</t>
  </si>
  <si>
    <t>11168 AS (-) ser2</t>
  </si>
  <si>
    <t>11168 fucR::cat (+) ser2</t>
  </si>
  <si>
    <t>11168 AS (+) ser2</t>
  </si>
  <si>
    <t>11168 AS (-) asp*</t>
  </si>
  <si>
    <t>11168 AS (+) asp*</t>
  </si>
  <si>
    <t>11168 AS (-) asp1</t>
  </si>
  <si>
    <t>11168 AS (+) asp1</t>
  </si>
  <si>
    <t>11168 AS (-) asp2</t>
  </si>
  <si>
    <t>11168 AS (+) asp2</t>
  </si>
  <si>
    <t>11168 AS (-) glu*</t>
  </si>
  <si>
    <t>11168 AS (+) glu*</t>
  </si>
  <si>
    <t>11168 AS (-) glu1</t>
  </si>
  <si>
    <t>11168 AS (+) glu1</t>
  </si>
  <si>
    <t>11168 AS (-) glu2</t>
  </si>
  <si>
    <t>11168 AS (+) glu2</t>
  </si>
  <si>
    <t>Figure 4A</t>
  </si>
  <si>
    <t>Figure 4B</t>
  </si>
  <si>
    <t>Well</t>
  </si>
  <si>
    <t>Fluor</t>
  </si>
  <si>
    <t>Content</t>
  </si>
  <si>
    <t>Cq-16S</t>
  </si>
  <si>
    <t>Cq-486</t>
  </si>
  <si>
    <t>ΔCq</t>
  </si>
  <si>
    <t>ΔΔCq</t>
  </si>
  <si>
    <t>2^-ΔΔCq</t>
  </si>
  <si>
    <t>Mean</t>
  </si>
  <si>
    <t>SD</t>
  </si>
  <si>
    <t>SE</t>
  </si>
  <si>
    <t>ttest</t>
  </si>
  <si>
    <t>ttest to #2</t>
  </si>
  <si>
    <t>A01</t>
  </si>
  <si>
    <t>SYBR</t>
  </si>
  <si>
    <t>Unkn</t>
  </si>
  <si>
    <t>wt</t>
  </si>
  <si>
    <t>A02</t>
  </si>
  <si>
    <t>wt HSLF</t>
  </si>
  <si>
    <t>A03</t>
  </si>
  <si>
    <t>wt EQSF</t>
  </si>
  <si>
    <t>A07</t>
  </si>
  <si>
    <t>wt HFLS</t>
  </si>
  <si>
    <t>A08</t>
  </si>
  <si>
    <t>wt S</t>
  </si>
  <si>
    <t>A09</t>
  </si>
  <si>
    <t>wt F</t>
  </si>
  <si>
    <t>B01</t>
  </si>
  <si>
    <t>ΔfucP</t>
  </si>
  <si>
    <t>B02</t>
  </si>
  <si>
    <t>ΔfucR</t>
  </si>
  <si>
    <t>B03</t>
  </si>
  <si>
    <t>B07</t>
  </si>
  <si>
    <t>B08</t>
  </si>
  <si>
    <t>B09</t>
  </si>
  <si>
    <t>C01</t>
  </si>
  <si>
    <t>C02</t>
  </si>
  <si>
    <t>C03</t>
  </si>
  <si>
    <t>C07</t>
  </si>
  <si>
    <t>C08</t>
  </si>
  <si>
    <t>C09</t>
  </si>
  <si>
    <t>D01</t>
  </si>
  <si>
    <t>D02</t>
  </si>
  <si>
    <t>D03</t>
  </si>
  <si>
    <t>D07</t>
  </si>
  <si>
    <t>D08</t>
  </si>
  <si>
    <t>D09</t>
  </si>
  <si>
    <t>E01</t>
  </si>
  <si>
    <t>E02</t>
  </si>
  <si>
    <t>E03</t>
  </si>
  <si>
    <t>E07</t>
  </si>
  <si>
    <t>E08</t>
  </si>
  <si>
    <t>E09</t>
  </si>
  <si>
    <t>F01</t>
  </si>
  <si>
    <t>F02</t>
  </si>
  <si>
    <t>F03</t>
  </si>
  <si>
    <t>F07</t>
  </si>
  <si>
    <t>F08</t>
  </si>
  <si>
    <t>F09</t>
  </si>
  <si>
    <t>G01</t>
  </si>
  <si>
    <t>G02</t>
  </si>
  <si>
    <t>G03</t>
  </si>
  <si>
    <t>G07</t>
  </si>
  <si>
    <t>G08</t>
  </si>
  <si>
    <t>G09</t>
  </si>
  <si>
    <t>H01</t>
  </si>
  <si>
    <t>H02</t>
  </si>
  <si>
    <t>H03</t>
  </si>
  <si>
    <t>H07</t>
  </si>
  <si>
    <t>H08</t>
  </si>
  <si>
    <t>H09</t>
  </si>
  <si>
    <t>11168 AS (-) L-ara</t>
  </si>
  <si>
    <t>11168 AS (+)  L-ara</t>
  </si>
  <si>
    <t>11168 AS (-) glcN</t>
  </si>
  <si>
    <t>11168 AS (+) glcN</t>
  </si>
  <si>
    <t>11168 AS (-) FA</t>
  </si>
  <si>
    <t>11168 AS (+) FA</t>
  </si>
  <si>
    <t xml:space="preserve">11168 AS (-)  pro </t>
  </si>
  <si>
    <t>11168 AS (+) pro</t>
  </si>
  <si>
    <t>11168 AS (-) arg</t>
  </si>
  <si>
    <t>11168 AS (+) arg</t>
  </si>
  <si>
    <t>11168 AS (-)  gln</t>
  </si>
  <si>
    <t>11168 AS (+) gln</t>
  </si>
  <si>
    <t>11168 AS (-) asn</t>
  </si>
  <si>
    <t>11168 AS (+) asn</t>
  </si>
  <si>
    <t>11168 AS (-) ile</t>
  </si>
  <si>
    <t>11168 AS (+) ile</t>
  </si>
  <si>
    <t>11168 AS (-) leu</t>
  </si>
  <si>
    <t>11168 AS (+) leu</t>
  </si>
  <si>
    <t>counts (2 min values)#</t>
  </si>
  <si>
    <t>Cj0481:cat (-)</t>
  </si>
  <si>
    <t>Cj0481:cat (+)</t>
  </si>
  <si>
    <t>Cj0483:cat (-)</t>
  </si>
  <si>
    <t>Cj0483:cat (+)</t>
  </si>
  <si>
    <t>Cj0484:cat (-)</t>
  </si>
  <si>
    <t>Cj0484:cat (+)</t>
  </si>
  <si>
    <t>Cj0485:cat (-)</t>
  </si>
  <si>
    <t>Cj0485:cat (+)</t>
  </si>
  <si>
    <t>Cj0485:cat/cj0485 (-)</t>
  </si>
  <si>
    <t>Cj0485:cat/cj0485 (+)</t>
  </si>
  <si>
    <t>5 min values</t>
  </si>
  <si>
    <t>Cj0486:cat (-)</t>
  </si>
  <si>
    <t>Cj0486:cat (+)</t>
  </si>
  <si>
    <t>Cj0486:cat/cj0486 (-)</t>
  </si>
  <si>
    <t>Cj0465:cat/cj0486 (+)</t>
  </si>
  <si>
    <t>Cj0484:cat/Cj0486::kan (-)</t>
  </si>
  <si>
    <t>Cj0484:cat/Cj0486::kan (+)</t>
  </si>
  <si>
    <t>Cj0487:cat (-)</t>
  </si>
  <si>
    <t>Cj0487:cat (+)</t>
  </si>
  <si>
    <t>Cj0487:cat/cj0487 (-)</t>
  </si>
  <si>
    <t>Cj0467:cat/cj0487 (+)</t>
  </si>
  <si>
    <t>Cj0488:cat (-)</t>
  </si>
  <si>
    <t>Cj0488:cat (+)</t>
  </si>
  <si>
    <t>Cj0489:cat (-)</t>
  </si>
  <si>
    <t>Cj0489:cat (+)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</si>
</sst>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"/>
    <numFmt numFmtId="165" formatCode="###0.0000;\-###0.0000"/>
  </numFmts>
  <fonts count="21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rgb="FF222222"/>
      <name val="Arial"/>
      <family val="2"/>
    </font>
    <font>
      <i/>
      <sz val="12"/>
      <color rgb="FFFF0000"/>
      <name val="Calibri"/>
      <family val="2"/>
      <scheme val="minor"/>
    </font>
    <font>
      <i/>
      <sz val="12"/>
      <name val="Calibri"/>
      <family val="2"/>
      <scheme val="minor"/>
    </font>
    <font>
      <i/>
      <sz val="12"/>
      <color theme="1"/>
      <name val="Calibri"/>
      <family val="2"/>
      <scheme val="minor"/>
    </font>
    <font>
      <sz val="10"/>
      <name val="Arial"/>
      <family val="2"/>
    </font>
    <font>
      <sz val="10"/>
      <name val="Arial"/>
      <family val="2"/>
    </font>
    <font>
      <sz val="10"/>
      <color rgb="FF000000"/>
      <name val="Arial"/>
      <family val="2"/>
    </font>
    <font>
      <b/>
      <u/>
      <sz val="10"/>
      <color rgb="FF000000"/>
      <name val="Arial"/>
      <family val="2"/>
    </font>
    <font>
      <sz val="10"/>
      <color rgb="FF27413E"/>
      <name val="Arial"/>
      <family val="2"/>
    </font>
    <font>
      <sz val="7"/>
      <color rgb="FF000000"/>
      <name val="Arial"/>
      <family val="2"/>
    </font>
    <font>
      <sz val="12"/>
      <color theme="1"/>
      <name val="Calibri"/>
      <family val="2"/>
    </font>
    <font>
      <b/>
      <sz val="11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8.25"/>
      <name val="Microsoft Sans Serif"/>
      <family val="2"/>
    </font>
    <font>
      <sz val="8.25"/>
      <name val="Microsoft Sans Serif"/>
      <charset val="1"/>
    </font>
    <font>
      <sz val="11"/>
      <name val="Microsoft Sans Serif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0" fontId="6" fillId="0" borderId="0"/>
    <xf numFmtId="0" fontId="18" fillId="0" borderId="0">
      <alignment vertical="top"/>
      <protection locked="0"/>
    </xf>
    <xf numFmtId="0" fontId="19" fillId="0" borderId="0">
      <alignment vertical="top"/>
      <protection locked="0"/>
    </xf>
  </cellStyleXfs>
  <cellXfs count="58">
    <xf numFmtId="0" fontId="0" fillId="0" borderId="0" xfId="0"/>
    <xf numFmtId="0" fontId="1" fillId="0" borderId="0" xfId="1"/>
    <xf numFmtId="0" fontId="6" fillId="0" borderId="0" xfId="2"/>
    <xf numFmtId="0" fontId="0" fillId="0" borderId="1" xfId="0" applyBorder="1"/>
    <xf numFmtId="11" fontId="0" fillId="0" borderId="0" xfId="0" applyNumberFormat="1"/>
    <xf numFmtId="0" fontId="1" fillId="0" borderId="1" xfId="0" applyFont="1" applyBorder="1" applyAlignment="1">
      <alignment wrapText="1"/>
    </xf>
    <xf numFmtId="0" fontId="12" fillId="0" borderId="1" xfId="0" applyFont="1" applyBorder="1" applyAlignment="1">
      <alignment wrapText="1"/>
    </xf>
    <xf numFmtId="0" fontId="7" fillId="0" borderId="0" xfId="0" applyFont="1"/>
    <xf numFmtId="0" fontId="14" fillId="0" borderId="0" xfId="1" applyFont="1" applyAlignment="1">
      <alignment horizontal="center"/>
    </xf>
    <xf numFmtId="0" fontId="15" fillId="0" borderId="0" xfId="1" applyFont="1" applyAlignment="1">
      <alignment horizontal="center"/>
    </xf>
    <xf numFmtId="0" fontId="15" fillId="0" borderId="0" xfId="1" applyFont="1"/>
    <xf numFmtId="0" fontId="1" fillId="0" borderId="0" xfId="1" applyAlignment="1">
      <alignment horizontal="center" vertical="center"/>
    </xf>
    <xf numFmtId="0" fontId="14" fillId="0" borderId="0" xfId="1" applyFont="1"/>
    <xf numFmtId="0" fontId="14" fillId="0" borderId="0" xfId="1" applyFont="1" applyAlignment="1">
      <alignment horizontal="right"/>
    </xf>
    <xf numFmtId="0" fontId="15" fillId="0" borderId="0" xfId="1" applyFont="1" applyAlignment="1">
      <alignment horizontal="center" vertical="center"/>
    </xf>
    <xf numFmtId="0" fontId="13" fillId="0" borderId="0" xfId="0" applyFont="1"/>
    <xf numFmtId="0" fontId="17" fillId="0" borderId="0" xfId="0" applyFont="1"/>
    <xf numFmtId="0" fontId="7" fillId="0" borderId="0" xfId="0" applyFont="1" applyAlignment="1">
      <alignment horizontal="left"/>
    </xf>
    <xf numFmtId="0" fontId="6" fillId="0" borderId="0" xfId="2" applyFill="1" applyBorder="1"/>
    <xf numFmtId="0" fontId="8" fillId="0" borderId="0" xfId="2" applyFont="1" applyFill="1" applyBorder="1" applyAlignment="1">
      <alignment horizontal="center" vertical="center" wrapText="1"/>
    </xf>
    <xf numFmtId="0" fontId="9" fillId="0" borderId="0" xfId="2" applyFont="1" applyFill="1" applyBorder="1" applyAlignment="1">
      <alignment horizontal="left" vertical="center" wrapText="1"/>
    </xf>
    <xf numFmtId="0" fontId="8" fillId="0" borderId="0" xfId="2" applyFont="1" applyFill="1" applyBorder="1" applyAlignment="1">
      <alignment horizontal="left" vertical="center" wrapText="1"/>
    </xf>
    <xf numFmtId="0" fontId="6" fillId="0" borderId="0" xfId="2" applyFill="1" applyBorder="1" applyAlignment="1">
      <alignment vertical="center" wrapText="1"/>
    </xf>
    <xf numFmtId="0" fontId="10" fillId="0" borderId="0" xfId="2" applyFont="1" applyFill="1" applyBorder="1" applyAlignment="1">
      <alignment horizontal="center" vertical="center" wrapText="1"/>
    </xf>
    <xf numFmtId="0" fontId="11" fillId="0" borderId="0" xfId="2" applyFont="1" applyFill="1" applyBorder="1" applyAlignment="1">
      <alignment horizontal="left" vertical="center" wrapText="1"/>
    </xf>
    <xf numFmtId="0" fontId="0" fillId="0" borderId="0" xfId="0" applyFill="1" applyBorder="1"/>
    <xf numFmtId="0" fontId="7" fillId="0" borderId="0" xfId="0" applyFont="1" applyFill="1" applyBorder="1"/>
    <xf numFmtId="0" fontId="8" fillId="0" borderId="0" xfId="0" applyFont="1" applyFill="1" applyBorder="1" applyAlignment="1">
      <alignment horizontal="center" vertical="center" wrapText="1"/>
    </xf>
    <xf numFmtId="0" fontId="7" fillId="0" borderId="0" xfId="2" applyFont="1" applyFill="1" applyBorder="1"/>
    <xf numFmtId="0" fontId="0" fillId="0" borderId="2" xfId="0" applyBorder="1"/>
    <xf numFmtId="14" fontId="0" fillId="0" borderId="0" xfId="0" applyNumberFormat="1" applyFill="1" applyBorder="1"/>
    <xf numFmtId="11" fontId="0" fillId="0" borderId="0" xfId="0" applyNumberFormat="1" applyFill="1" applyBorder="1"/>
    <xf numFmtId="11" fontId="2" fillId="0" borderId="0" xfId="0" applyNumberFormat="1" applyFont="1" applyFill="1" applyBorder="1"/>
    <xf numFmtId="0" fontId="0" fillId="0" borderId="0" xfId="0" applyFill="1" applyBorder="1" applyAlignment="1">
      <alignment wrapText="1"/>
    </xf>
    <xf numFmtId="0" fontId="1" fillId="0" borderId="0" xfId="1" applyFill="1" applyBorder="1"/>
    <xf numFmtId="0" fontId="1" fillId="0" borderId="0" xfId="1" applyFont="1" applyFill="1" applyBorder="1"/>
    <xf numFmtId="0" fontId="2" fillId="0" borderId="0" xfId="1" applyFont="1" applyFill="1" applyBorder="1"/>
    <xf numFmtId="0" fontId="5" fillId="0" borderId="0" xfId="1" applyFont="1" applyFill="1" applyBorder="1"/>
    <xf numFmtId="0" fontId="4" fillId="0" borderId="0" xfId="1" applyFont="1" applyFill="1" applyBorder="1"/>
    <xf numFmtId="0" fontId="3" fillId="0" borderId="0" xfId="1" applyFont="1" applyFill="1" applyBorder="1"/>
    <xf numFmtId="2" fontId="0" fillId="0" borderId="0" xfId="0" applyNumberFormat="1"/>
    <xf numFmtId="0" fontId="0" fillId="2" borderId="0" xfId="0" applyFill="1"/>
    <xf numFmtId="2" fontId="0" fillId="0" borderId="0" xfId="0" applyNumberFormat="1" applyFill="1"/>
    <xf numFmtId="0" fontId="13" fillId="0" borderId="0" xfId="0" applyFont="1" applyFill="1"/>
    <xf numFmtId="2" fontId="0" fillId="2" borderId="0" xfId="0" applyNumberFormat="1" applyFill="1"/>
    <xf numFmtId="0" fontId="0" fillId="0" borderId="0" xfId="0" applyFill="1"/>
    <xf numFmtId="0" fontId="6" fillId="0" borderId="0" xfId="0" applyFont="1" applyFill="1" applyBorder="1"/>
    <xf numFmtId="0" fontId="6" fillId="0" borderId="0" xfId="2" applyFont="1" applyFill="1" applyBorder="1"/>
    <xf numFmtId="0" fontId="20" fillId="0" borderId="0" xfId="4" applyFont="1" applyAlignment="1" applyProtection="1"/>
    <xf numFmtId="0" fontId="20" fillId="0" borderId="0" xfId="4" applyFont="1" applyFill="1" applyBorder="1" applyAlignment="1" applyProtection="1">
      <alignment vertical="top"/>
      <protection locked="0"/>
    </xf>
    <xf numFmtId="0" fontId="20" fillId="2" borderId="0" xfId="4" applyFont="1" applyFill="1" applyBorder="1" applyAlignment="1" applyProtection="1">
      <alignment vertical="top"/>
      <protection locked="0"/>
    </xf>
    <xf numFmtId="0" fontId="19" fillId="0" borderId="0" xfId="4" applyFont="1" applyFill="1" applyBorder="1" applyAlignment="1" applyProtection="1">
      <alignment vertical="top"/>
      <protection locked="0"/>
    </xf>
    <xf numFmtId="164" fontId="20" fillId="0" borderId="0" xfId="4" applyNumberFormat="1" applyFont="1" applyFill="1" applyBorder="1" applyAlignment="1" applyProtection="1">
      <alignment vertical="top"/>
      <protection locked="0"/>
    </xf>
    <xf numFmtId="165" fontId="20" fillId="0" borderId="0" xfId="4" applyNumberFormat="1" applyFont="1" applyFill="1" applyBorder="1" applyAlignment="1" applyProtection="1">
      <alignment vertical="center"/>
    </xf>
    <xf numFmtId="0" fontId="19" fillId="0" borderId="0" xfId="4" applyAlignment="1" applyProtection="1"/>
    <xf numFmtId="0" fontId="14" fillId="0" borderId="0" xfId="1" applyFont="1" applyAlignment="1">
      <alignment horizontal="center"/>
    </xf>
    <xf numFmtId="0" fontId="16" fillId="0" borderId="0" xfId="1" applyFont="1" applyAlignment="1">
      <alignment horizontal="center"/>
    </xf>
    <xf numFmtId="0" fontId="0" fillId="0" borderId="0" xfId="0" applyAlignment="1">
      <alignment horizontal="center"/>
    </xf>
  </cellXfs>
  <cellStyles count="5">
    <cellStyle name="Normal" xfId="0" builtinId="0"/>
    <cellStyle name="Normal 2" xfId="1"/>
    <cellStyle name="Normal 3" xfId="2"/>
    <cellStyle name="Normal 4" xfId="3"/>
    <cellStyle name="Normal 5" xfId="4"/>
  </cellStyles>
  <dxfs count="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2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1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marker>
            <c:spPr>
              <a:solidFill>
                <a:srgbClr val="4F81BD"/>
              </a:solidFill>
              <a:ln>
                <a:solidFill>
                  <a:srgbClr val="666699"/>
                </a:solidFill>
                <a:prstDash val="solid"/>
              </a:ln>
            </c:spPr>
          </c:marker>
          <c:trendline>
            <c:spPr>
              <a:ln w="3175">
                <a:solidFill>
                  <a:srgbClr val="000000"/>
                </a:solidFill>
                <a:prstDash val="solid"/>
              </a:ln>
            </c:spPr>
            <c:trendlineType val="linear"/>
            <c:dispRSqr val="1"/>
            <c:dispEq val="1"/>
            <c:trendlineLbl>
              <c:layout>
                <c:manualLayout>
                  <c:x val="-0.18798009623796999"/>
                  <c:y val="-1.2653105861767299E-2"/>
                </c:manualLayout>
              </c:layout>
              <c:numFmt formatCode="#,##0.000000" sourceLinked="0"/>
              <c:spPr>
                <a:noFill/>
                <a:ln w="25400">
                  <a:noFill/>
                </a:ln>
              </c:spPr>
            </c:trendlineLbl>
          </c:trendline>
          <c:errBars>
            <c:errDir val="x"/>
            <c:errBarType val="both"/>
            <c:errValType val="fixedVal"/>
            <c:noEndCap val="0"/>
            <c:val val="1"/>
            <c:spPr>
              <a:ln w="3175">
                <a:solidFill>
                  <a:srgbClr val="000000"/>
                </a:solidFill>
                <a:prstDash val="solid"/>
              </a:ln>
            </c:spPr>
          </c:errBars>
          <c:errBars>
            <c:errDir val="y"/>
            <c:errBarType val="both"/>
            <c:errValType val="cust"/>
            <c:noEndCap val="0"/>
            <c:plus>
              <c:numRef>
                <c:f>[1]CjCter_NADH_ExtinctionCoeff!$H$18:$H$27</c:f>
                <c:numCache>
                  <c:formatCode>General</c:formatCode>
                  <c:ptCount val="10"/>
                  <c:pt idx="0">
                    <c:v>2.2368132093076752E-3</c:v>
                  </c:pt>
                  <c:pt idx="1">
                    <c:v>2.4006943440041122E-3</c:v>
                  </c:pt>
                  <c:pt idx="2">
                    <c:v>2.5534290669607415E-3</c:v>
                  </c:pt>
                  <c:pt idx="3">
                    <c:v>2.1501937897160121E-3</c:v>
                  </c:pt>
                  <c:pt idx="4">
                    <c:v>4.0869711686447362E-3</c:v>
                  </c:pt>
                  <c:pt idx="5">
                    <c:v>3.2654759734736267E-3</c:v>
                  </c:pt>
                  <c:pt idx="6">
                    <c:v>2.6083200212652907E-3</c:v>
                  </c:pt>
                  <c:pt idx="7">
                    <c:v>5.450076452063168E-3</c:v>
                  </c:pt>
                  <c:pt idx="8">
                    <c:v>1.2055289295574737E-2</c:v>
                  </c:pt>
                  <c:pt idx="9">
                    <c:v>3.8837267325770486E-3</c:v>
                  </c:pt>
                </c:numCache>
              </c:numRef>
            </c:plus>
            <c:minus>
              <c:numRef>
                <c:f>[1]CjCter_NADH_ExtinctionCoeff!$H$18:$H$27</c:f>
                <c:numCache>
                  <c:formatCode>General</c:formatCode>
                  <c:ptCount val="10"/>
                  <c:pt idx="0">
                    <c:v>2.2368132093076752E-3</c:v>
                  </c:pt>
                  <c:pt idx="1">
                    <c:v>2.4006943440041122E-3</c:v>
                  </c:pt>
                  <c:pt idx="2">
                    <c:v>2.5534290669607415E-3</c:v>
                  </c:pt>
                  <c:pt idx="3">
                    <c:v>2.1501937897160121E-3</c:v>
                  </c:pt>
                  <c:pt idx="4">
                    <c:v>4.0869711686447362E-3</c:v>
                  </c:pt>
                  <c:pt idx="5">
                    <c:v>3.2654759734736267E-3</c:v>
                  </c:pt>
                  <c:pt idx="6">
                    <c:v>2.6083200212652907E-3</c:v>
                  </c:pt>
                  <c:pt idx="7">
                    <c:v>5.450076452063168E-3</c:v>
                  </c:pt>
                  <c:pt idx="8">
                    <c:v>1.2055289295574737E-2</c:v>
                  </c:pt>
                  <c:pt idx="9">
                    <c:v>3.8837267325770486E-3</c:v>
                  </c:pt>
                </c:numCache>
              </c:numRef>
            </c:minus>
            <c:spPr>
              <a:ln w="3175">
                <a:solidFill>
                  <a:srgbClr val="000000"/>
                </a:solidFill>
                <a:prstDash val="solid"/>
              </a:ln>
            </c:spPr>
          </c:errBars>
          <c:xVal>
            <c:numRef>
              <c:f>[1]CjCter_NADH_ExtinctionCoeff!$C$18:$C$27</c:f>
              <c:numCache>
                <c:formatCode>General</c:formatCode>
                <c:ptCount val="10"/>
                <c:pt idx="0">
                  <c:v>0</c:v>
                </c:pt>
                <c:pt idx="1">
                  <c:v>10</c:v>
                </c:pt>
                <c:pt idx="2">
                  <c:v>50</c:v>
                </c:pt>
                <c:pt idx="3">
                  <c:v>100</c:v>
                </c:pt>
                <c:pt idx="4">
                  <c:v>200</c:v>
                </c:pt>
                <c:pt idx="5">
                  <c:v>300</c:v>
                </c:pt>
                <c:pt idx="6">
                  <c:v>400</c:v>
                </c:pt>
                <c:pt idx="7">
                  <c:v>500</c:v>
                </c:pt>
                <c:pt idx="8">
                  <c:v>600</c:v>
                </c:pt>
                <c:pt idx="9">
                  <c:v>700</c:v>
                </c:pt>
              </c:numCache>
            </c:numRef>
          </c:xVal>
          <c:yVal>
            <c:numRef>
              <c:f>[1]CjCter_NADH_ExtinctionCoeff!$G$18:$G$27</c:f>
              <c:numCache>
                <c:formatCode>General</c:formatCode>
                <c:ptCount val="10"/>
                <c:pt idx="0">
                  <c:v>0.12883333333333336</c:v>
                </c:pt>
                <c:pt idx="1">
                  <c:v>0.13766666666666666</c:v>
                </c:pt>
                <c:pt idx="2">
                  <c:v>0.2006</c:v>
                </c:pt>
                <c:pt idx="3">
                  <c:v>0.27746666666666669</c:v>
                </c:pt>
                <c:pt idx="4">
                  <c:v>0.43443333333333339</c:v>
                </c:pt>
                <c:pt idx="5">
                  <c:v>0.57876666666666665</c:v>
                </c:pt>
                <c:pt idx="6">
                  <c:v>0.74136666666666662</c:v>
                </c:pt>
                <c:pt idx="7">
                  <c:v>0.8857666666666667</c:v>
                </c:pt>
                <c:pt idx="8">
                  <c:v>1.0536000000000001</c:v>
                </c:pt>
                <c:pt idx="9">
                  <c:v>1.2065333333333335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855-434A-807E-4CE32182783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92920312"/>
        <c:axId val="2092321272"/>
      </c:scatterChart>
      <c:valAx>
        <c:axId val="209292031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n-US"/>
          </a:p>
        </c:txPr>
        <c:crossAx val="2092321272"/>
        <c:crosses val="autoZero"/>
        <c:crossBetween val="midCat"/>
      </c:valAx>
      <c:valAx>
        <c:axId val="2092321272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crossAx val="2092920312"/>
        <c:crosses val="autoZero"/>
        <c:crossBetween val="midCat"/>
      </c:valAx>
      <c:spPr>
        <a:solidFill>
          <a:srgbClr val="FFFFFF"/>
        </a:solidFill>
        <a:ln w="25400">
          <a:noFill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808080"/>
      </a:solidFill>
      <a:prstDash val="solid"/>
    </a:ln>
  </c:sp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marker>
            <c:spPr>
              <a:solidFill>
                <a:srgbClr val="4F81BD"/>
              </a:solidFill>
              <a:ln>
                <a:solidFill>
                  <a:srgbClr val="666699"/>
                </a:solidFill>
                <a:prstDash val="solid"/>
              </a:ln>
            </c:spPr>
          </c:marker>
          <c:trendline>
            <c:spPr>
              <a:ln w="3175">
                <a:solidFill>
                  <a:srgbClr val="000000"/>
                </a:solidFill>
                <a:prstDash val="solid"/>
              </a:ln>
            </c:spPr>
            <c:trendlineType val="linear"/>
            <c:dispRSqr val="1"/>
            <c:dispEq val="1"/>
            <c:trendlineLbl>
              <c:layout>
                <c:manualLayout>
                  <c:x val="-0.10761920384951899"/>
                  <c:y val="-8.9311752697579397E-4"/>
                </c:manualLayout>
              </c:layout>
              <c:numFmt formatCode="#,##0.000000" sourceLinked="0"/>
              <c:spPr>
                <a:noFill/>
                <a:ln w="25400">
                  <a:noFill/>
                </a:ln>
              </c:spPr>
            </c:trendlineLbl>
          </c:trendline>
          <c:xVal>
            <c:numRef>
              <c:f>[2]CjCter_NADPH_ExtinctionCoeff!$C$18:$C$27</c:f>
              <c:numCache>
                <c:formatCode>General</c:formatCode>
                <c:ptCount val="10"/>
                <c:pt idx="0">
                  <c:v>0</c:v>
                </c:pt>
                <c:pt idx="1">
                  <c:v>10</c:v>
                </c:pt>
                <c:pt idx="2">
                  <c:v>50</c:v>
                </c:pt>
                <c:pt idx="3">
                  <c:v>100</c:v>
                </c:pt>
                <c:pt idx="4">
                  <c:v>200</c:v>
                </c:pt>
                <c:pt idx="5">
                  <c:v>300</c:v>
                </c:pt>
                <c:pt idx="6">
                  <c:v>400</c:v>
                </c:pt>
                <c:pt idx="7">
                  <c:v>500</c:v>
                </c:pt>
                <c:pt idx="8">
                  <c:v>600</c:v>
                </c:pt>
                <c:pt idx="9">
                  <c:v>700</c:v>
                </c:pt>
              </c:numCache>
            </c:numRef>
          </c:xVal>
          <c:yVal>
            <c:numRef>
              <c:f>[2]CjCter_NADPH_ExtinctionCoeff!$G$18:$G$27</c:f>
              <c:numCache>
                <c:formatCode>General</c:formatCode>
                <c:ptCount val="10"/>
                <c:pt idx="0">
                  <c:v>0.127</c:v>
                </c:pt>
                <c:pt idx="1">
                  <c:v>0.13285</c:v>
                </c:pt>
                <c:pt idx="2">
                  <c:v>0.19650000000000001</c:v>
                </c:pt>
                <c:pt idx="3">
                  <c:v>0.2737</c:v>
                </c:pt>
                <c:pt idx="4">
                  <c:v>0.42349999999999999</c:v>
                </c:pt>
                <c:pt idx="5">
                  <c:v>0.59065000000000001</c:v>
                </c:pt>
                <c:pt idx="6">
                  <c:v>0.74320000000000008</c:v>
                </c:pt>
                <c:pt idx="7">
                  <c:v>0.90619999999999989</c:v>
                </c:pt>
                <c:pt idx="8">
                  <c:v>1.0629</c:v>
                </c:pt>
                <c:pt idx="9">
                  <c:v>1.2105999999999999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86F3-4F3A-A138-637BF5C1B28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130992232"/>
        <c:axId val="2130996280"/>
      </c:scatterChart>
      <c:valAx>
        <c:axId val="2130992232"/>
        <c:scaling>
          <c:orientation val="minMax"/>
        </c:scaling>
        <c:delete val="0"/>
        <c:axPos val="b"/>
        <c:numFmt formatCode="General" sourceLinked="1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Calibri"/>
                <a:ea typeface="Calibri"/>
                <a:cs typeface="Calibri"/>
              </a:defRPr>
            </a:pPr>
            <a:endParaRPr lang="en-US"/>
          </a:p>
        </c:txPr>
        <c:crossAx val="2130996280"/>
        <c:crosses val="autoZero"/>
        <c:crossBetween val="midCat"/>
      </c:valAx>
      <c:valAx>
        <c:axId val="213099628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ln w="3175">
            <a:solidFill>
              <a:srgbClr val="808080"/>
            </a:solidFill>
            <a:prstDash val="solid"/>
          </a:ln>
        </c:spPr>
        <c:crossAx val="2130992232"/>
        <c:crosses val="autoZero"/>
        <c:crossBetween val="midCat"/>
      </c:valAx>
      <c:spPr>
        <a:solidFill>
          <a:srgbClr val="FFFFFF"/>
        </a:solidFill>
        <a:ln w="25400">
          <a:noFill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808080"/>
      </a:solidFill>
      <a:prstDash val="solid"/>
    </a:ln>
  </c:sp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11</xdr:col>
      <xdr:colOff>606993</xdr:colOff>
      <xdr:row>54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952D835-CC29-43FE-BADD-DD7FC7CC4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0" y="381000"/>
          <a:ext cx="7312592" cy="1005839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2</xdr:row>
      <xdr:rowOff>1</xdr:rowOff>
    </xdr:from>
    <xdr:to>
      <xdr:col>25</xdr:col>
      <xdr:colOff>0</xdr:colOff>
      <xdr:row>55</xdr:row>
      <xdr:rowOff>7464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D0B4A72-59F2-487C-AF1C-BD6B8C345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500" y="381001"/>
          <a:ext cx="6858000" cy="1010396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22</xdr:col>
      <xdr:colOff>241300</xdr:colOff>
      <xdr:row>13</xdr:row>
      <xdr:rowOff>165100</xdr:rowOff>
    </xdr:from>
    <xdr:to>
      <xdr:col>29</xdr:col>
      <xdr:colOff>584200</xdr:colOff>
      <xdr:row>28</xdr:row>
      <xdr:rowOff>50800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23FB5F01-77DA-4C11-A4AC-34F354796E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22</xdr:col>
      <xdr:colOff>88900</xdr:colOff>
      <xdr:row>42</xdr:row>
      <xdr:rowOff>165100</xdr:rowOff>
    </xdr:from>
    <xdr:to>
      <xdr:col>29</xdr:col>
      <xdr:colOff>419100</xdr:colOff>
      <xdr:row>57</xdr:row>
      <xdr:rowOff>63500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5166DD99-A773-4820-A7C0-B9266577D9B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38100</xdr:colOff>
      <xdr:row>3</xdr:row>
      <xdr:rowOff>123825</xdr:rowOff>
    </xdr:from>
    <xdr:to>
      <xdr:col>3</xdr:col>
      <xdr:colOff>361950</xdr:colOff>
      <xdr:row>4</xdr:row>
      <xdr:rowOff>114300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25A91627-B398-42F2-B59D-D80A1F5FD635}"/>
            </a:ext>
          </a:extLst>
        </xdr:cNvPr>
        <xdr:cNvSpPr txBox="1"/>
      </xdr:nvSpPr>
      <xdr:spPr>
        <a:xfrm>
          <a:off x="2876550" y="609600"/>
          <a:ext cx="323850" cy="1524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CA" sz="1100"/>
            <a:t>*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CjCter_NADH_ExtinctionCoeff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CjCter_NADPH_ExtinctionCoeff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jCter_NADH_ExtinctionCoeff"/>
    </sheetNames>
    <sheetDataSet>
      <sheetData sheetId="0">
        <row r="18">
          <cell r="C18">
            <v>0</v>
          </cell>
          <cell r="G18">
            <v>0.12883333333333336</v>
          </cell>
          <cell r="H18">
            <v>2.2368132093076752E-3</v>
          </cell>
        </row>
        <row r="19">
          <cell r="C19">
            <v>10</v>
          </cell>
          <cell r="G19">
            <v>0.13766666666666666</v>
          </cell>
          <cell r="H19">
            <v>2.4006943440041122E-3</v>
          </cell>
        </row>
        <row r="20">
          <cell r="C20">
            <v>50</v>
          </cell>
          <cell r="G20">
            <v>0.2006</v>
          </cell>
          <cell r="H20">
            <v>2.5534290669607415E-3</v>
          </cell>
        </row>
        <row r="21">
          <cell r="C21">
            <v>100</v>
          </cell>
          <cell r="G21">
            <v>0.27746666666666669</v>
          </cell>
          <cell r="H21">
            <v>2.1501937897160121E-3</v>
          </cell>
        </row>
        <row r="22">
          <cell r="C22">
            <v>200</v>
          </cell>
          <cell r="G22">
            <v>0.43443333333333339</v>
          </cell>
          <cell r="H22">
            <v>4.0869711686447362E-3</v>
          </cell>
        </row>
        <row r="23">
          <cell r="C23">
            <v>300</v>
          </cell>
          <cell r="G23">
            <v>0.57876666666666665</v>
          </cell>
          <cell r="H23">
            <v>3.2654759734736267E-3</v>
          </cell>
        </row>
        <row r="24">
          <cell r="C24">
            <v>400</v>
          </cell>
          <cell r="G24">
            <v>0.74136666666666662</v>
          </cell>
          <cell r="H24">
            <v>2.6083200212652907E-3</v>
          </cell>
        </row>
        <row r="25">
          <cell r="C25">
            <v>500</v>
          </cell>
          <cell r="G25">
            <v>0.8857666666666667</v>
          </cell>
          <cell r="H25">
            <v>5.450076452063168E-3</v>
          </cell>
        </row>
        <row r="26">
          <cell r="C26">
            <v>600</v>
          </cell>
          <cell r="G26">
            <v>1.0536000000000001</v>
          </cell>
          <cell r="H26">
            <v>1.2055289295574737E-2</v>
          </cell>
        </row>
        <row r="27">
          <cell r="C27">
            <v>700</v>
          </cell>
          <cell r="G27">
            <v>1.2065333333333335</v>
          </cell>
          <cell r="H27">
            <v>3.8837267325770486E-3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jCter_NADPH_ExtinctionCoeff"/>
    </sheetNames>
    <sheetDataSet>
      <sheetData sheetId="0">
        <row r="18">
          <cell r="C18">
            <v>0</v>
          </cell>
          <cell r="G18">
            <v>0.127</v>
          </cell>
        </row>
        <row r="19">
          <cell r="C19">
            <v>10</v>
          </cell>
          <cell r="G19">
            <v>0.13285</v>
          </cell>
        </row>
        <row r="20">
          <cell r="C20">
            <v>50</v>
          </cell>
          <cell r="G20">
            <v>0.19650000000000001</v>
          </cell>
        </row>
        <row r="21">
          <cell r="C21">
            <v>100</v>
          </cell>
          <cell r="G21">
            <v>0.2737</v>
          </cell>
        </row>
        <row r="22">
          <cell r="C22">
            <v>200</v>
          </cell>
          <cell r="G22">
            <v>0.42349999999999999</v>
          </cell>
        </row>
        <row r="23">
          <cell r="C23">
            <v>300</v>
          </cell>
          <cell r="G23">
            <v>0.59065000000000001</v>
          </cell>
        </row>
        <row r="24">
          <cell r="C24">
            <v>400</v>
          </cell>
          <cell r="G24">
            <v>0.74320000000000008</v>
          </cell>
        </row>
        <row r="25">
          <cell r="C25">
            <v>500</v>
          </cell>
          <cell r="G25">
            <v>0.90619999999999989</v>
          </cell>
        </row>
        <row r="26">
          <cell r="C26">
            <v>600</v>
          </cell>
          <cell r="G26">
            <v>1.0629</v>
          </cell>
        </row>
        <row r="27">
          <cell r="C27">
            <v>700</v>
          </cell>
          <cell r="G27">
            <v>1.2105999999999999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1"/>
  <sheetViews>
    <sheetView zoomScale="80" zoomScaleNormal="80" workbookViewId="0">
      <selection activeCell="L7" sqref="L7:L9"/>
    </sheetView>
  </sheetViews>
  <sheetFormatPr defaultColWidth="9.140625" defaultRowHeight="12.75" x14ac:dyDescent="0.2"/>
  <cols>
    <col min="1" max="1" width="28.42578125" style="2" customWidth="1"/>
    <col min="2" max="11" width="9.140625" style="2"/>
    <col min="12" max="12" width="28.28515625" style="2" customWidth="1"/>
    <col min="13" max="16384" width="9.140625" style="2"/>
  </cols>
  <sheetData>
    <row r="1" spans="1:12" ht="15" x14ac:dyDescent="0.25">
      <c r="A1" s="25" t="s">
        <v>15</v>
      </c>
      <c r="B1" s="25"/>
      <c r="C1" s="25"/>
      <c r="D1" s="25"/>
      <c r="E1" s="25">
        <v>0</v>
      </c>
      <c r="F1" s="25"/>
      <c r="G1" s="25"/>
      <c r="H1" s="25"/>
      <c r="I1" s="25"/>
      <c r="J1" s="25">
        <v>18</v>
      </c>
      <c r="K1" s="25"/>
      <c r="L1" s="2" t="s">
        <v>9</v>
      </c>
    </row>
    <row r="2" spans="1:12" ht="15" x14ac:dyDescent="0.25">
      <c r="A2" s="25"/>
      <c r="B2" s="25"/>
      <c r="C2" s="25"/>
      <c r="D2" s="25"/>
      <c r="E2" s="26" t="s">
        <v>16</v>
      </c>
      <c r="F2" s="26" t="s">
        <v>13</v>
      </c>
      <c r="G2" s="25"/>
      <c r="H2" s="25"/>
      <c r="I2" s="25"/>
      <c r="J2" s="26" t="s">
        <v>16</v>
      </c>
      <c r="K2" s="26" t="s">
        <v>13</v>
      </c>
    </row>
    <row r="3" spans="1:12" ht="15" x14ac:dyDescent="0.25">
      <c r="A3" s="26" t="s">
        <v>17</v>
      </c>
      <c r="B3" s="27">
        <v>8.7999999999999995E-2</v>
      </c>
      <c r="C3" s="27">
        <v>9.1999999999999998E-2</v>
      </c>
      <c r="D3" s="27">
        <v>8.5000000000000006E-2</v>
      </c>
      <c r="E3" s="25">
        <f t="shared" ref="E3:E5" si="0">AVERAGE(B3:D3)</f>
        <v>8.8333333333333333E-2</v>
      </c>
      <c r="F3" s="25">
        <f t="shared" ref="F3:F5" si="1">_xlfn.STDEV.S(B3:D3)</f>
        <v>3.5118845842842428E-3</v>
      </c>
      <c r="G3" s="27">
        <v>8.5000000000000006E-2</v>
      </c>
      <c r="H3" s="27">
        <v>8.4000000000000005E-2</v>
      </c>
      <c r="I3" s="27">
        <v>8.2000000000000003E-2</v>
      </c>
      <c r="J3" s="25">
        <f t="shared" ref="J3:J5" si="2">AVERAGE(G3:I3)</f>
        <v>8.3666666666666667E-2</v>
      </c>
      <c r="K3" s="25">
        <f t="shared" ref="K3:K5" si="3">_xlfn.STDEV.S(G3:I3)</f>
        <v>1.5275252316519479E-3</v>
      </c>
    </row>
    <row r="4" spans="1:12" ht="15" x14ac:dyDescent="0.25">
      <c r="A4" s="26" t="s">
        <v>245</v>
      </c>
      <c r="B4" s="27">
        <v>0.56799999999999995</v>
      </c>
      <c r="C4" s="27">
        <v>0.49</v>
      </c>
      <c r="D4" s="27">
        <v>0.25</v>
      </c>
      <c r="E4" s="25">
        <f t="shared" si="0"/>
        <v>0.43599999999999994</v>
      </c>
      <c r="F4" s="25">
        <f t="shared" si="1"/>
        <v>0.16573472780319792</v>
      </c>
      <c r="G4" s="27">
        <v>0.79800000000000004</v>
      </c>
      <c r="H4" s="27">
        <v>0.93799999999999994</v>
      </c>
      <c r="I4" s="27">
        <v>0.97199999999999998</v>
      </c>
      <c r="J4" s="25">
        <f t="shared" si="2"/>
        <v>0.90266666666666673</v>
      </c>
      <c r="K4" s="25">
        <f t="shared" si="3"/>
        <v>9.2224364098286549E-2</v>
      </c>
    </row>
    <row r="5" spans="1:12" ht="15" x14ac:dyDescent="0.25">
      <c r="A5" s="46" t="s">
        <v>246</v>
      </c>
      <c r="B5" s="27">
        <v>0.39100000000000001</v>
      </c>
      <c r="C5" s="27">
        <v>0.309</v>
      </c>
      <c r="D5" s="27">
        <v>0.66200000000000003</v>
      </c>
      <c r="E5" s="25">
        <f t="shared" si="0"/>
        <v>0.45400000000000001</v>
      </c>
      <c r="F5" s="25">
        <f t="shared" si="1"/>
        <v>0.18474035834110522</v>
      </c>
      <c r="G5" s="27">
        <v>2.5680000000000001</v>
      </c>
      <c r="H5" s="27">
        <v>2.8180000000000001</v>
      </c>
      <c r="I5" s="27">
        <v>2.5939999999999999</v>
      </c>
      <c r="J5" s="25">
        <f t="shared" si="2"/>
        <v>2.66</v>
      </c>
      <c r="K5" s="25">
        <f t="shared" si="3"/>
        <v>0.13744817205041329</v>
      </c>
    </row>
    <row r="6" spans="1:12" ht="15" x14ac:dyDescent="0.25">
      <c r="A6" s="46" t="s">
        <v>247</v>
      </c>
      <c r="B6" s="27">
        <f>B5-B4</f>
        <v>-0.17699999999999994</v>
      </c>
      <c r="C6" s="27">
        <f t="shared" ref="C6:D6" si="4">C5-C4</f>
        <v>-0.18099999999999999</v>
      </c>
      <c r="D6" s="27">
        <f t="shared" si="4"/>
        <v>0.41200000000000003</v>
      </c>
      <c r="E6" s="25"/>
      <c r="F6" s="25"/>
      <c r="G6" s="27">
        <f>G5-G4</f>
        <v>1.77</v>
      </c>
      <c r="H6" s="27">
        <f t="shared" ref="H6:I6" si="5">H5-H4</f>
        <v>1.8800000000000001</v>
      </c>
      <c r="I6" s="27">
        <f t="shared" si="5"/>
        <v>1.6219999999999999</v>
      </c>
      <c r="J6" s="25"/>
      <c r="K6" s="25"/>
      <c r="L6" s="2">
        <f t="shared" ref="L6:L10" si="6">_xlfn.T.TEST(B6:D6,G6:I6,2,1)</f>
        <v>2.2714314585350445E-2</v>
      </c>
    </row>
    <row r="7" spans="1:12" x14ac:dyDescent="0.2">
      <c r="A7" s="28" t="s">
        <v>18</v>
      </c>
      <c r="B7" s="19">
        <v>7.3999999999999996E-2</v>
      </c>
      <c r="C7" s="19">
        <v>7.3999999999999996E-2</v>
      </c>
      <c r="D7" s="19">
        <v>7.4999999999999997E-2</v>
      </c>
      <c r="E7" s="18">
        <f t="shared" ref="E7:E9" si="7">AVERAGE(B7:D7)</f>
        <v>7.4333333333333321E-2</v>
      </c>
      <c r="F7" s="18">
        <f t="shared" ref="F7:F9" si="8">_xlfn.STDEV.S(B7:D7)</f>
        <v>5.7735026918962634E-4</v>
      </c>
      <c r="G7" s="19">
        <v>0.08</v>
      </c>
      <c r="H7" s="19">
        <v>7.6999999999999999E-2</v>
      </c>
      <c r="I7" s="19">
        <v>7.8E-2</v>
      </c>
      <c r="J7" s="18">
        <f t="shared" ref="J7:J9" si="9">AVERAGE(G7:I7)</f>
        <v>7.8333333333333324E-2</v>
      </c>
      <c r="K7" s="18">
        <f t="shared" ref="K7:K9" si="10">_xlfn.STDEV.S(G7:I7)</f>
        <v>1.5275252316519479E-3</v>
      </c>
    </row>
    <row r="8" spans="1:12" x14ac:dyDescent="0.2">
      <c r="A8" s="28" t="s">
        <v>19</v>
      </c>
      <c r="B8" s="19">
        <v>9.7000000000000003E-2</v>
      </c>
      <c r="C8" s="19">
        <v>5.6000000000000001E-2</v>
      </c>
      <c r="D8" s="19">
        <v>5.7000000000000002E-2</v>
      </c>
      <c r="E8" s="18">
        <f>AVERAGE(C8:D8)</f>
        <v>5.6500000000000002E-2</v>
      </c>
      <c r="F8" s="18">
        <f>_xlfn.STDEV.S(C8:D8)</f>
        <v>7.0710678118654816E-4</v>
      </c>
      <c r="G8" s="19">
        <v>0.11600000000000001</v>
      </c>
      <c r="H8" s="19">
        <v>6.0999999999999999E-2</v>
      </c>
      <c r="I8" s="19">
        <v>6.2E-2</v>
      </c>
      <c r="J8" s="18">
        <f>AVERAGE(H8:I8)</f>
        <v>6.1499999999999999E-2</v>
      </c>
      <c r="K8" s="18">
        <f>_xlfn.STDEV.S(H8:I8)</f>
        <v>7.0710678118654816E-4</v>
      </c>
    </row>
    <row r="9" spans="1:12" x14ac:dyDescent="0.2">
      <c r="A9" s="47" t="s">
        <v>20</v>
      </c>
      <c r="B9" s="19">
        <v>8.2000000000000003E-2</v>
      </c>
      <c r="C9" s="19">
        <v>8.3000000000000004E-2</v>
      </c>
      <c r="D9" s="19">
        <v>8.4000000000000005E-2</v>
      </c>
      <c r="E9" s="18">
        <f t="shared" si="7"/>
        <v>8.3000000000000004E-2</v>
      </c>
      <c r="F9" s="18">
        <f t="shared" si="8"/>
        <v>1.0000000000000009E-3</v>
      </c>
      <c r="G9" s="19">
        <v>9.0999999999999998E-2</v>
      </c>
      <c r="H9" s="19">
        <v>9.1999999999999998E-2</v>
      </c>
      <c r="I9" s="19">
        <v>9.0999999999999998E-2</v>
      </c>
      <c r="J9" s="18">
        <f t="shared" si="9"/>
        <v>9.1333333333333336E-2</v>
      </c>
      <c r="K9" s="18">
        <f t="shared" si="10"/>
        <v>5.7735026918962634E-4</v>
      </c>
    </row>
    <row r="10" spans="1:12" x14ac:dyDescent="0.2">
      <c r="A10" s="18" t="s">
        <v>247</v>
      </c>
      <c r="B10" s="19">
        <f>B9-B8</f>
        <v>-1.4999999999999999E-2</v>
      </c>
      <c r="C10" s="19">
        <f t="shared" ref="C10:D10" si="11">C9-C8</f>
        <v>2.7000000000000003E-2</v>
      </c>
      <c r="D10" s="19">
        <f t="shared" si="11"/>
        <v>2.7000000000000003E-2</v>
      </c>
      <c r="E10" s="18"/>
      <c r="F10" s="18"/>
      <c r="G10" s="19">
        <f>G9-G8</f>
        <v>-2.5000000000000008E-2</v>
      </c>
      <c r="H10" s="19">
        <f t="shared" ref="H10:I10" si="12">H9-H8</f>
        <v>3.1E-2</v>
      </c>
      <c r="I10" s="19">
        <f t="shared" si="12"/>
        <v>2.8999999999999998E-2</v>
      </c>
      <c r="J10" s="18"/>
      <c r="K10" s="18"/>
      <c r="L10" s="2">
        <f t="shared" si="6"/>
        <v>0.78918148932210741</v>
      </c>
    </row>
    <row r="11" spans="1:12" x14ac:dyDescent="0.2">
      <c r="A11" s="18"/>
      <c r="B11" s="19"/>
      <c r="C11" s="19"/>
      <c r="D11" s="19"/>
      <c r="E11" s="18"/>
      <c r="F11" s="18"/>
      <c r="G11" s="19"/>
      <c r="H11" s="19"/>
      <c r="I11" s="19"/>
      <c r="J11" s="18"/>
      <c r="K11" s="18"/>
    </row>
  </sheetData>
  <pageMargins left="0.7" right="0.7" top="0.75" bottom="0.75" header="0.3" footer="0.3"/>
  <pageSetup orientation="portrait" horizontalDpi="0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4"/>
  <sheetViews>
    <sheetView zoomScale="60" zoomScaleNormal="60" workbookViewId="0">
      <selection activeCell="T10" sqref="T10"/>
    </sheetView>
  </sheetViews>
  <sheetFormatPr defaultRowHeight="15" x14ac:dyDescent="0.25"/>
  <cols>
    <col min="1" max="1" width="43.28515625" customWidth="1"/>
    <col min="2" max="14" width="10.42578125" customWidth="1"/>
    <col min="18" max="18" width="24.28515625" customWidth="1"/>
    <col min="19" max="19" width="11.28515625" customWidth="1"/>
    <col min="20" max="20" width="14.85546875" customWidth="1"/>
    <col min="21" max="21" width="31.7109375" customWidth="1"/>
  </cols>
  <sheetData>
    <row r="1" spans="1:25" x14ac:dyDescent="0.25">
      <c r="A1" s="25" t="s">
        <v>21</v>
      </c>
      <c r="B1" s="30">
        <v>43232</v>
      </c>
      <c r="C1" s="30">
        <v>43241</v>
      </c>
      <c r="D1" s="30">
        <v>43269</v>
      </c>
      <c r="E1" s="30">
        <v>43304</v>
      </c>
      <c r="F1" s="30">
        <v>43389</v>
      </c>
      <c r="G1" s="30">
        <v>43406</v>
      </c>
      <c r="H1" s="30">
        <v>43418</v>
      </c>
      <c r="I1" s="30">
        <v>43437</v>
      </c>
      <c r="J1" s="30">
        <v>43232</v>
      </c>
      <c r="K1" s="30">
        <v>43241</v>
      </c>
      <c r="L1" s="30">
        <v>43269</v>
      </c>
      <c r="M1" s="30">
        <v>43304</v>
      </c>
      <c r="N1" s="30">
        <v>43389</v>
      </c>
      <c r="O1" s="30">
        <v>43406</v>
      </c>
      <c r="P1" s="30">
        <v>43418</v>
      </c>
      <c r="Q1" s="30">
        <v>43437</v>
      </c>
      <c r="R1" s="25" t="s">
        <v>22</v>
      </c>
      <c r="S1" s="25" t="s">
        <v>23</v>
      </c>
      <c r="T1" s="25" t="s">
        <v>24</v>
      </c>
      <c r="U1" s="25"/>
      <c r="V1" s="25"/>
      <c r="W1" s="25"/>
      <c r="X1" s="25"/>
      <c r="Y1" s="25"/>
    </row>
    <row r="2" spans="1:25" x14ac:dyDescent="0.25">
      <c r="A2" s="25"/>
      <c r="B2" s="25"/>
      <c r="C2" s="25"/>
      <c r="D2" s="25"/>
      <c r="E2" s="25"/>
      <c r="F2" s="25"/>
      <c r="G2" s="25"/>
      <c r="H2" s="25"/>
      <c r="I2" s="25"/>
      <c r="J2" s="25" t="s">
        <v>25</v>
      </c>
      <c r="K2" s="25"/>
      <c r="L2" s="25"/>
      <c r="M2" s="25"/>
      <c r="N2" s="25"/>
      <c r="O2" s="25"/>
      <c r="P2" s="25"/>
      <c r="Q2" s="25"/>
      <c r="R2" s="25"/>
      <c r="S2" s="25"/>
      <c r="T2" s="25"/>
      <c r="U2" s="25"/>
      <c r="V2" s="25"/>
      <c r="W2" s="25"/>
      <c r="X2" s="25"/>
      <c r="Y2" s="25"/>
    </row>
    <row r="3" spans="1:25" ht="15.75" x14ac:dyDescent="0.25">
      <c r="A3" s="25" t="s">
        <v>26</v>
      </c>
      <c r="B3" s="31">
        <v>740000</v>
      </c>
      <c r="C3" s="31">
        <v>286500</v>
      </c>
      <c r="D3" s="31">
        <v>930000</v>
      </c>
      <c r="E3" s="31">
        <v>990000</v>
      </c>
      <c r="F3" s="31">
        <v>1133333.3333333335</v>
      </c>
      <c r="G3" s="31">
        <v>3200000</v>
      </c>
      <c r="H3" s="31">
        <v>41666666.666666672</v>
      </c>
      <c r="I3" s="31">
        <v>26000000</v>
      </c>
      <c r="J3" s="31">
        <f t="shared" ref="J3:Q3" si="0">B3/B3</f>
        <v>1</v>
      </c>
      <c r="K3" s="31">
        <f t="shared" si="0"/>
        <v>1</v>
      </c>
      <c r="L3" s="31">
        <f t="shared" si="0"/>
        <v>1</v>
      </c>
      <c r="M3" s="31">
        <f t="shared" si="0"/>
        <v>1</v>
      </c>
      <c r="N3" s="31">
        <f t="shared" si="0"/>
        <v>1</v>
      </c>
      <c r="O3" s="31">
        <f t="shared" si="0"/>
        <v>1</v>
      </c>
      <c r="P3" s="31">
        <f t="shared" si="0"/>
        <v>1</v>
      </c>
      <c r="Q3" s="31">
        <f t="shared" si="0"/>
        <v>1</v>
      </c>
      <c r="R3" s="31">
        <f>AVERAGE(J3:Q3)</f>
        <v>1</v>
      </c>
      <c r="S3" s="32">
        <f xml:space="preserve"> STDEV(J3:Q3)/SQRT(COUNT(J3:Q3))</f>
        <v>0</v>
      </c>
      <c r="T3" s="25"/>
      <c r="U3" s="25"/>
      <c r="V3" s="25"/>
      <c r="W3" s="25"/>
      <c r="X3" s="25"/>
      <c r="Y3" s="25"/>
    </row>
    <row r="4" spans="1:25" ht="15.75" x14ac:dyDescent="0.25">
      <c r="A4" s="25" t="s">
        <v>27</v>
      </c>
      <c r="B4" s="31">
        <v>5000000</v>
      </c>
      <c r="C4" s="31">
        <v>23450000</v>
      </c>
      <c r="D4" s="31">
        <v>10100000</v>
      </c>
      <c r="E4" s="31">
        <v>1600000</v>
      </c>
      <c r="F4" s="31">
        <v>33666666.666666672</v>
      </c>
      <c r="G4" s="31">
        <v>6833333.333333334</v>
      </c>
      <c r="H4" s="31">
        <v>164166666.66666669</v>
      </c>
      <c r="I4" s="31">
        <v>173333333.33333334</v>
      </c>
      <c r="J4" s="31">
        <f t="shared" ref="J4:Q4" si="1">B4/B3</f>
        <v>6.756756756756757</v>
      </c>
      <c r="K4" s="31">
        <f t="shared" si="1"/>
        <v>81.849912739965092</v>
      </c>
      <c r="L4" s="31">
        <f t="shared" si="1"/>
        <v>10.86021505376344</v>
      </c>
      <c r="M4" s="31">
        <f t="shared" si="1"/>
        <v>1.6161616161616161</v>
      </c>
      <c r="N4" s="31">
        <f t="shared" si="1"/>
        <v>29.705882352941178</v>
      </c>
      <c r="O4" s="31">
        <f t="shared" si="1"/>
        <v>2.135416666666667</v>
      </c>
      <c r="P4" s="31">
        <f t="shared" si="1"/>
        <v>3.94</v>
      </c>
      <c r="Q4" s="31">
        <f t="shared" si="1"/>
        <v>6.666666666666667</v>
      </c>
      <c r="R4" s="31">
        <f t="shared" ref="R4:R6" si="2">AVERAGE(J4:Q4)</f>
        <v>17.941376481615176</v>
      </c>
      <c r="S4" s="32">
        <f xml:space="preserve"> STDEV(J4:Q4)/SQRT(COUNT(J4:Q4))</f>
        <v>9.6708710287872908</v>
      </c>
      <c r="T4" s="25">
        <f>_xlfn.T.TEST(J3:Q3,J4:Q4,2,1)</f>
        <v>0.12326988451242737</v>
      </c>
      <c r="U4" s="25"/>
      <c r="V4" s="25"/>
      <c r="W4" s="25"/>
      <c r="X4" s="25"/>
      <c r="Y4" s="25"/>
    </row>
    <row r="5" spans="1:25" ht="15.75" x14ac:dyDescent="0.25">
      <c r="A5" s="25" t="s">
        <v>28</v>
      </c>
      <c r="B5" s="31">
        <v>2910000</v>
      </c>
      <c r="C5" s="31">
        <v>650000</v>
      </c>
      <c r="D5" s="31">
        <v>1200000</v>
      </c>
      <c r="E5" s="31">
        <v>8900000</v>
      </c>
      <c r="F5" s="31">
        <v>843333.33333333337</v>
      </c>
      <c r="G5" s="31">
        <v>2700000</v>
      </c>
      <c r="H5" s="31">
        <v>115000000</v>
      </c>
      <c r="I5" s="31">
        <v>27666666.666666668</v>
      </c>
      <c r="J5" s="31">
        <f t="shared" ref="J5:Q5" si="3">B5/B3</f>
        <v>3.9324324324324325</v>
      </c>
      <c r="K5" s="31">
        <f t="shared" si="3"/>
        <v>2.2687609075043631</v>
      </c>
      <c r="L5" s="31">
        <f t="shared" si="3"/>
        <v>1.2903225806451613</v>
      </c>
      <c r="M5" s="31">
        <f t="shared" si="3"/>
        <v>8.9898989898989896</v>
      </c>
      <c r="N5" s="31">
        <f t="shared" si="3"/>
        <v>0.74411764705882344</v>
      </c>
      <c r="O5" s="31">
        <f t="shared" si="3"/>
        <v>0.84375</v>
      </c>
      <c r="P5" s="31">
        <f t="shared" si="3"/>
        <v>2.76</v>
      </c>
      <c r="Q5" s="31">
        <f t="shared" si="3"/>
        <v>1.0641025641025641</v>
      </c>
      <c r="R5" s="31">
        <f t="shared" si="2"/>
        <v>2.736673140205292</v>
      </c>
      <c r="S5" s="32">
        <f t="shared" ref="S5:S12" si="4" xml:space="preserve"> STDEV(J5:Q5)/SQRT(COUNT(J5:Q5))</f>
        <v>0.97463379105492554</v>
      </c>
      <c r="T5" s="25">
        <f>_xlfn.T.TEST(J3:Q3,J5:Q5,2,1)</f>
        <v>0.1179715616166387</v>
      </c>
      <c r="U5" s="25"/>
      <c r="V5" s="25"/>
      <c r="W5" s="25"/>
      <c r="X5" s="25"/>
      <c r="Y5" s="25"/>
    </row>
    <row r="6" spans="1:25" ht="15.75" x14ac:dyDescent="0.25">
      <c r="A6" s="25" t="s">
        <v>29</v>
      </c>
      <c r="B6" s="31">
        <v>133000000</v>
      </c>
      <c r="C6" s="31">
        <v>15000000</v>
      </c>
      <c r="D6" s="31">
        <v>22550000</v>
      </c>
      <c r="E6" s="31">
        <v>23100000</v>
      </c>
      <c r="F6" s="31">
        <v>43333333.333333336</v>
      </c>
      <c r="G6" s="31">
        <v>10166666.666666668</v>
      </c>
      <c r="H6" s="31">
        <v>142000000</v>
      </c>
      <c r="I6" s="31">
        <v>120333333.33333334</v>
      </c>
      <c r="J6" s="31">
        <f t="shared" ref="J6:Q6" si="5">B6/B3</f>
        <v>179.72972972972974</v>
      </c>
      <c r="K6" s="31">
        <f t="shared" si="5"/>
        <v>52.356020942408378</v>
      </c>
      <c r="L6" s="31">
        <f t="shared" si="5"/>
        <v>24.247311827956988</v>
      </c>
      <c r="M6" s="31">
        <f t="shared" si="5"/>
        <v>23.333333333333332</v>
      </c>
      <c r="N6" s="31">
        <f t="shared" si="5"/>
        <v>38.235294117647058</v>
      </c>
      <c r="O6" s="31">
        <f t="shared" si="5"/>
        <v>3.1770833333333339</v>
      </c>
      <c r="P6" s="31">
        <f t="shared" si="5"/>
        <v>3.4079999999999995</v>
      </c>
      <c r="Q6" s="31">
        <f t="shared" si="5"/>
        <v>4.6282051282051286</v>
      </c>
      <c r="R6" s="31">
        <f t="shared" si="2"/>
        <v>41.139372301576742</v>
      </c>
      <c r="S6" s="32">
        <f t="shared" si="4"/>
        <v>20.763028589429858</v>
      </c>
      <c r="T6" s="25">
        <f>_xlfn.T.TEST(J3:Q3,J6:Q6,2,1)</f>
        <v>9.4474294976527706E-2</v>
      </c>
      <c r="U6" s="25"/>
      <c r="V6" s="25"/>
      <c r="W6" s="25"/>
      <c r="X6" s="25"/>
      <c r="Y6" s="25"/>
    </row>
    <row r="7" spans="1:25" ht="15.75" x14ac:dyDescent="0.25">
      <c r="A7" s="25"/>
      <c r="B7" s="31"/>
      <c r="C7" s="31"/>
      <c r="D7" s="31"/>
      <c r="E7" s="31"/>
      <c r="F7" s="31"/>
      <c r="G7" s="31"/>
      <c r="H7" s="31"/>
      <c r="I7" s="31"/>
      <c r="J7" s="31"/>
      <c r="K7" s="31"/>
      <c r="L7" s="31"/>
      <c r="M7" s="31"/>
      <c r="N7" s="31"/>
      <c r="O7" s="31"/>
      <c r="P7" s="31"/>
      <c r="Q7" s="31"/>
      <c r="R7" s="31"/>
      <c r="S7" s="32"/>
      <c r="T7" s="25"/>
      <c r="U7" s="25"/>
      <c r="V7" s="25"/>
      <c r="W7" s="25"/>
      <c r="X7" s="25"/>
      <c r="Y7" s="25"/>
    </row>
    <row r="8" spans="1:25" ht="15.75" x14ac:dyDescent="0.25">
      <c r="A8" s="25"/>
      <c r="B8" s="31" t="s">
        <v>30</v>
      </c>
      <c r="C8" s="31" t="s">
        <v>30</v>
      </c>
      <c r="D8" s="31"/>
      <c r="E8" s="31"/>
      <c r="F8" s="31"/>
      <c r="G8" s="31"/>
      <c r="H8" s="31"/>
      <c r="I8" s="31"/>
      <c r="J8" s="31"/>
      <c r="K8" s="31"/>
      <c r="L8" s="31"/>
      <c r="M8" s="31"/>
      <c r="N8" s="31"/>
      <c r="O8" s="31"/>
      <c r="P8" s="31"/>
      <c r="Q8" s="31"/>
      <c r="R8" s="31"/>
      <c r="S8" s="32"/>
      <c r="T8" s="25"/>
      <c r="U8" s="25"/>
      <c r="V8" s="25"/>
      <c r="W8" s="25"/>
      <c r="X8" s="25"/>
      <c r="Y8" s="25"/>
    </row>
    <row r="9" spans="1:25" ht="15.75" x14ac:dyDescent="0.25">
      <c r="A9" s="25" t="s">
        <v>31</v>
      </c>
      <c r="B9" s="31">
        <v>438500000</v>
      </c>
      <c r="C9" s="31">
        <v>262500000</v>
      </c>
      <c r="D9" s="31">
        <v>790000000</v>
      </c>
      <c r="E9" s="31">
        <v>120000000</v>
      </c>
      <c r="F9" s="31">
        <v>146666666.66666669</v>
      </c>
      <c r="G9" s="31">
        <v>123333333.33333334</v>
      </c>
      <c r="H9" s="31">
        <v>300000000</v>
      </c>
      <c r="I9" s="31">
        <v>250000000</v>
      </c>
      <c r="J9" s="31">
        <f>B9/B9</f>
        <v>1</v>
      </c>
      <c r="K9" s="31">
        <f t="shared" ref="K9:O9" si="6">C9/C9</f>
        <v>1</v>
      </c>
      <c r="L9" s="31">
        <f t="shared" si="6"/>
        <v>1</v>
      </c>
      <c r="M9" s="31">
        <f t="shared" si="6"/>
        <v>1</v>
      </c>
      <c r="N9" s="31">
        <f t="shared" si="6"/>
        <v>1</v>
      </c>
      <c r="O9" s="31">
        <f t="shared" si="6"/>
        <v>1</v>
      </c>
      <c r="P9" s="31">
        <f>H9/H9</f>
        <v>1</v>
      </c>
      <c r="Q9" s="31">
        <f>I9/I9</f>
        <v>1</v>
      </c>
      <c r="R9" s="31">
        <f>AVERAGE(J9:Q9)</f>
        <v>1</v>
      </c>
      <c r="S9" s="32">
        <f t="shared" si="4"/>
        <v>0</v>
      </c>
      <c r="T9" s="25"/>
      <c r="U9" s="25"/>
      <c r="V9" s="25"/>
      <c r="W9" s="25"/>
      <c r="X9" s="25"/>
      <c r="Y9" s="25"/>
    </row>
    <row r="10" spans="1:25" ht="15.75" x14ac:dyDescent="0.25">
      <c r="A10" s="25" t="s">
        <v>32</v>
      </c>
      <c r="B10" s="31">
        <v>1130000000</v>
      </c>
      <c r="C10" s="31">
        <v>1270000000</v>
      </c>
      <c r="D10" s="31">
        <v>1460000000</v>
      </c>
      <c r="E10" s="31">
        <v>31450000</v>
      </c>
      <c r="F10" s="31">
        <v>533333333.33333337</v>
      </c>
      <c r="G10" s="31">
        <v>596666666.66666675</v>
      </c>
      <c r="H10" s="31">
        <v>1038333333.3333334</v>
      </c>
      <c r="I10" s="31">
        <v>2366666666.666667</v>
      </c>
      <c r="J10" s="31">
        <f>B10/B9</f>
        <v>2.5769669327251994</v>
      </c>
      <c r="K10" s="31">
        <f t="shared" ref="K10:Q10" si="7">C10/C9</f>
        <v>4.8380952380952378</v>
      </c>
      <c r="L10" s="31">
        <f t="shared" si="7"/>
        <v>1.8481012658227849</v>
      </c>
      <c r="M10" s="31">
        <f t="shared" si="7"/>
        <v>0.26208333333333333</v>
      </c>
      <c r="N10" s="31">
        <f t="shared" si="7"/>
        <v>3.6363636363636362</v>
      </c>
      <c r="O10" s="31">
        <f t="shared" si="7"/>
        <v>4.8378378378378377</v>
      </c>
      <c r="P10" s="31">
        <f t="shared" si="7"/>
        <v>3.4611111111111112</v>
      </c>
      <c r="Q10" s="31">
        <f t="shared" si="7"/>
        <v>9.4666666666666686</v>
      </c>
      <c r="R10" s="31">
        <f t="shared" ref="R10:R12" si="8">AVERAGE(J10:Q10)</f>
        <v>3.8659032527444763</v>
      </c>
      <c r="S10" s="32">
        <f t="shared" si="4"/>
        <v>0.96543208066630082</v>
      </c>
      <c r="T10" s="25">
        <f>_xlfn.T.TEST(J9:Q9,J10:Q10,2,1)</f>
        <v>2.0851502995314155E-2</v>
      </c>
      <c r="U10" s="25"/>
      <c r="V10" s="33"/>
      <c r="W10" s="33"/>
      <c r="X10" s="33"/>
      <c r="Y10" s="33"/>
    </row>
    <row r="11" spans="1:25" ht="15.75" x14ac:dyDescent="0.25">
      <c r="A11" s="25" t="s">
        <v>33</v>
      </c>
      <c r="B11" s="31">
        <v>334500000</v>
      </c>
      <c r="C11" s="31">
        <v>234000000</v>
      </c>
      <c r="D11" s="31">
        <v>459500000</v>
      </c>
      <c r="E11" s="31">
        <v>234500000</v>
      </c>
      <c r="F11" s="31">
        <v>181166666.66666669</v>
      </c>
      <c r="G11" s="31">
        <v>143000000</v>
      </c>
      <c r="H11" s="31">
        <v>406666666.66666669</v>
      </c>
      <c r="I11" s="31">
        <v>283333333.33333337</v>
      </c>
      <c r="J11" s="31">
        <f>B11/B9</f>
        <v>0.76282782212086664</v>
      </c>
      <c r="K11" s="31">
        <f t="shared" ref="K11:Q11" si="9">C11/C9</f>
        <v>0.89142857142857146</v>
      </c>
      <c r="L11" s="31">
        <f t="shared" si="9"/>
        <v>0.58164556962025316</v>
      </c>
      <c r="M11" s="31">
        <f t="shared" si="9"/>
        <v>1.9541666666666666</v>
      </c>
      <c r="N11" s="31">
        <f t="shared" si="9"/>
        <v>1.2352272727272726</v>
      </c>
      <c r="O11" s="31">
        <f t="shared" si="9"/>
        <v>1.1594594594594594</v>
      </c>
      <c r="P11" s="31">
        <f t="shared" si="9"/>
        <v>1.3555555555555556</v>
      </c>
      <c r="Q11" s="31">
        <f t="shared" si="9"/>
        <v>1.1333333333333335</v>
      </c>
      <c r="R11" s="31">
        <f t="shared" si="8"/>
        <v>1.1342055313639974</v>
      </c>
      <c r="S11" s="32">
        <f t="shared" si="4"/>
        <v>0.14846600001458843</v>
      </c>
      <c r="T11" s="25">
        <f>_xlfn.T.TEST(J9:Q9,J11:Q11,2,1)</f>
        <v>0.39606536854270197</v>
      </c>
      <c r="U11" s="25"/>
      <c r="V11" s="25"/>
      <c r="W11" s="25"/>
      <c r="X11" s="25"/>
      <c r="Y11" s="25"/>
    </row>
    <row r="12" spans="1:25" ht="15.75" x14ac:dyDescent="0.25">
      <c r="A12" s="25" t="s">
        <v>34</v>
      </c>
      <c r="B12" s="31">
        <v>610000000</v>
      </c>
      <c r="C12" s="31">
        <v>910000000</v>
      </c>
      <c r="D12" s="31">
        <v>880000000</v>
      </c>
      <c r="E12" s="31">
        <v>1020000000</v>
      </c>
      <c r="F12" s="31">
        <v>423333333.33333337</v>
      </c>
      <c r="G12" s="31">
        <v>790000000</v>
      </c>
      <c r="H12" s="31">
        <v>950000000</v>
      </c>
      <c r="I12" s="31">
        <v>2866666666.666667</v>
      </c>
      <c r="J12" s="31">
        <f>B12/B9</f>
        <v>1.3911060433295326</v>
      </c>
      <c r="K12" s="31">
        <f t="shared" ref="K12:Q12" si="10">C12/C9</f>
        <v>3.4666666666666668</v>
      </c>
      <c r="L12" s="31">
        <f t="shared" si="10"/>
        <v>1.1139240506329113</v>
      </c>
      <c r="M12" s="31">
        <f t="shared" si="10"/>
        <v>8.5</v>
      </c>
      <c r="N12" s="31">
        <f t="shared" si="10"/>
        <v>2.8863636363636362</v>
      </c>
      <c r="O12" s="31">
        <f t="shared" si="10"/>
        <v>6.4054054054054053</v>
      </c>
      <c r="P12" s="31">
        <f t="shared" si="10"/>
        <v>3.1666666666666665</v>
      </c>
      <c r="Q12" s="31">
        <f t="shared" si="10"/>
        <v>11.466666666666669</v>
      </c>
      <c r="R12" s="31">
        <f t="shared" si="8"/>
        <v>4.7995998919664355</v>
      </c>
      <c r="S12" s="32">
        <f t="shared" si="4"/>
        <v>1.2957832937177676</v>
      </c>
      <c r="T12" s="25">
        <f>_xlfn.T.TEST(J9:Q9,J12:Q12,2,1)</f>
        <v>2.1952944557035062E-2</v>
      </c>
      <c r="U12" s="25"/>
      <c r="V12" s="25"/>
      <c r="W12" s="25"/>
      <c r="X12" s="25"/>
      <c r="Y12" s="25"/>
    </row>
    <row r="13" spans="1:25" x14ac:dyDescent="0.25">
      <c r="A13" s="25"/>
      <c r="B13" s="31"/>
      <c r="C13" s="31"/>
      <c r="D13" s="31"/>
      <c r="E13" s="31"/>
      <c r="F13" s="31"/>
      <c r="G13" s="31"/>
      <c r="H13" s="31"/>
      <c r="I13" s="31"/>
      <c r="J13" s="31"/>
      <c r="K13" s="31"/>
      <c r="L13" s="31"/>
      <c r="M13" s="31"/>
      <c r="N13" s="31"/>
      <c r="O13" s="31"/>
      <c r="P13" s="31"/>
      <c r="Q13" s="31"/>
      <c r="R13" s="31"/>
      <c r="S13" s="31"/>
      <c r="T13" s="25"/>
      <c r="U13" s="25"/>
      <c r="V13" s="25"/>
      <c r="W13" s="25"/>
      <c r="X13" s="25"/>
      <c r="Y13" s="25"/>
    </row>
    <row r="14" spans="1:25" x14ac:dyDescent="0.25">
      <c r="A14" s="25"/>
      <c r="B14" s="31"/>
      <c r="C14" s="31"/>
      <c r="D14" s="31"/>
      <c r="E14" s="31"/>
      <c r="F14" s="31"/>
      <c r="G14" s="31"/>
      <c r="H14" s="31"/>
      <c r="I14" s="31"/>
      <c r="J14" s="31"/>
      <c r="K14" s="31"/>
      <c r="L14" s="31"/>
      <c r="M14" s="31"/>
      <c r="N14" s="31"/>
      <c r="O14" s="31"/>
      <c r="P14" s="31"/>
      <c r="Q14" s="31"/>
      <c r="R14" s="31"/>
      <c r="S14" s="31"/>
      <c r="T14" s="25"/>
      <c r="U14" s="25"/>
      <c r="V14" s="25"/>
      <c r="W14" s="25"/>
      <c r="X14" s="25"/>
      <c r="Y14" s="25"/>
    </row>
    <row r="15" spans="1:25" x14ac:dyDescent="0.25">
      <c r="A15" s="25"/>
      <c r="B15" s="31"/>
      <c r="C15" s="31"/>
      <c r="D15" s="31"/>
      <c r="E15" s="31"/>
      <c r="F15" s="31"/>
      <c r="G15" s="31"/>
      <c r="H15" s="31"/>
      <c r="I15" s="31"/>
      <c r="J15" s="31"/>
      <c r="K15" s="31"/>
      <c r="L15" s="31"/>
      <c r="M15" s="31"/>
      <c r="N15" s="31"/>
      <c r="O15" s="31"/>
      <c r="P15" s="31"/>
      <c r="Q15" s="31"/>
      <c r="R15" s="31"/>
      <c r="S15" s="31"/>
      <c r="T15" s="25"/>
      <c r="U15" s="25"/>
      <c r="V15" s="25"/>
      <c r="W15" s="25"/>
      <c r="X15" s="25"/>
      <c r="Y15" s="25"/>
    </row>
    <row r="16" spans="1:25" x14ac:dyDescent="0.25">
      <c r="A16" s="25"/>
      <c r="B16" s="31"/>
      <c r="C16" s="31"/>
      <c r="D16" s="31"/>
      <c r="E16" s="31"/>
      <c r="F16" s="31"/>
      <c r="G16" s="31"/>
      <c r="H16" s="31"/>
      <c r="I16" s="31"/>
      <c r="J16" s="31"/>
      <c r="K16" s="31"/>
      <c r="L16" s="31"/>
      <c r="M16" s="31"/>
      <c r="N16" s="31"/>
      <c r="O16" s="31"/>
      <c r="P16" s="31"/>
      <c r="Q16" s="31"/>
      <c r="R16" s="31"/>
      <c r="S16" s="31"/>
      <c r="T16" s="25"/>
      <c r="U16" s="25"/>
      <c r="V16" s="25"/>
      <c r="W16" s="25"/>
      <c r="X16" s="25"/>
      <c r="Y16" s="25"/>
    </row>
    <row r="17" spans="1:25" x14ac:dyDescent="0.25">
      <c r="A17" s="25"/>
      <c r="B17" s="31"/>
      <c r="C17" s="31"/>
      <c r="D17" s="31"/>
      <c r="E17" s="31"/>
      <c r="F17" s="31"/>
      <c r="G17" s="31"/>
      <c r="H17" s="31"/>
      <c r="I17" s="31"/>
      <c r="J17" s="31"/>
      <c r="K17" s="31"/>
      <c r="L17" s="31"/>
      <c r="M17" s="31"/>
      <c r="N17" s="31"/>
      <c r="O17" s="31"/>
      <c r="P17" s="31"/>
      <c r="Q17" s="31"/>
      <c r="R17" s="31"/>
      <c r="S17" s="31"/>
      <c r="T17" s="25"/>
      <c r="U17" s="25"/>
      <c r="V17" s="25"/>
      <c r="W17" s="25"/>
      <c r="X17" s="25"/>
      <c r="Y17" s="25"/>
    </row>
    <row r="18" spans="1:25" x14ac:dyDescent="0.25">
      <c r="A18" s="25"/>
      <c r="B18" s="31"/>
      <c r="C18" s="31"/>
      <c r="D18" s="31"/>
      <c r="E18" s="31"/>
      <c r="F18" s="31"/>
      <c r="G18" s="31"/>
      <c r="H18" s="31"/>
      <c r="I18" s="31"/>
      <c r="J18" s="31"/>
      <c r="K18" s="31"/>
      <c r="L18" s="31"/>
      <c r="M18" s="31"/>
      <c r="N18" s="31"/>
      <c r="O18" s="31"/>
      <c r="P18" s="31"/>
      <c r="Q18" s="31"/>
      <c r="R18" s="31"/>
      <c r="S18" s="31"/>
      <c r="T18" s="25"/>
      <c r="U18" s="25"/>
      <c r="V18" s="25"/>
      <c r="W18" s="25"/>
      <c r="X18" s="25"/>
      <c r="Y18" s="25"/>
    </row>
    <row r="19" spans="1:25" x14ac:dyDescent="0.25">
      <c r="A19" s="25"/>
      <c r="B19" s="31"/>
      <c r="C19" s="31"/>
      <c r="D19" s="31"/>
      <c r="E19" s="31"/>
      <c r="F19" s="31"/>
      <c r="G19" s="31"/>
      <c r="H19" s="31"/>
      <c r="I19" s="31"/>
      <c r="J19" s="31"/>
      <c r="K19" s="31"/>
      <c r="L19" s="31"/>
      <c r="M19" s="31"/>
      <c r="N19" s="31"/>
      <c r="O19" s="31"/>
      <c r="P19" s="31"/>
      <c r="Q19" s="31"/>
      <c r="R19" s="31"/>
      <c r="S19" s="31"/>
      <c r="T19" s="25"/>
      <c r="U19" s="25"/>
      <c r="V19" s="25"/>
      <c r="W19" s="25"/>
      <c r="X19" s="25"/>
      <c r="Y19" s="25"/>
    </row>
    <row r="20" spans="1:25" x14ac:dyDescent="0.25">
      <c r="A20" s="25"/>
      <c r="B20" s="31"/>
      <c r="C20" s="31"/>
      <c r="D20" s="31"/>
      <c r="E20" s="31"/>
      <c r="F20" s="31"/>
      <c r="G20" s="31"/>
      <c r="H20" s="31"/>
      <c r="I20" s="31"/>
      <c r="J20" s="31"/>
      <c r="K20" s="31"/>
      <c r="L20" s="31"/>
      <c r="M20" s="31"/>
      <c r="N20" s="31"/>
      <c r="O20" s="31"/>
      <c r="P20" s="31"/>
      <c r="Q20" s="31"/>
      <c r="R20" s="31"/>
      <c r="S20" s="31"/>
      <c r="T20" s="25"/>
      <c r="U20" s="25"/>
      <c r="V20" s="25"/>
      <c r="W20" s="25"/>
      <c r="X20" s="25"/>
      <c r="Y20" s="25"/>
    </row>
    <row r="21" spans="1:25" x14ac:dyDescent="0.25">
      <c r="A21" s="25"/>
      <c r="B21" s="31"/>
      <c r="C21" s="31"/>
      <c r="D21" s="31"/>
      <c r="E21" s="31"/>
      <c r="F21" s="31"/>
      <c r="G21" s="31"/>
      <c r="H21" s="31"/>
      <c r="I21" s="31"/>
      <c r="J21" s="31"/>
      <c r="K21" s="31"/>
      <c r="L21" s="31"/>
      <c r="M21" s="31"/>
      <c r="N21" s="31"/>
      <c r="O21" s="31"/>
      <c r="P21" s="31"/>
      <c r="Q21" s="31"/>
      <c r="R21" s="31"/>
      <c r="S21" s="31"/>
      <c r="T21" s="25"/>
      <c r="U21" s="25"/>
      <c r="V21" s="25"/>
      <c r="W21" s="25"/>
      <c r="X21" s="25"/>
      <c r="Y21" s="25"/>
    </row>
    <row r="22" spans="1:25" x14ac:dyDescent="0.25">
      <c r="A22" s="25"/>
      <c r="B22" s="31"/>
      <c r="C22" s="31"/>
      <c r="D22" s="31"/>
      <c r="E22" s="31"/>
      <c r="F22" s="31"/>
      <c r="G22" s="31"/>
      <c r="H22" s="31"/>
      <c r="I22" s="31"/>
      <c r="J22" s="31"/>
      <c r="K22" s="31"/>
      <c r="L22" s="31"/>
      <c r="M22" s="31"/>
      <c r="N22" s="31"/>
      <c r="O22" s="31"/>
      <c r="P22" s="31"/>
      <c r="Q22" s="31"/>
      <c r="R22" s="31"/>
      <c r="S22" s="31"/>
      <c r="T22" s="25"/>
      <c r="U22" s="25"/>
      <c r="V22" s="25"/>
      <c r="W22" s="25"/>
      <c r="X22" s="25"/>
      <c r="Y22" s="25"/>
    </row>
    <row r="23" spans="1:25" hidden="1" x14ac:dyDescent="0.25">
      <c r="A23" s="29" t="s">
        <v>35</v>
      </c>
      <c r="B23">
        <v>203000</v>
      </c>
      <c r="C23">
        <v>214000</v>
      </c>
      <c r="O23" s="4">
        <f t="shared" ref="O23:O24" si="11">AVERAGE(B23:G23)</f>
        <v>208500</v>
      </c>
      <c r="P23" s="4">
        <f t="shared" ref="P23:P24" si="12">_xlfn.STDEV.P(B23:E23)</f>
        <v>5500</v>
      </c>
      <c r="Q23" s="4"/>
      <c r="R23" s="4"/>
      <c r="S23" s="4"/>
    </row>
    <row r="24" spans="1:25" hidden="1" x14ac:dyDescent="0.25">
      <c r="A24" s="3" t="s">
        <v>36</v>
      </c>
      <c r="B24">
        <v>1100000000</v>
      </c>
      <c r="C24">
        <v>960000000</v>
      </c>
      <c r="O24" s="4">
        <f t="shared" si="11"/>
        <v>1030000000</v>
      </c>
      <c r="P24" s="4">
        <f t="shared" si="12"/>
        <v>70000000</v>
      </c>
      <c r="Q24" s="4"/>
      <c r="R24" s="4"/>
      <c r="S24" s="4"/>
    </row>
  </sheetData>
  <conditionalFormatting sqref="T4:T6">
    <cfRule type="cellIs" dxfId="4" priority="3" operator="lessThan">
      <formula>0.05</formula>
    </cfRule>
  </conditionalFormatting>
  <conditionalFormatting sqref="T18:T22">
    <cfRule type="cellIs" dxfId="3" priority="2" operator="lessThan">
      <formula>0.05</formula>
    </cfRule>
  </conditionalFormatting>
  <conditionalFormatting sqref="T10:T12">
    <cfRule type="cellIs" dxfId="2" priority="1" operator="lessThan">
      <formula>0.05</formula>
    </cfRule>
  </conditionalFormatting>
  <pageMargins left="0.7" right="0.7" top="0.75" bottom="0.75" header="0.3" footer="0.3"/>
  <pageSetup orientation="portrait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28"/>
  <sheetViews>
    <sheetView zoomScale="60" zoomScaleNormal="60" workbookViewId="0">
      <selection activeCell="H1" sqref="H1"/>
    </sheetView>
  </sheetViews>
  <sheetFormatPr defaultColWidth="9.140625" defaultRowHeight="15.75" x14ac:dyDescent="0.25"/>
  <cols>
    <col min="1" max="5" width="23.5703125" style="1" customWidth="1"/>
    <col min="6" max="6" width="13.140625" style="1" customWidth="1"/>
    <col min="7" max="11" width="9.140625" style="1"/>
    <col min="12" max="12" width="17.85546875" style="1" customWidth="1"/>
    <col min="13" max="16384" width="9.140625" style="1"/>
  </cols>
  <sheetData>
    <row r="1" spans="1:25" x14ac:dyDescent="0.25">
      <c r="A1" s="34"/>
      <c r="B1" s="34" t="s">
        <v>248</v>
      </c>
      <c r="C1" s="34">
        <v>2</v>
      </c>
      <c r="D1" s="34">
        <v>3</v>
      </c>
      <c r="E1" s="34">
        <v>4</v>
      </c>
      <c r="F1" s="34" t="s">
        <v>249</v>
      </c>
      <c r="G1" s="34" t="s">
        <v>10</v>
      </c>
      <c r="H1" s="34" t="s">
        <v>250</v>
      </c>
      <c r="I1" s="34">
        <v>2</v>
      </c>
      <c r="J1" s="34">
        <v>3</v>
      </c>
      <c r="K1" s="34">
        <v>4</v>
      </c>
      <c r="L1" s="34" t="s">
        <v>251</v>
      </c>
      <c r="M1" s="34" t="s">
        <v>10</v>
      </c>
      <c r="N1" s="34" t="s">
        <v>9</v>
      </c>
      <c r="O1" s="34"/>
      <c r="P1" s="34"/>
      <c r="Q1" s="34"/>
      <c r="R1" s="34"/>
      <c r="S1" s="34"/>
      <c r="T1" s="34"/>
      <c r="U1" s="34"/>
      <c r="V1" s="34"/>
      <c r="W1" s="34"/>
      <c r="X1" s="34"/>
      <c r="Y1" s="34"/>
    </row>
    <row r="2" spans="1:25" x14ac:dyDescent="0.25">
      <c r="A2" s="35" t="s">
        <v>8</v>
      </c>
      <c r="B2" s="34">
        <v>0.246</v>
      </c>
      <c r="C2" s="34">
        <v>0.248</v>
      </c>
      <c r="D2" s="36">
        <v>0.2</v>
      </c>
      <c r="E2" s="36">
        <v>0.2</v>
      </c>
      <c r="F2" s="34">
        <f>AVERAGE(B2:E2)</f>
        <v>0.22349999999999998</v>
      </c>
      <c r="G2" s="34">
        <f>_xlfn.STDEV.P(B2:E2)</f>
        <v>2.3510635891017741E-2</v>
      </c>
      <c r="H2" s="34">
        <v>0.48799999999999999</v>
      </c>
      <c r="I2" s="34">
        <v>0.53</v>
      </c>
      <c r="J2" s="36">
        <v>0.39</v>
      </c>
      <c r="K2" s="36">
        <v>0.42</v>
      </c>
      <c r="L2" s="34">
        <f>AVERAGE(H2:K2)</f>
        <v>0.45699999999999996</v>
      </c>
      <c r="M2" s="34">
        <f>_xlfn.STDEV.P(H2:K2)</f>
        <v>5.5108982933820029E-2</v>
      </c>
      <c r="N2" s="34">
        <f>_xlfn.T.TEST(B2:E2,H2:K2,2,1)</f>
        <v>1.2270560962150301E-3</v>
      </c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</row>
    <row r="3" spans="1:25" x14ac:dyDescent="0.25">
      <c r="A3" s="37" t="s">
        <v>7</v>
      </c>
      <c r="B3" s="34">
        <v>0.215</v>
      </c>
      <c r="C3" s="34">
        <v>0.23400000000000001</v>
      </c>
      <c r="D3" s="36">
        <v>0.18</v>
      </c>
      <c r="E3" s="36">
        <v>0.22</v>
      </c>
      <c r="F3" s="34">
        <f t="shared" ref="F3:F9" si="0">AVERAGE(B3:E3)</f>
        <v>0.21224999999999999</v>
      </c>
      <c r="G3" s="34">
        <f t="shared" ref="G3:G9" si="1">_xlfn.STDEV.P(B3:E3)</f>
        <v>1.9879323429131089E-2</v>
      </c>
      <c r="H3" s="34">
        <v>0.19</v>
      </c>
      <c r="I3" s="34">
        <v>0.21</v>
      </c>
      <c r="J3" s="36">
        <v>0.18</v>
      </c>
      <c r="K3" s="36">
        <v>0.21</v>
      </c>
      <c r="L3" s="34">
        <f t="shared" ref="L3:L8" si="2">AVERAGE(H3:K3)</f>
        <v>0.19750000000000001</v>
      </c>
      <c r="M3" s="34">
        <f t="shared" ref="M3:M9" si="3">_xlfn.STDEV.P(H3:K3)</f>
        <v>1.2990381056766578E-2</v>
      </c>
      <c r="N3" s="34">
        <f t="shared" ref="N3:N9" si="4">_xlfn.T.TEST(B3:E3,H3:K3,2,1)</f>
        <v>9.0714463256944114E-2</v>
      </c>
      <c r="O3" s="34"/>
      <c r="P3" s="34"/>
      <c r="Q3" s="34"/>
      <c r="R3" s="34"/>
      <c r="S3" s="34"/>
      <c r="T3" s="34"/>
      <c r="U3" s="34"/>
      <c r="V3" s="34"/>
      <c r="W3" s="34"/>
      <c r="X3" s="34"/>
      <c r="Y3" s="34"/>
    </row>
    <row r="4" spans="1:25" x14ac:dyDescent="0.25">
      <c r="A4" s="37" t="s">
        <v>6</v>
      </c>
      <c r="B4" s="34">
        <v>0.20799999999999999</v>
      </c>
      <c r="C4" s="34">
        <v>0.214</v>
      </c>
      <c r="D4" s="36">
        <v>0.19</v>
      </c>
      <c r="E4" s="36">
        <v>0.17</v>
      </c>
      <c r="F4" s="34">
        <f t="shared" si="0"/>
        <v>0.19550000000000001</v>
      </c>
      <c r="G4" s="34">
        <f t="shared" si="1"/>
        <v>1.7168284713389388E-2</v>
      </c>
      <c r="H4" s="34">
        <v>0.17499999999999999</v>
      </c>
      <c r="I4" s="34">
        <v>0.193</v>
      </c>
      <c r="J4" s="36">
        <v>0.2</v>
      </c>
      <c r="K4" s="36">
        <v>0.15</v>
      </c>
      <c r="L4" s="34">
        <f t="shared" si="2"/>
        <v>0.17950000000000002</v>
      </c>
      <c r="M4" s="34">
        <f t="shared" si="3"/>
        <v>1.9319679086361622E-2</v>
      </c>
      <c r="N4" s="34">
        <f t="shared" si="4"/>
        <v>0.1788801382177275</v>
      </c>
      <c r="O4" s="34"/>
      <c r="P4" s="34"/>
      <c r="Q4" s="34"/>
      <c r="R4" s="34"/>
      <c r="S4" s="34"/>
      <c r="T4" s="34"/>
      <c r="U4" s="34"/>
      <c r="V4" s="34"/>
      <c r="W4" s="34"/>
      <c r="X4" s="34"/>
      <c r="Y4" s="34"/>
    </row>
    <row r="5" spans="1:25" x14ac:dyDescent="0.25">
      <c r="A5" s="37" t="s">
        <v>5</v>
      </c>
      <c r="B5" s="34">
        <v>0.214</v>
      </c>
      <c r="C5" s="34">
        <v>0.21199999999999999</v>
      </c>
      <c r="D5" s="36">
        <v>0.16</v>
      </c>
      <c r="E5" s="36">
        <v>0.19</v>
      </c>
      <c r="F5" s="34">
        <f t="shared" si="0"/>
        <v>0.19400000000000001</v>
      </c>
      <c r="G5" s="34">
        <f t="shared" si="1"/>
        <v>2.1771541057077133E-2</v>
      </c>
      <c r="H5" s="34">
        <v>0.26800000000000002</v>
      </c>
      <c r="I5" s="34">
        <v>0.248</v>
      </c>
      <c r="J5" s="36">
        <v>0.2</v>
      </c>
      <c r="K5" s="36">
        <v>0.22</v>
      </c>
      <c r="L5" s="34">
        <f t="shared" si="2"/>
        <v>0.23399999999999999</v>
      </c>
      <c r="M5" s="34">
        <f t="shared" si="3"/>
        <v>2.600000000000019E-2</v>
      </c>
      <c r="N5" s="34">
        <f t="shared" si="4"/>
        <v>4.3143031160721261E-3</v>
      </c>
      <c r="O5" s="34"/>
      <c r="P5" s="34"/>
      <c r="Q5" s="34"/>
      <c r="R5" s="34"/>
      <c r="S5" s="34"/>
      <c r="T5" s="34"/>
      <c r="U5" s="34"/>
      <c r="V5" s="34"/>
      <c r="W5" s="34"/>
      <c r="X5" s="34"/>
      <c r="Y5" s="34"/>
    </row>
    <row r="6" spans="1:25" x14ac:dyDescent="0.25">
      <c r="A6" s="37" t="s">
        <v>4</v>
      </c>
      <c r="B6" s="34">
        <v>0.21099999999999999</v>
      </c>
      <c r="C6" s="34">
        <v>0.216</v>
      </c>
      <c r="D6" s="36">
        <v>0.17</v>
      </c>
      <c r="E6" s="36">
        <v>0.2</v>
      </c>
      <c r="F6" s="34">
        <f t="shared" si="0"/>
        <v>0.19924999999999998</v>
      </c>
      <c r="G6" s="34">
        <f t="shared" si="1"/>
        <v>1.7851820635442193E-2</v>
      </c>
      <c r="H6" s="34">
        <v>0.19700000000000001</v>
      </c>
      <c r="I6" s="34">
        <v>0.20300000000000001</v>
      </c>
      <c r="J6" s="36">
        <v>0.16</v>
      </c>
      <c r="K6" s="36">
        <v>0.17</v>
      </c>
      <c r="L6" s="34">
        <f t="shared" si="2"/>
        <v>0.18250000000000002</v>
      </c>
      <c r="M6" s="34">
        <f t="shared" si="3"/>
        <v>1.7979154596365208E-2</v>
      </c>
      <c r="N6" s="34">
        <f t="shared" si="4"/>
        <v>3.3710755058030228E-2</v>
      </c>
      <c r="O6" s="34"/>
      <c r="P6" s="34"/>
      <c r="Q6" s="34"/>
      <c r="R6" s="34"/>
      <c r="S6" s="34"/>
      <c r="T6" s="34"/>
      <c r="U6" s="34"/>
      <c r="V6" s="34"/>
      <c r="W6" s="34"/>
      <c r="X6" s="34"/>
      <c r="Y6" s="34"/>
    </row>
    <row r="7" spans="1:25" x14ac:dyDescent="0.25">
      <c r="A7" s="37" t="s">
        <v>3</v>
      </c>
      <c r="B7" s="34">
        <v>0.27700000000000002</v>
      </c>
      <c r="C7" s="34">
        <v>0.27200000000000002</v>
      </c>
      <c r="D7" s="36">
        <v>0.16</v>
      </c>
      <c r="E7" s="36">
        <v>0.26</v>
      </c>
      <c r="F7" s="34">
        <f t="shared" si="0"/>
        <v>0.24225000000000002</v>
      </c>
      <c r="G7" s="34">
        <f t="shared" si="1"/>
        <v>4.7887237339399751E-2</v>
      </c>
      <c r="H7" s="34">
        <v>0.26800000000000002</v>
      </c>
      <c r="I7" s="34">
        <v>0.247</v>
      </c>
      <c r="J7" s="36">
        <v>0.17</v>
      </c>
      <c r="K7" s="36">
        <v>0.24</v>
      </c>
      <c r="L7" s="34">
        <f t="shared" si="2"/>
        <v>0.23125000000000001</v>
      </c>
      <c r="M7" s="34">
        <f t="shared" si="3"/>
        <v>3.6833239064736012E-2</v>
      </c>
      <c r="N7" s="34">
        <f t="shared" si="4"/>
        <v>0.25118250045044865</v>
      </c>
      <c r="O7" s="34"/>
      <c r="P7" s="34"/>
      <c r="Q7" s="34"/>
      <c r="R7" s="34"/>
      <c r="S7" s="34"/>
      <c r="T7" s="34"/>
      <c r="U7" s="34"/>
      <c r="V7" s="34"/>
      <c r="W7" s="34"/>
      <c r="X7" s="34"/>
      <c r="Y7" s="34"/>
    </row>
    <row r="8" spans="1:25" x14ac:dyDescent="0.25">
      <c r="A8" s="37" t="s">
        <v>2</v>
      </c>
      <c r="B8" s="34">
        <v>0.219</v>
      </c>
      <c r="C8" s="34">
        <v>0.20200000000000001</v>
      </c>
      <c r="D8" s="36">
        <v>0.17</v>
      </c>
      <c r="E8" s="36">
        <v>0.19</v>
      </c>
      <c r="F8" s="34">
        <f t="shared" si="0"/>
        <v>0.19525000000000003</v>
      </c>
      <c r="G8" s="34">
        <f t="shared" si="1"/>
        <v>1.7851820635442196E-2</v>
      </c>
      <c r="H8" s="34">
        <v>0.188</v>
      </c>
      <c r="I8" s="34">
        <v>0.18</v>
      </c>
      <c r="J8" s="36">
        <v>0.16</v>
      </c>
      <c r="K8" s="36">
        <v>0.18</v>
      </c>
      <c r="L8" s="34">
        <f t="shared" si="2"/>
        <v>0.17699999999999999</v>
      </c>
      <c r="M8" s="34">
        <f t="shared" si="3"/>
        <v>1.0344080432788599E-2</v>
      </c>
      <c r="N8" s="34">
        <f t="shared" si="4"/>
        <v>3.742356768381358E-2</v>
      </c>
      <c r="O8" s="34"/>
      <c r="P8" s="34"/>
      <c r="Q8" s="34"/>
      <c r="R8" s="34"/>
      <c r="S8" s="34"/>
      <c r="T8" s="34"/>
      <c r="U8" s="34"/>
      <c r="V8" s="34"/>
      <c r="W8" s="34"/>
      <c r="X8" s="34"/>
      <c r="Y8" s="34"/>
    </row>
    <row r="9" spans="1:25" x14ac:dyDescent="0.25">
      <c r="A9" s="38" t="s">
        <v>1</v>
      </c>
      <c r="B9" s="34">
        <v>0.27</v>
      </c>
      <c r="C9" s="34">
        <v>0.27</v>
      </c>
      <c r="D9" s="36">
        <v>0.23</v>
      </c>
      <c r="E9" s="36">
        <v>0.23</v>
      </c>
      <c r="F9" s="34">
        <f t="shared" si="0"/>
        <v>0.25</v>
      </c>
      <c r="G9" s="34">
        <f t="shared" si="1"/>
        <v>2.0000000000000004E-2</v>
      </c>
      <c r="H9" s="34">
        <v>0.56999999999999995</v>
      </c>
      <c r="I9" s="34">
        <v>0.55000000000000004</v>
      </c>
      <c r="J9" s="36">
        <v>0.44</v>
      </c>
      <c r="K9" s="36">
        <v>0.47</v>
      </c>
      <c r="L9" s="34">
        <f>AVERAGE(H9:K9)</f>
        <v>0.50750000000000006</v>
      </c>
      <c r="M9" s="34">
        <f t="shared" si="3"/>
        <v>5.4025456962435499E-2</v>
      </c>
      <c r="N9" s="34">
        <f t="shared" si="4"/>
        <v>1.034741848728167E-3</v>
      </c>
      <c r="O9" s="34"/>
      <c r="P9" s="34"/>
      <c r="Q9" s="34"/>
      <c r="R9" s="34"/>
      <c r="S9" s="34"/>
      <c r="T9" s="34"/>
      <c r="U9" s="34"/>
      <c r="V9" s="34"/>
      <c r="W9" s="34"/>
      <c r="X9" s="34"/>
      <c r="Y9" s="34"/>
    </row>
    <row r="10" spans="1:25" x14ac:dyDescent="0.25">
      <c r="A10" s="39"/>
      <c r="B10" s="39"/>
      <c r="C10" s="39"/>
      <c r="D10" s="39"/>
      <c r="E10" s="39"/>
      <c r="F10" s="34"/>
      <c r="G10" s="34"/>
      <c r="H10" s="34"/>
      <c r="I10" s="34"/>
      <c r="J10" s="34"/>
      <c r="K10" s="34"/>
      <c r="L10" s="34"/>
      <c r="M10" s="34"/>
      <c r="N10" s="34"/>
      <c r="O10" s="34"/>
      <c r="P10" s="34"/>
      <c r="Q10" s="34"/>
      <c r="R10" s="34"/>
      <c r="S10" s="34"/>
      <c r="T10" s="34"/>
      <c r="U10" s="34"/>
      <c r="V10" s="34"/>
      <c r="W10" s="34"/>
      <c r="X10" s="34"/>
      <c r="Y10" s="34"/>
    </row>
    <row r="11" spans="1:25" x14ac:dyDescent="0.25">
      <c r="A11" s="34"/>
      <c r="B11" s="34"/>
      <c r="C11" s="34"/>
      <c r="D11" s="34"/>
      <c r="E11" s="34"/>
      <c r="F11" s="34"/>
      <c r="G11" s="34"/>
      <c r="H11" s="34"/>
      <c r="I11" s="34"/>
      <c r="J11" s="34"/>
      <c r="K11" s="34"/>
      <c r="L11" s="34"/>
      <c r="M11" s="34"/>
      <c r="N11" s="34"/>
      <c r="O11" s="34"/>
      <c r="P11" s="34"/>
      <c r="Q11" s="34"/>
      <c r="R11" s="34"/>
      <c r="S11" s="34"/>
      <c r="T11" s="34"/>
      <c r="U11" s="34"/>
      <c r="V11" s="34"/>
      <c r="W11" s="34"/>
      <c r="X11" s="34"/>
      <c r="Y11" s="34"/>
    </row>
    <row r="12" spans="1:25" x14ac:dyDescent="0.25">
      <c r="A12" s="34"/>
      <c r="B12" s="34"/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  <c r="V12" s="34"/>
      <c r="W12" s="34"/>
      <c r="X12" s="34"/>
      <c r="Y12" s="34"/>
    </row>
    <row r="13" spans="1:25" x14ac:dyDescent="0.25">
      <c r="A13" s="34"/>
      <c r="B13" s="34"/>
      <c r="C13" s="34"/>
      <c r="D13" s="34"/>
      <c r="E13" s="34"/>
      <c r="F13" s="34"/>
      <c r="G13" s="34"/>
      <c r="H13" s="34"/>
      <c r="I13" s="34"/>
      <c r="J13" s="34"/>
      <c r="K13" s="34"/>
      <c r="L13" s="34"/>
      <c r="M13" s="34"/>
      <c r="N13" s="34"/>
      <c r="O13" s="34"/>
      <c r="P13" s="34"/>
      <c r="Q13" s="34"/>
      <c r="R13" s="34"/>
      <c r="S13" s="34"/>
      <c r="T13" s="34"/>
      <c r="U13" s="34"/>
      <c r="V13" s="34"/>
      <c r="W13" s="34"/>
      <c r="X13" s="34"/>
      <c r="Y13" s="34"/>
    </row>
    <row r="14" spans="1:25" x14ac:dyDescent="0.25">
      <c r="A14" s="34"/>
      <c r="B14" s="34"/>
      <c r="C14" s="34"/>
      <c r="D14" s="34"/>
      <c r="E14" s="34"/>
      <c r="F14" s="34"/>
      <c r="G14" s="34"/>
      <c r="H14" s="34"/>
      <c r="I14" s="34"/>
      <c r="J14" s="34"/>
      <c r="K14" s="34"/>
      <c r="L14" s="34"/>
      <c r="M14" s="34"/>
      <c r="N14" s="34"/>
      <c r="O14" s="34"/>
      <c r="P14" s="34"/>
      <c r="Q14" s="34"/>
      <c r="R14" s="34"/>
      <c r="S14" s="34"/>
      <c r="T14" s="34"/>
      <c r="U14" s="34"/>
      <c r="V14" s="34"/>
      <c r="W14" s="34"/>
      <c r="X14" s="34"/>
      <c r="Y14" s="34"/>
    </row>
    <row r="15" spans="1:25" x14ac:dyDescent="0.25">
      <c r="A15" s="34"/>
      <c r="B15" s="34"/>
      <c r="C15" s="34"/>
      <c r="D15" s="34"/>
      <c r="E15" s="34"/>
      <c r="F15" s="34"/>
      <c r="G15" s="34"/>
      <c r="H15" s="34"/>
      <c r="I15" s="34"/>
      <c r="J15" s="34"/>
      <c r="K15" s="34"/>
      <c r="L15" s="34"/>
      <c r="M15" s="34"/>
      <c r="N15" s="34"/>
      <c r="O15" s="34"/>
      <c r="P15" s="34"/>
      <c r="Q15" s="34"/>
      <c r="R15" s="34"/>
      <c r="S15" s="34"/>
      <c r="T15" s="34"/>
      <c r="U15" s="34"/>
      <c r="V15" s="34"/>
      <c r="W15" s="34"/>
      <c r="X15" s="34"/>
      <c r="Y15" s="34"/>
    </row>
    <row r="16" spans="1:25" x14ac:dyDescent="0.25">
      <c r="A16" s="34"/>
      <c r="B16" s="34"/>
      <c r="C16" s="34"/>
      <c r="D16" s="34"/>
      <c r="E16" s="34"/>
      <c r="F16" s="34"/>
      <c r="G16" s="34"/>
      <c r="H16" s="34"/>
      <c r="I16" s="34"/>
      <c r="J16" s="34"/>
      <c r="K16" s="34"/>
      <c r="L16" s="34"/>
      <c r="M16" s="34"/>
      <c r="N16" s="34"/>
      <c r="O16" s="34"/>
      <c r="P16" s="34"/>
      <c r="Q16" s="34"/>
      <c r="R16" s="34"/>
      <c r="S16" s="34"/>
      <c r="T16" s="34"/>
      <c r="U16" s="34"/>
      <c r="V16" s="34"/>
      <c r="W16" s="34"/>
      <c r="X16" s="34"/>
      <c r="Y16" s="34"/>
    </row>
    <row r="17" spans="1:25" x14ac:dyDescent="0.25">
      <c r="A17" s="34"/>
      <c r="B17" s="34"/>
      <c r="C17" s="34"/>
      <c r="D17" s="34"/>
      <c r="E17" s="34"/>
      <c r="F17" s="34"/>
      <c r="G17" s="34"/>
      <c r="H17" s="34"/>
      <c r="I17" s="34"/>
      <c r="J17" s="34"/>
      <c r="K17" s="34"/>
      <c r="L17" s="34"/>
      <c r="M17" s="34"/>
      <c r="N17" s="34"/>
      <c r="O17" s="34"/>
      <c r="P17" s="34"/>
      <c r="Q17" s="34"/>
      <c r="R17" s="34"/>
      <c r="S17" s="34"/>
      <c r="T17" s="34"/>
      <c r="U17" s="34"/>
      <c r="V17" s="34"/>
      <c r="W17" s="34"/>
      <c r="X17" s="34"/>
      <c r="Y17" s="34"/>
    </row>
    <row r="18" spans="1:25" x14ac:dyDescent="0.25">
      <c r="A18" s="34"/>
      <c r="B18" s="34"/>
      <c r="C18" s="34"/>
      <c r="D18" s="34"/>
      <c r="E18" s="34"/>
      <c r="F18" s="34"/>
      <c r="G18" s="34"/>
      <c r="H18" s="34"/>
      <c r="I18" s="34"/>
      <c r="J18" s="34"/>
      <c r="K18" s="34"/>
      <c r="L18" s="34"/>
      <c r="M18" s="34"/>
      <c r="N18" s="34"/>
      <c r="O18" s="34"/>
      <c r="P18" s="34"/>
      <c r="Q18" s="34"/>
      <c r="R18" s="34"/>
      <c r="S18" s="34"/>
      <c r="T18" s="34"/>
      <c r="U18" s="34"/>
      <c r="V18" s="34"/>
      <c r="W18" s="34"/>
      <c r="X18" s="34"/>
      <c r="Y18" s="34"/>
    </row>
    <row r="19" spans="1:25" x14ac:dyDescent="0.25">
      <c r="A19" s="34"/>
      <c r="B19" s="34"/>
      <c r="C19" s="34"/>
      <c r="D19" s="34"/>
      <c r="E19" s="34"/>
      <c r="F19" s="34"/>
      <c r="G19" s="34"/>
      <c r="H19" s="34"/>
      <c r="I19" s="34"/>
      <c r="J19" s="34"/>
      <c r="K19" s="34"/>
      <c r="L19" s="34"/>
      <c r="M19" s="34"/>
      <c r="N19" s="34"/>
      <c r="O19" s="34"/>
      <c r="P19" s="34"/>
      <c r="Q19" s="34"/>
      <c r="R19" s="34"/>
      <c r="S19" s="34"/>
      <c r="T19" s="34"/>
      <c r="U19" s="34"/>
      <c r="V19" s="34"/>
      <c r="W19" s="34"/>
      <c r="X19" s="34"/>
      <c r="Y19" s="34"/>
    </row>
    <row r="20" spans="1:25" ht="15.75" customHeight="1" x14ac:dyDescent="0.25">
      <c r="A20" s="34"/>
      <c r="B20" s="34"/>
      <c r="C20" s="34"/>
      <c r="D20" s="34"/>
      <c r="E20" s="34"/>
      <c r="F20" s="34"/>
      <c r="G20" s="34"/>
      <c r="H20" s="34"/>
      <c r="I20" s="34"/>
      <c r="J20" s="34"/>
      <c r="K20" s="34"/>
      <c r="L20" s="34"/>
      <c r="M20" s="34"/>
      <c r="N20" s="34"/>
      <c r="O20" s="34"/>
      <c r="P20" s="34"/>
      <c r="Q20" s="34"/>
      <c r="R20" s="34"/>
      <c r="S20" s="34"/>
      <c r="T20" s="34"/>
      <c r="U20" s="34"/>
      <c r="V20" s="34"/>
      <c r="W20" s="34"/>
      <c r="X20" s="34"/>
      <c r="Y20" s="34"/>
    </row>
    <row r="21" spans="1:25" x14ac:dyDescent="0.25">
      <c r="A21" s="34"/>
      <c r="B21" s="34"/>
      <c r="C21" s="34"/>
      <c r="D21" s="34"/>
      <c r="E21" s="34"/>
      <c r="F21" s="34"/>
      <c r="G21" s="34"/>
      <c r="H21" s="34"/>
      <c r="I21" s="34"/>
      <c r="J21" s="34"/>
      <c r="K21" s="34"/>
      <c r="L21" s="34"/>
      <c r="M21" s="34"/>
      <c r="N21" s="34"/>
      <c r="O21" s="34"/>
      <c r="P21" s="34"/>
      <c r="Q21" s="34"/>
      <c r="R21" s="34"/>
      <c r="S21" s="34"/>
      <c r="T21" s="34"/>
      <c r="U21" s="34"/>
      <c r="V21" s="34"/>
      <c r="W21" s="34"/>
      <c r="X21" s="34"/>
      <c r="Y21" s="34"/>
    </row>
    <row r="22" spans="1:25" x14ac:dyDescent="0.25">
      <c r="A22" s="34"/>
      <c r="B22" s="34"/>
      <c r="C22" s="34"/>
      <c r="D22" s="34"/>
      <c r="E22" s="34"/>
      <c r="F22" s="34"/>
      <c r="G22" s="34"/>
      <c r="H22" s="34"/>
      <c r="I22" s="34"/>
      <c r="J22" s="34"/>
      <c r="K22" s="34"/>
      <c r="L22" s="34"/>
      <c r="M22" s="34"/>
      <c r="N22" s="34"/>
      <c r="O22" s="34"/>
      <c r="P22" s="34"/>
      <c r="Q22" s="34"/>
      <c r="R22" s="34"/>
      <c r="S22" s="34"/>
      <c r="T22" s="34"/>
      <c r="U22" s="34"/>
      <c r="V22" s="34"/>
      <c r="W22" s="34"/>
      <c r="X22" s="34"/>
      <c r="Y22" s="34"/>
    </row>
    <row r="23" spans="1:25" x14ac:dyDescent="0.25">
      <c r="A23" s="34"/>
      <c r="B23" s="34"/>
      <c r="C23" s="34"/>
      <c r="D23" s="34"/>
      <c r="E23" s="34"/>
      <c r="F23" s="34"/>
      <c r="G23" s="34"/>
      <c r="H23" s="34"/>
      <c r="I23" s="34"/>
      <c r="J23" s="34"/>
      <c r="K23" s="34"/>
      <c r="L23" s="34"/>
      <c r="M23" s="34"/>
      <c r="N23" s="34"/>
      <c r="O23" s="34"/>
      <c r="P23" s="34"/>
      <c r="Q23" s="34"/>
      <c r="R23" s="34"/>
      <c r="S23" s="34"/>
      <c r="T23" s="34"/>
      <c r="U23" s="34"/>
      <c r="V23" s="34"/>
      <c r="W23" s="34"/>
      <c r="X23" s="34"/>
      <c r="Y23" s="34"/>
    </row>
    <row r="24" spans="1:25" x14ac:dyDescent="0.25">
      <c r="A24" s="34"/>
      <c r="B24" s="34"/>
      <c r="C24" s="34"/>
      <c r="D24" s="34"/>
      <c r="E24" s="34"/>
      <c r="F24" s="34"/>
      <c r="G24" s="34"/>
      <c r="H24" s="34"/>
      <c r="I24" s="34"/>
      <c r="J24" s="34"/>
      <c r="K24" s="34"/>
      <c r="L24" s="34"/>
      <c r="M24" s="34"/>
      <c r="N24" s="34"/>
      <c r="O24" s="34"/>
      <c r="P24" s="34"/>
      <c r="Q24" s="34"/>
      <c r="R24" s="34"/>
      <c r="S24" s="34"/>
      <c r="T24" s="34"/>
      <c r="U24" s="34"/>
      <c r="V24" s="34"/>
      <c r="W24" s="34"/>
      <c r="X24" s="34"/>
      <c r="Y24" s="34"/>
    </row>
    <row r="25" spans="1:25" x14ac:dyDescent="0.25">
      <c r="A25" s="34"/>
      <c r="B25" s="34"/>
      <c r="C25" s="34"/>
      <c r="D25" s="34"/>
      <c r="E25" s="34"/>
      <c r="F25" s="34"/>
      <c r="G25" s="34"/>
      <c r="H25" s="34"/>
      <c r="I25" s="34"/>
      <c r="J25" s="34"/>
      <c r="K25" s="34"/>
      <c r="L25" s="34"/>
      <c r="M25" s="34"/>
      <c r="N25" s="34"/>
      <c r="O25" s="34"/>
      <c r="P25" s="34"/>
      <c r="Q25" s="34"/>
      <c r="R25" s="34"/>
      <c r="S25" s="34"/>
      <c r="T25" s="34"/>
      <c r="U25" s="34"/>
      <c r="V25" s="34"/>
      <c r="W25" s="34"/>
      <c r="X25" s="34"/>
      <c r="Y25" s="34"/>
    </row>
    <row r="26" spans="1:25" x14ac:dyDescent="0.25">
      <c r="A26" s="34"/>
      <c r="B26" s="34"/>
      <c r="C26" s="34"/>
      <c r="D26" s="34"/>
      <c r="E26" s="34"/>
      <c r="F26" s="34"/>
      <c r="G26" s="34"/>
      <c r="H26" s="34"/>
      <c r="I26" s="34"/>
      <c r="J26" s="34"/>
      <c r="K26" s="34"/>
      <c r="L26" s="34"/>
      <c r="M26" s="34"/>
      <c r="N26" s="34"/>
      <c r="O26" s="34"/>
      <c r="P26" s="34"/>
      <c r="Q26" s="34"/>
      <c r="R26" s="34"/>
      <c r="S26" s="34"/>
      <c r="T26" s="34"/>
      <c r="U26" s="34"/>
      <c r="V26" s="34"/>
      <c r="W26" s="34"/>
      <c r="X26" s="34"/>
      <c r="Y26" s="34"/>
    </row>
    <row r="27" spans="1:25" x14ac:dyDescent="0.25">
      <c r="A27" s="34"/>
      <c r="B27" s="34"/>
      <c r="C27" s="34"/>
      <c r="D27" s="34"/>
      <c r="E27" s="34"/>
      <c r="F27" s="34"/>
      <c r="G27" s="34"/>
      <c r="H27" s="34"/>
      <c r="I27" s="34"/>
      <c r="J27" s="34"/>
      <c r="K27" s="34"/>
      <c r="L27" s="34"/>
      <c r="M27" s="34"/>
      <c r="N27" s="34"/>
      <c r="O27" s="34"/>
      <c r="P27" s="34"/>
      <c r="Q27" s="34"/>
      <c r="R27" s="34"/>
      <c r="S27" s="34"/>
      <c r="T27" s="34"/>
      <c r="U27" s="34"/>
      <c r="V27" s="34"/>
      <c r="W27" s="34"/>
      <c r="X27" s="34"/>
      <c r="Y27" s="34"/>
    </row>
    <row r="28" spans="1:25" x14ac:dyDescent="0.25">
      <c r="A28" s="34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4"/>
      <c r="O28" s="34"/>
      <c r="P28" s="34"/>
      <c r="Q28" s="34"/>
      <c r="R28" s="34"/>
      <c r="S28" s="34"/>
      <c r="T28" s="34"/>
      <c r="U28" s="34"/>
      <c r="V28" s="34"/>
      <c r="W28" s="34"/>
      <c r="X28" s="34"/>
      <c r="Y28" s="34"/>
    </row>
  </sheetData>
  <conditionalFormatting sqref="N2:N9">
    <cfRule type="cellIs" dxfId="1" priority="1" operator="lessThan">
      <formula>0.05</formula>
    </cfRule>
  </conditionalFormatting>
  <pageMargins left="0.7" right="0.7" top="0.75" bottom="0.75" header="0.3" footer="0.3"/>
  <pageSetup orientation="portrait" horizontalDpi="0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"/>
  <sheetViews>
    <sheetView topLeftCell="A23" zoomScale="50" zoomScaleNormal="50" workbookViewId="0">
      <selection activeCell="N3" sqref="N3"/>
    </sheetView>
  </sheetViews>
  <sheetFormatPr defaultRowHeight="15" x14ac:dyDescent="0.25"/>
  <sheetData>
    <row r="1" spans="1:14" x14ac:dyDescent="0.25">
      <c r="A1" t="s">
        <v>14</v>
      </c>
      <c r="N1" t="s">
        <v>285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98"/>
  <sheetViews>
    <sheetView workbookViewId="0">
      <selection sqref="A1:E198"/>
    </sheetView>
  </sheetViews>
  <sheetFormatPr defaultRowHeight="15" x14ac:dyDescent="0.25"/>
  <cols>
    <col min="1" max="1" width="17.7109375" customWidth="1"/>
    <col min="2" max="2" width="19.140625" customWidth="1"/>
    <col min="3" max="3" width="24.28515625" customWidth="1"/>
  </cols>
  <sheetData>
    <row r="1" spans="1:5" x14ac:dyDescent="0.25">
      <c r="B1" s="15" t="s">
        <v>294</v>
      </c>
      <c r="C1" s="15" t="s">
        <v>295</v>
      </c>
      <c r="D1" s="40"/>
      <c r="E1" s="40"/>
    </row>
    <row r="2" spans="1:5" x14ac:dyDescent="0.25">
      <c r="A2" t="s">
        <v>296</v>
      </c>
      <c r="B2" t="s">
        <v>297</v>
      </c>
      <c r="C2" s="40" t="s">
        <v>298</v>
      </c>
      <c r="D2" s="40" t="s">
        <v>299</v>
      </c>
      <c r="E2" s="40" t="s">
        <v>300</v>
      </c>
    </row>
    <row r="3" spans="1:5" x14ac:dyDescent="0.25">
      <c r="A3" s="41" t="s">
        <v>301</v>
      </c>
    </row>
    <row r="4" spans="1:5" x14ac:dyDescent="0.25">
      <c r="B4">
        <v>575.4</v>
      </c>
      <c r="C4" s="40">
        <f>(B4/2)*0.013</f>
        <v>3.7400999999999995</v>
      </c>
      <c r="D4" s="40">
        <f>AVERAGE(C4:C9)</f>
        <v>3.7816999999999994</v>
      </c>
      <c r="E4" s="40">
        <f>STDEV(C4:C9)</f>
        <v>0.18452308256692443</v>
      </c>
    </row>
    <row r="5" spans="1:5" x14ac:dyDescent="0.25">
      <c r="B5">
        <v>592.29999999999995</v>
      </c>
      <c r="C5" s="40">
        <f t="shared" ref="C5:C9" si="0">(B5/2)*0.013</f>
        <v>3.8499499999999993</v>
      </c>
      <c r="D5" s="40"/>
      <c r="E5" s="40"/>
    </row>
    <row r="6" spans="1:5" x14ac:dyDescent="0.25">
      <c r="B6">
        <v>581.5</v>
      </c>
      <c r="C6" s="40">
        <f t="shared" si="0"/>
        <v>3.7797499999999999</v>
      </c>
      <c r="D6" s="40"/>
      <c r="E6" s="40"/>
    </row>
    <row r="7" spans="1:5" x14ac:dyDescent="0.25">
      <c r="B7">
        <v>590.79999999999995</v>
      </c>
      <c r="C7" s="40">
        <f t="shared" si="0"/>
        <v>3.8401999999999994</v>
      </c>
      <c r="D7" s="40"/>
      <c r="E7" s="40"/>
    </row>
    <row r="8" spans="1:5" x14ac:dyDescent="0.25">
      <c r="B8">
        <v>532.29999999999995</v>
      </c>
      <c r="C8" s="40">
        <f t="shared" si="0"/>
        <v>3.4599499999999996</v>
      </c>
      <c r="D8" s="40"/>
      <c r="E8" s="40"/>
    </row>
    <row r="9" spans="1:5" x14ac:dyDescent="0.25">
      <c r="B9">
        <v>618.5</v>
      </c>
      <c r="C9" s="40">
        <f t="shared" si="0"/>
        <v>4.0202499999999999</v>
      </c>
      <c r="D9" s="40"/>
      <c r="E9" s="40"/>
    </row>
    <row r="10" spans="1:5" x14ac:dyDescent="0.25">
      <c r="A10" s="41" t="s">
        <v>302</v>
      </c>
      <c r="C10" s="40"/>
      <c r="D10" s="40"/>
      <c r="E10" s="40"/>
    </row>
    <row r="11" spans="1:5" x14ac:dyDescent="0.25">
      <c r="B11">
        <v>1406.2</v>
      </c>
      <c r="C11" s="40">
        <f t="shared" ref="C11:C16" si="1">(B11/2)*0.013</f>
        <v>9.1402999999999999</v>
      </c>
      <c r="D11" s="40">
        <f>AVERAGE(C11:C16)</f>
        <v>10.268375000000001</v>
      </c>
      <c r="E11" s="40">
        <f>STDEV(C11:C16)</f>
        <v>0.72305373019575769</v>
      </c>
    </row>
    <row r="12" spans="1:5" x14ac:dyDescent="0.25">
      <c r="B12">
        <v>1741.5</v>
      </c>
      <c r="C12" s="40">
        <f t="shared" si="1"/>
        <v>11.319749999999999</v>
      </c>
      <c r="D12" s="40"/>
      <c r="E12" s="40"/>
    </row>
    <row r="13" spans="1:5" x14ac:dyDescent="0.25">
      <c r="B13">
        <v>1604.6</v>
      </c>
      <c r="C13" s="40">
        <f t="shared" si="1"/>
        <v>10.429899999999998</v>
      </c>
      <c r="D13" s="40"/>
      <c r="E13" s="40"/>
    </row>
    <row r="14" spans="1:5" x14ac:dyDescent="0.25">
      <c r="B14">
        <v>1518.5</v>
      </c>
      <c r="C14" s="40">
        <f t="shared" si="1"/>
        <v>9.8702500000000004</v>
      </c>
      <c r="D14" s="40"/>
      <c r="E14" s="40"/>
    </row>
    <row r="15" spans="1:5" x14ac:dyDescent="0.25">
      <c r="B15">
        <v>1609.2</v>
      </c>
      <c r="C15" s="40">
        <f t="shared" si="1"/>
        <v>10.4598</v>
      </c>
      <c r="D15" s="40"/>
      <c r="E15" s="40"/>
    </row>
    <row r="16" spans="1:5" x14ac:dyDescent="0.25">
      <c r="B16">
        <v>1598.5</v>
      </c>
      <c r="C16" s="40">
        <f t="shared" si="1"/>
        <v>10.39025</v>
      </c>
      <c r="D16" s="40"/>
      <c r="E16" s="40"/>
    </row>
    <row r="17" spans="1:5" x14ac:dyDescent="0.25">
      <c r="A17" s="41" t="s">
        <v>303</v>
      </c>
      <c r="C17" s="40"/>
      <c r="D17" s="40"/>
      <c r="E17" s="40"/>
    </row>
    <row r="18" spans="1:5" x14ac:dyDescent="0.25">
      <c r="B18">
        <v>209.2</v>
      </c>
      <c r="C18" s="40">
        <f t="shared" ref="C18:C23" si="2">(B18/2)*0.013</f>
        <v>1.3597999999999999</v>
      </c>
      <c r="D18" s="40">
        <f>AVERAGE(C18:C23)</f>
        <v>1.378325</v>
      </c>
      <c r="E18" s="40">
        <f>STDEV(C18:C23)</f>
        <v>0.12541244256452388</v>
      </c>
    </row>
    <row r="19" spans="1:5" x14ac:dyDescent="0.25">
      <c r="B19">
        <v>218.5</v>
      </c>
      <c r="C19" s="40">
        <f t="shared" si="2"/>
        <v>1.42025</v>
      </c>
      <c r="D19" s="40"/>
      <c r="E19" s="40"/>
    </row>
    <row r="20" spans="1:5" x14ac:dyDescent="0.25">
      <c r="B20">
        <v>181.5</v>
      </c>
      <c r="C20" s="40">
        <f t="shared" si="2"/>
        <v>1.1797499999999999</v>
      </c>
      <c r="D20" s="40"/>
      <c r="E20" s="40"/>
    </row>
    <row r="21" spans="1:5" x14ac:dyDescent="0.25">
      <c r="B21">
        <v>204.6</v>
      </c>
      <c r="C21" s="40">
        <f t="shared" si="2"/>
        <v>1.3298999999999999</v>
      </c>
      <c r="D21" s="40"/>
      <c r="E21" s="40"/>
    </row>
    <row r="22" spans="1:5" x14ac:dyDescent="0.25">
      <c r="B22">
        <v>218.5</v>
      </c>
      <c r="C22" s="40">
        <f t="shared" si="2"/>
        <v>1.42025</v>
      </c>
      <c r="D22" s="40"/>
      <c r="E22" s="40"/>
    </row>
    <row r="23" spans="1:5" x14ac:dyDescent="0.25">
      <c r="B23">
        <v>240</v>
      </c>
      <c r="C23" s="40">
        <f t="shared" si="2"/>
        <v>1.5599999999999998</v>
      </c>
      <c r="D23" s="40"/>
      <c r="E23" s="40"/>
    </row>
    <row r="24" spans="1:5" x14ac:dyDescent="0.25">
      <c r="A24" s="41" t="s">
        <v>304</v>
      </c>
      <c r="C24" s="42"/>
      <c r="D24" s="42"/>
      <c r="E24" s="42"/>
    </row>
    <row r="25" spans="1:5" x14ac:dyDescent="0.25">
      <c r="B25">
        <v>1447.7</v>
      </c>
      <c r="C25" s="40">
        <f t="shared" ref="C25:C30" si="3">(B25/2)*0.013</f>
        <v>9.41005</v>
      </c>
      <c r="D25" s="40">
        <f>AVERAGE(C25:C30)</f>
        <v>10.678308333333334</v>
      </c>
      <c r="E25" s="40">
        <f>STDEV(C25:C30)</f>
        <v>1.0346870127805152</v>
      </c>
    </row>
    <row r="26" spans="1:5" x14ac:dyDescent="0.25">
      <c r="B26">
        <v>1610.8</v>
      </c>
      <c r="C26" s="40">
        <f t="shared" si="3"/>
        <v>10.470199999999998</v>
      </c>
      <c r="D26" s="42"/>
      <c r="E26" s="42"/>
    </row>
    <row r="27" spans="1:5" x14ac:dyDescent="0.25">
      <c r="B27">
        <v>1535.4</v>
      </c>
      <c r="C27" s="40">
        <f t="shared" si="3"/>
        <v>9.9801000000000002</v>
      </c>
      <c r="D27" s="42"/>
      <c r="E27" s="42"/>
    </row>
    <row r="28" spans="1:5" x14ac:dyDescent="0.25">
      <c r="B28">
        <v>1615.4</v>
      </c>
      <c r="C28" s="40">
        <f t="shared" si="3"/>
        <v>10.5001</v>
      </c>
      <c r="D28" s="42"/>
      <c r="E28" s="42"/>
    </row>
    <row r="29" spans="1:5" x14ac:dyDescent="0.25">
      <c r="B29">
        <v>1893.8</v>
      </c>
      <c r="C29" s="40">
        <f t="shared" si="3"/>
        <v>12.309699999999999</v>
      </c>
      <c r="D29" s="42"/>
      <c r="E29" s="42"/>
    </row>
    <row r="30" spans="1:5" x14ac:dyDescent="0.25">
      <c r="B30">
        <v>1753.8</v>
      </c>
      <c r="C30" s="40">
        <f t="shared" si="3"/>
        <v>11.399699999999999</v>
      </c>
      <c r="D30" s="42"/>
      <c r="E30" s="42"/>
    </row>
    <row r="31" spans="1:5" x14ac:dyDescent="0.25">
      <c r="A31" s="41" t="s">
        <v>305</v>
      </c>
      <c r="C31" s="42"/>
      <c r="D31" s="42"/>
      <c r="E31" s="42"/>
    </row>
    <row r="32" spans="1:5" x14ac:dyDescent="0.25">
      <c r="B32">
        <v>2061.5</v>
      </c>
      <c r="C32" s="40">
        <f t="shared" ref="C32:C37" si="4">(B32/2)*0.013</f>
        <v>13.399749999999999</v>
      </c>
      <c r="D32" s="40">
        <f>AVERAGE(C32:C37)</f>
        <v>11.283241666666667</v>
      </c>
      <c r="E32" s="40">
        <f>STDEV(C32:C37)</f>
        <v>1.5147549803241021</v>
      </c>
    </row>
    <row r="33" spans="1:5" x14ac:dyDescent="0.25">
      <c r="B33">
        <v>1501.5</v>
      </c>
      <c r="C33" s="40">
        <f t="shared" si="4"/>
        <v>9.7597500000000004</v>
      </c>
      <c r="D33" s="42"/>
      <c r="E33" s="42"/>
    </row>
    <row r="34" spans="1:5" x14ac:dyDescent="0.25">
      <c r="B34">
        <v>1616.9</v>
      </c>
      <c r="C34" s="40">
        <f t="shared" si="4"/>
        <v>10.50985</v>
      </c>
      <c r="D34" s="42"/>
      <c r="E34" s="42"/>
    </row>
    <row r="35" spans="1:5" x14ac:dyDescent="0.25">
      <c r="B35">
        <v>1741.5</v>
      </c>
      <c r="C35" s="40">
        <f t="shared" si="4"/>
        <v>11.319749999999999</v>
      </c>
      <c r="D35" s="42"/>
      <c r="E35" s="42"/>
    </row>
    <row r="36" spans="1:5" x14ac:dyDescent="0.25">
      <c r="B36">
        <v>1527.7</v>
      </c>
      <c r="C36" s="40">
        <f t="shared" si="4"/>
        <v>9.9300499999999996</v>
      </c>
      <c r="D36" s="42"/>
      <c r="E36" s="42"/>
    </row>
    <row r="37" spans="1:5" x14ac:dyDescent="0.25">
      <c r="B37">
        <v>1966.2</v>
      </c>
      <c r="C37" s="40">
        <f t="shared" si="4"/>
        <v>12.7803</v>
      </c>
      <c r="D37" s="42"/>
      <c r="E37" s="42"/>
    </row>
    <row r="38" spans="1:5" x14ac:dyDescent="0.25">
      <c r="A38" s="41" t="s">
        <v>306</v>
      </c>
      <c r="C38" s="42"/>
      <c r="D38" s="42"/>
      <c r="E38" s="42"/>
    </row>
    <row r="39" spans="1:5" x14ac:dyDescent="0.25">
      <c r="B39">
        <v>1630.8</v>
      </c>
      <c r="C39" s="40">
        <f t="shared" ref="C39:C44" si="5">(B39/2)*0.013</f>
        <v>10.600199999999999</v>
      </c>
      <c r="D39" s="40">
        <f>AVERAGE(C39:C44)</f>
        <v>10.43835</v>
      </c>
      <c r="E39" s="40">
        <f>STDEV(C39:C44)</f>
        <v>0.50010697555623029</v>
      </c>
    </row>
    <row r="40" spans="1:5" x14ac:dyDescent="0.25">
      <c r="B40">
        <v>1670.8</v>
      </c>
      <c r="C40" s="40">
        <f t="shared" si="5"/>
        <v>10.860199999999999</v>
      </c>
      <c r="D40" s="42"/>
      <c r="E40" s="42"/>
    </row>
    <row r="41" spans="1:5" x14ac:dyDescent="0.25">
      <c r="B41">
        <v>1561.5</v>
      </c>
      <c r="C41" s="40">
        <f t="shared" si="5"/>
        <v>10.149749999999999</v>
      </c>
      <c r="D41" s="42"/>
      <c r="E41" s="42"/>
    </row>
    <row r="42" spans="1:5" x14ac:dyDescent="0.25">
      <c r="B42">
        <v>1492.3</v>
      </c>
      <c r="C42" s="40">
        <f t="shared" si="5"/>
        <v>9.6999499999999994</v>
      </c>
      <c r="D42" s="42"/>
      <c r="E42" s="42"/>
    </row>
    <row r="43" spans="1:5" x14ac:dyDescent="0.25">
      <c r="B43">
        <v>1701.5</v>
      </c>
      <c r="C43" s="40">
        <f t="shared" si="5"/>
        <v>11.059749999999999</v>
      </c>
      <c r="D43" s="42"/>
      <c r="E43" s="42"/>
    </row>
    <row r="44" spans="1:5" x14ac:dyDescent="0.25">
      <c r="B44">
        <v>1578.5</v>
      </c>
      <c r="C44" s="40">
        <f t="shared" si="5"/>
        <v>10.260249999999999</v>
      </c>
      <c r="D44" s="42"/>
      <c r="E44" s="42"/>
    </row>
    <row r="45" spans="1:5" x14ac:dyDescent="0.25">
      <c r="A45" s="41" t="s">
        <v>307</v>
      </c>
      <c r="C45" s="42"/>
      <c r="D45" s="42"/>
      <c r="E45" s="42"/>
    </row>
    <row r="46" spans="1:5" x14ac:dyDescent="0.25">
      <c r="B46">
        <v>504.6</v>
      </c>
      <c r="C46" s="40">
        <f t="shared" ref="C46:C51" si="6">(B46/2)*0.013</f>
        <v>3.2799</v>
      </c>
      <c r="D46" s="40">
        <f>AVERAGE(C46:C51)</f>
        <v>3.1116583333333332</v>
      </c>
      <c r="E46" s="40">
        <f>STDEV(C46:C51)</f>
        <v>0.18728142037230144</v>
      </c>
    </row>
    <row r="47" spans="1:5" x14ac:dyDescent="0.25">
      <c r="B47">
        <v>484.6</v>
      </c>
      <c r="C47" s="40">
        <f t="shared" si="6"/>
        <v>3.1499000000000001</v>
      </c>
      <c r="D47" s="40"/>
      <c r="E47" s="40"/>
    </row>
    <row r="48" spans="1:5" x14ac:dyDescent="0.25">
      <c r="B48">
        <v>447.7</v>
      </c>
      <c r="C48" s="40">
        <f t="shared" si="6"/>
        <v>2.9100499999999996</v>
      </c>
      <c r="D48" s="40"/>
      <c r="E48" s="40"/>
    </row>
    <row r="49" spans="1:5" x14ac:dyDescent="0.25">
      <c r="B49">
        <v>509.2</v>
      </c>
      <c r="C49" s="40">
        <f t="shared" si="6"/>
        <v>3.3097999999999996</v>
      </c>
      <c r="D49" s="40"/>
      <c r="E49" s="40"/>
    </row>
    <row r="50" spans="1:5" x14ac:dyDescent="0.25">
      <c r="B50">
        <v>486.2</v>
      </c>
      <c r="C50" s="40">
        <f t="shared" si="6"/>
        <v>3.1602999999999999</v>
      </c>
      <c r="D50" s="40"/>
      <c r="E50" s="40"/>
    </row>
    <row r="51" spans="1:5" x14ac:dyDescent="0.25">
      <c r="B51">
        <v>440</v>
      </c>
      <c r="C51" s="40">
        <f t="shared" si="6"/>
        <v>2.86</v>
      </c>
      <c r="D51" s="40"/>
      <c r="E51" s="40"/>
    </row>
    <row r="52" spans="1:5" x14ac:dyDescent="0.25">
      <c r="A52" s="41" t="s">
        <v>308</v>
      </c>
      <c r="C52" s="42"/>
      <c r="D52" s="42"/>
      <c r="E52" s="42"/>
    </row>
    <row r="53" spans="1:5" x14ac:dyDescent="0.25">
      <c r="B53">
        <v>1761.5</v>
      </c>
      <c r="C53" s="40">
        <f t="shared" ref="C53:C58" si="7">(B53/2)*0.013</f>
        <v>11.44975</v>
      </c>
      <c r="D53" s="40">
        <f>AVERAGE(C53:C58)</f>
        <v>10.541700000000001</v>
      </c>
      <c r="E53" s="40">
        <f>STDEV(C53:C58)</f>
        <v>1.1564604472267954</v>
      </c>
    </row>
    <row r="54" spans="1:5" x14ac:dyDescent="0.25">
      <c r="B54">
        <v>1904.6</v>
      </c>
      <c r="C54" s="40">
        <f t="shared" si="7"/>
        <v>12.379899999999999</v>
      </c>
      <c r="D54" s="40"/>
      <c r="E54" s="40"/>
    </row>
    <row r="55" spans="1:5" x14ac:dyDescent="0.25">
      <c r="B55">
        <v>1487.7</v>
      </c>
      <c r="C55" s="40">
        <f t="shared" si="7"/>
        <v>9.6700499999999998</v>
      </c>
      <c r="D55" s="40"/>
      <c r="E55" s="40"/>
    </row>
    <row r="56" spans="1:5" x14ac:dyDescent="0.25">
      <c r="B56">
        <v>1615.4</v>
      </c>
      <c r="C56" s="40">
        <f t="shared" si="7"/>
        <v>10.5001</v>
      </c>
      <c r="D56" s="40"/>
      <c r="E56" s="40"/>
    </row>
    <row r="57" spans="1:5" x14ac:dyDescent="0.25">
      <c r="B57">
        <v>1458.5</v>
      </c>
      <c r="C57" s="40">
        <f t="shared" si="7"/>
        <v>9.4802499999999998</v>
      </c>
      <c r="D57" s="40"/>
      <c r="E57" s="40"/>
    </row>
    <row r="58" spans="1:5" x14ac:dyDescent="0.25">
      <c r="B58">
        <v>1503.1</v>
      </c>
      <c r="C58" s="40">
        <f t="shared" si="7"/>
        <v>9.7701499999999992</v>
      </c>
      <c r="D58" s="40"/>
      <c r="E58" s="40"/>
    </row>
    <row r="59" spans="1:5" x14ac:dyDescent="0.25">
      <c r="A59" s="41" t="s">
        <v>309</v>
      </c>
      <c r="C59" s="40"/>
      <c r="D59" s="40"/>
      <c r="E59" s="40"/>
    </row>
    <row r="60" spans="1:5" x14ac:dyDescent="0.25">
      <c r="B60">
        <v>530.79999999999995</v>
      </c>
      <c r="C60" s="40">
        <f t="shared" ref="C60:C65" si="8">(B60/2)*0.013</f>
        <v>3.4501999999999997</v>
      </c>
      <c r="D60" s="40">
        <f>AVERAGE(C60:C65)</f>
        <v>3.1283416666666661</v>
      </c>
      <c r="E60" s="40">
        <f>STDEV(C60:C65)</f>
        <v>0.23805283114608536</v>
      </c>
    </row>
    <row r="61" spans="1:5" x14ac:dyDescent="0.25">
      <c r="B61">
        <v>490.8</v>
      </c>
      <c r="C61" s="40">
        <f t="shared" si="8"/>
        <v>3.1901999999999999</v>
      </c>
      <c r="D61" s="40"/>
      <c r="E61" s="40"/>
    </row>
    <row r="62" spans="1:5" x14ac:dyDescent="0.25">
      <c r="B62">
        <v>430.8</v>
      </c>
      <c r="C62" s="40">
        <f t="shared" si="8"/>
        <v>2.8001999999999998</v>
      </c>
      <c r="D62" s="40"/>
      <c r="E62" s="40"/>
    </row>
    <row r="63" spans="1:5" x14ac:dyDescent="0.25">
      <c r="B63">
        <v>453.8</v>
      </c>
      <c r="C63" s="40">
        <f t="shared" si="8"/>
        <v>2.9497</v>
      </c>
      <c r="D63" s="40"/>
      <c r="E63" s="40"/>
    </row>
    <row r="64" spans="1:5" x14ac:dyDescent="0.25">
      <c r="B64">
        <v>509.2</v>
      </c>
      <c r="C64" s="40">
        <f t="shared" si="8"/>
        <v>3.3097999999999996</v>
      </c>
      <c r="D64" s="40"/>
      <c r="E64" s="40"/>
    </row>
    <row r="65" spans="1:5" x14ac:dyDescent="0.25">
      <c r="B65">
        <v>472.3</v>
      </c>
      <c r="C65" s="40">
        <f t="shared" si="8"/>
        <v>3.06995</v>
      </c>
      <c r="D65" s="40"/>
      <c r="E65" s="40"/>
    </row>
    <row r="66" spans="1:5" x14ac:dyDescent="0.25">
      <c r="A66" s="41" t="s">
        <v>310</v>
      </c>
      <c r="C66" s="40"/>
      <c r="D66" s="40"/>
      <c r="E66" s="40"/>
    </row>
    <row r="67" spans="1:5" x14ac:dyDescent="0.25">
      <c r="B67">
        <v>2044.6</v>
      </c>
      <c r="C67" s="40">
        <f t="shared" ref="C67:C72" si="9">(B67/2)*0.013</f>
        <v>13.289899999999999</v>
      </c>
      <c r="D67" s="40">
        <f>AVERAGE(C67:C72)</f>
        <v>10.994858333333333</v>
      </c>
      <c r="E67" s="40">
        <f>STDEV(C67:C72)</f>
        <v>1.5074123873103327</v>
      </c>
    </row>
    <row r="68" spans="1:5" x14ac:dyDescent="0.25">
      <c r="B68">
        <v>1752.3</v>
      </c>
      <c r="C68" s="40">
        <f t="shared" si="9"/>
        <v>11.389949999999999</v>
      </c>
      <c r="D68" s="42"/>
      <c r="E68" s="42"/>
    </row>
    <row r="69" spans="1:5" x14ac:dyDescent="0.25">
      <c r="B69">
        <v>1469.2</v>
      </c>
      <c r="C69" s="40">
        <f t="shared" si="9"/>
        <v>9.5497999999999994</v>
      </c>
      <c r="D69" s="42"/>
      <c r="E69" s="42"/>
    </row>
    <row r="70" spans="1:5" x14ac:dyDescent="0.25">
      <c r="B70">
        <v>1636.9</v>
      </c>
      <c r="C70" s="40">
        <f t="shared" si="9"/>
        <v>10.639850000000001</v>
      </c>
      <c r="D70" s="42"/>
      <c r="E70" s="42"/>
    </row>
    <row r="71" spans="1:5" x14ac:dyDescent="0.25">
      <c r="B71">
        <v>1821.5</v>
      </c>
      <c r="C71" s="40">
        <f t="shared" si="9"/>
        <v>11.839749999999999</v>
      </c>
      <c r="D71" s="42"/>
      <c r="E71" s="42"/>
    </row>
    <row r="72" spans="1:5" x14ac:dyDescent="0.25">
      <c r="B72">
        <v>1424.6</v>
      </c>
      <c r="C72" s="40">
        <f t="shared" si="9"/>
        <v>9.2598999999999982</v>
      </c>
      <c r="D72" s="42"/>
      <c r="E72" s="42"/>
    </row>
    <row r="73" spans="1:5" x14ac:dyDescent="0.25">
      <c r="A73" s="41" t="s">
        <v>311</v>
      </c>
      <c r="C73" s="40"/>
      <c r="D73" s="40"/>
      <c r="E73" s="40"/>
    </row>
    <row r="74" spans="1:5" x14ac:dyDescent="0.25">
      <c r="B74">
        <v>144.6</v>
      </c>
      <c r="C74" s="40">
        <f t="shared" ref="C74:C79" si="10">(B74/2)*0.013</f>
        <v>0.93989999999999996</v>
      </c>
      <c r="D74" s="40">
        <f>AVERAGE(C74:C79)</f>
        <v>1.2266583333333332</v>
      </c>
      <c r="E74" s="40">
        <f>STDEV(C74:C79)</f>
        <v>0.17264490266633081</v>
      </c>
    </row>
    <row r="75" spans="1:5" x14ac:dyDescent="0.25">
      <c r="B75">
        <v>186.2</v>
      </c>
      <c r="C75" s="40">
        <f t="shared" si="10"/>
        <v>1.2102999999999999</v>
      </c>
      <c r="D75" s="40"/>
      <c r="E75" s="40"/>
    </row>
    <row r="76" spans="1:5" x14ac:dyDescent="0.25">
      <c r="B76">
        <v>206.2</v>
      </c>
      <c r="C76" s="40">
        <f t="shared" si="10"/>
        <v>1.3402999999999998</v>
      </c>
      <c r="D76" s="40"/>
      <c r="E76" s="40"/>
    </row>
    <row r="77" spans="1:5" x14ac:dyDescent="0.25">
      <c r="B77">
        <v>173.8</v>
      </c>
      <c r="C77" s="40">
        <f t="shared" si="10"/>
        <v>1.1296999999999999</v>
      </c>
      <c r="D77" s="40"/>
      <c r="E77" s="40"/>
    </row>
    <row r="78" spans="1:5" x14ac:dyDescent="0.25">
      <c r="B78">
        <v>216.9</v>
      </c>
      <c r="C78" s="40">
        <f t="shared" si="10"/>
        <v>1.40985</v>
      </c>
      <c r="D78" s="40"/>
      <c r="E78" s="40"/>
    </row>
    <row r="79" spans="1:5" x14ac:dyDescent="0.25">
      <c r="B79">
        <v>204.6</v>
      </c>
      <c r="C79" s="40">
        <f t="shared" si="10"/>
        <v>1.3298999999999999</v>
      </c>
      <c r="D79" s="40"/>
      <c r="E79" s="40"/>
    </row>
    <row r="80" spans="1:5" x14ac:dyDescent="0.25">
      <c r="A80" s="41" t="s">
        <v>312</v>
      </c>
      <c r="C80" s="40"/>
      <c r="D80" s="40"/>
      <c r="E80" s="40"/>
    </row>
    <row r="81" spans="1:5" x14ac:dyDescent="0.25">
      <c r="B81">
        <v>332.3</v>
      </c>
      <c r="C81" s="40">
        <f t="shared" ref="C81:C86" si="11">(B81/2)*0.013</f>
        <v>2.1599499999999998</v>
      </c>
      <c r="D81" s="40">
        <f>AVERAGE(C81:C86)</f>
        <v>1.8150166666666667</v>
      </c>
      <c r="E81" s="40">
        <f>STDEV(C81:C86)</f>
        <v>0.27902121006594732</v>
      </c>
    </row>
    <row r="82" spans="1:5" x14ac:dyDescent="0.25">
      <c r="B82">
        <v>272.3</v>
      </c>
      <c r="C82" s="40">
        <f t="shared" si="11"/>
        <v>1.7699499999999999</v>
      </c>
      <c r="D82" s="40"/>
      <c r="E82" s="40"/>
    </row>
    <row r="83" spans="1:5" x14ac:dyDescent="0.25">
      <c r="B83">
        <v>233.8</v>
      </c>
      <c r="C83" s="40">
        <f t="shared" si="11"/>
        <v>1.5197000000000001</v>
      </c>
      <c r="D83" s="40"/>
      <c r="E83" s="40"/>
    </row>
    <row r="84" spans="1:5" x14ac:dyDescent="0.25">
      <c r="B84">
        <v>323.10000000000002</v>
      </c>
      <c r="C84" s="40">
        <f t="shared" si="11"/>
        <v>2.1001500000000002</v>
      </c>
      <c r="D84" s="40"/>
      <c r="E84" s="40"/>
    </row>
    <row r="85" spans="1:5" x14ac:dyDescent="0.25">
      <c r="B85">
        <v>283.10000000000002</v>
      </c>
      <c r="C85" s="40">
        <f t="shared" si="11"/>
        <v>1.84015</v>
      </c>
      <c r="D85" s="40"/>
      <c r="E85" s="40"/>
    </row>
    <row r="86" spans="1:5" x14ac:dyDescent="0.25">
      <c r="B86">
        <v>230.8</v>
      </c>
      <c r="C86" s="40">
        <f t="shared" si="11"/>
        <v>1.5002</v>
      </c>
      <c r="D86" s="40"/>
      <c r="E86" s="40"/>
    </row>
    <row r="87" spans="1:5" x14ac:dyDescent="0.25">
      <c r="A87" s="41" t="s">
        <v>313</v>
      </c>
      <c r="C87" s="40"/>
      <c r="D87" s="40"/>
      <c r="E87" s="40"/>
    </row>
    <row r="88" spans="1:5" x14ac:dyDescent="0.25">
      <c r="B88">
        <v>193.8</v>
      </c>
      <c r="C88" s="40">
        <f t="shared" ref="C88:C93" si="12">(B88/2)*0.013</f>
        <v>1.2597</v>
      </c>
      <c r="D88" s="40">
        <f>AVERAGE(C88:C93)</f>
        <v>1.3382416666666668</v>
      </c>
      <c r="E88" s="40">
        <f>STDEV(C88:C93)</f>
        <v>0.14114157933318824</v>
      </c>
    </row>
    <row r="89" spans="1:5" x14ac:dyDescent="0.25">
      <c r="B89">
        <v>220</v>
      </c>
      <c r="C89" s="40">
        <f t="shared" si="12"/>
        <v>1.43</v>
      </c>
      <c r="D89" s="40"/>
      <c r="E89" s="40"/>
    </row>
    <row r="90" spans="1:5" x14ac:dyDescent="0.25">
      <c r="B90">
        <v>201.5</v>
      </c>
      <c r="C90" s="40">
        <f t="shared" si="12"/>
        <v>1.30975</v>
      </c>
      <c r="D90" s="40"/>
      <c r="E90" s="40"/>
    </row>
    <row r="91" spans="1:5" x14ac:dyDescent="0.25">
      <c r="B91">
        <v>241.5</v>
      </c>
      <c r="C91" s="40">
        <f t="shared" si="12"/>
        <v>1.56975</v>
      </c>
      <c r="D91" s="40"/>
      <c r="E91" s="40"/>
    </row>
    <row r="92" spans="1:5" x14ac:dyDescent="0.25">
      <c r="B92">
        <v>198.5</v>
      </c>
      <c r="C92" s="40">
        <f t="shared" si="12"/>
        <v>1.2902499999999999</v>
      </c>
      <c r="D92" s="40"/>
      <c r="E92" s="40"/>
    </row>
    <row r="93" spans="1:5" x14ac:dyDescent="0.25">
      <c r="B93">
        <v>180</v>
      </c>
      <c r="C93" s="40">
        <f t="shared" si="12"/>
        <v>1.17</v>
      </c>
      <c r="D93" s="40"/>
      <c r="E93" s="40"/>
    </row>
    <row r="94" spans="1:5" x14ac:dyDescent="0.25">
      <c r="A94" s="41" t="s">
        <v>314</v>
      </c>
      <c r="C94" s="40"/>
      <c r="D94" s="40"/>
      <c r="E94" s="40"/>
    </row>
    <row r="95" spans="1:5" x14ac:dyDescent="0.25">
      <c r="B95">
        <v>523.1</v>
      </c>
      <c r="C95" s="40">
        <f t="shared" ref="C95:C100" si="13">(B95/2)*0.013</f>
        <v>3.40015</v>
      </c>
      <c r="D95" s="40">
        <f>AVERAGE(C95:C100)</f>
        <v>3.0933499999999996</v>
      </c>
      <c r="E95" s="40">
        <f>STDEV(C95:C100)</f>
        <v>0.4572042891312379</v>
      </c>
    </row>
    <row r="96" spans="1:5" x14ac:dyDescent="0.25">
      <c r="B96">
        <v>415.4</v>
      </c>
      <c r="C96" s="40">
        <f t="shared" si="13"/>
        <v>2.7000999999999999</v>
      </c>
      <c r="D96" s="40"/>
      <c r="E96" s="40"/>
    </row>
    <row r="97" spans="1:5" x14ac:dyDescent="0.25">
      <c r="B97">
        <v>544.6</v>
      </c>
      <c r="C97" s="40">
        <f t="shared" si="13"/>
        <v>3.5398999999999998</v>
      </c>
      <c r="D97" s="40"/>
      <c r="E97" s="40"/>
    </row>
    <row r="98" spans="1:5" x14ac:dyDescent="0.25">
      <c r="B98">
        <v>541.5</v>
      </c>
      <c r="C98" s="40">
        <f t="shared" si="13"/>
        <v>3.5197499999999997</v>
      </c>
      <c r="D98" s="40"/>
      <c r="E98" s="40"/>
    </row>
    <row r="99" spans="1:5" x14ac:dyDescent="0.25">
      <c r="B99">
        <v>450.8</v>
      </c>
      <c r="C99" s="40">
        <f t="shared" si="13"/>
        <v>2.9302000000000001</v>
      </c>
      <c r="D99" s="40"/>
      <c r="E99" s="40"/>
    </row>
    <row r="100" spans="1:5" x14ac:dyDescent="0.25">
      <c r="B100">
        <v>380</v>
      </c>
      <c r="C100" s="40">
        <f t="shared" si="13"/>
        <v>2.4699999999999998</v>
      </c>
      <c r="D100" s="40"/>
      <c r="E100" s="40"/>
    </row>
    <row r="101" spans="1:5" x14ac:dyDescent="0.25">
      <c r="A101" s="41" t="s">
        <v>315</v>
      </c>
      <c r="C101" s="40"/>
      <c r="D101" s="40"/>
      <c r="E101" s="40"/>
    </row>
    <row r="102" spans="1:5" x14ac:dyDescent="0.25">
      <c r="B102">
        <v>224.6</v>
      </c>
      <c r="C102" s="40">
        <f t="shared" ref="C102:C107" si="14">(B102/2)*0.013</f>
        <v>1.4599</v>
      </c>
      <c r="D102" s="40">
        <f>AVERAGE(C102:C107)</f>
        <v>1.534975</v>
      </c>
      <c r="E102" s="40">
        <f>STDEV(C102:C107)</f>
        <v>0.18396067990198461</v>
      </c>
    </row>
    <row r="103" spans="1:5" x14ac:dyDescent="0.25">
      <c r="B103">
        <v>275.39999999999998</v>
      </c>
      <c r="C103" s="40">
        <f t="shared" si="14"/>
        <v>1.7900999999999998</v>
      </c>
      <c r="D103" s="40"/>
      <c r="E103" s="40"/>
    </row>
    <row r="104" spans="1:5" x14ac:dyDescent="0.25">
      <c r="B104">
        <v>253.8</v>
      </c>
      <c r="C104" s="40">
        <f t="shared" si="14"/>
        <v>1.6496999999999999</v>
      </c>
      <c r="D104" s="40"/>
      <c r="E104" s="40"/>
    </row>
    <row r="105" spans="1:5" x14ac:dyDescent="0.25">
      <c r="B105">
        <v>204.6</v>
      </c>
      <c r="C105" s="40">
        <f t="shared" si="14"/>
        <v>1.3298999999999999</v>
      </c>
      <c r="D105" s="40"/>
      <c r="E105" s="40"/>
    </row>
    <row r="106" spans="1:5" x14ac:dyDescent="0.25">
      <c r="B106">
        <v>207.7</v>
      </c>
      <c r="C106" s="40">
        <f t="shared" si="14"/>
        <v>1.35005</v>
      </c>
      <c r="D106" s="40"/>
      <c r="E106" s="40"/>
    </row>
    <row r="107" spans="1:5" x14ac:dyDescent="0.25">
      <c r="B107">
        <v>250.8</v>
      </c>
      <c r="C107" s="40">
        <f t="shared" si="14"/>
        <v>1.6302000000000001</v>
      </c>
      <c r="D107" s="40"/>
      <c r="E107" s="40"/>
    </row>
    <row r="108" spans="1:5" x14ac:dyDescent="0.25">
      <c r="A108" s="41" t="s">
        <v>316</v>
      </c>
      <c r="C108" s="40"/>
      <c r="D108" s="40"/>
      <c r="E108" s="40"/>
    </row>
    <row r="109" spans="1:5" x14ac:dyDescent="0.25">
      <c r="B109">
        <v>866.2</v>
      </c>
      <c r="C109" s="40">
        <f t="shared" ref="C109:C114" si="15">(B109/2)*0.013</f>
        <v>5.6303000000000001</v>
      </c>
      <c r="D109" s="40">
        <f>AVERAGE(C109:C114)</f>
        <v>5.621741666666666</v>
      </c>
      <c r="E109" s="40">
        <f>STDEV(C109:C114)</f>
        <v>0.21724412631108486</v>
      </c>
    </row>
    <row r="110" spans="1:5" x14ac:dyDescent="0.25">
      <c r="B110">
        <v>863.1</v>
      </c>
      <c r="C110" s="40">
        <f t="shared" si="15"/>
        <v>5.61015</v>
      </c>
      <c r="D110" s="40"/>
      <c r="E110" s="40"/>
    </row>
    <row r="111" spans="1:5" x14ac:dyDescent="0.25">
      <c r="B111">
        <v>900</v>
      </c>
      <c r="C111" s="40">
        <f t="shared" si="15"/>
        <v>5.85</v>
      </c>
      <c r="D111" s="40"/>
      <c r="E111" s="40"/>
    </row>
    <row r="112" spans="1:5" x14ac:dyDescent="0.25">
      <c r="B112">
        <v>826.2</v>
      </c>
      <c r="C112" s="40">
        <f t="shared" si="15"/>
        <v>5.3703000000000003</v>
      </c>
      <c r="D112" s="40"/>
      <c r="E112" s="40"/>
    </row>
    <row r="113" spans="1:5" x14ac:dyDescent="0.25">
      <c r="B113">
        <v>904.6</v>
      </c>
      <c r="C113" s="40">
        <f t="shared" si="15"/>
        <v>5.8799000000000001</v>
      </c>
      <c r="D113" s="40"/>
      <c r="E113" s="40"/>
    </row>
    <row r="114" spans="1:5" x14ac:dyDescent="0.25">
      <c r="B114">
        <v>829.2</v>
      </c>
      <c r="C114" s="40">
        <f t="shared" si="15"/>
        <v>5.3898000000000001</v>
      </c>
      <c r="D114" s="40"/>
      <c r="E114" s="40"/>
    </row>
    <row r="115" spans="1:5" x14ac:dyDescent="0.25">
      <c r="A115" s="41" t="s">
        <v>317</v>
      </c>
      <c r="C115" s="40"/>
      <c r="D115" s="40"/>
      <c r="E115" s="40"/>
    </row>
    <row r="116" spans="1:5" x14ac:dyDescent="0.25">
      <c r="B116">
        <v>469.2</v>
      </c>
      <c r="C116" s="40">
        <f t="shared" ref="C116:C121" si="16">(B116/2)*0.013</f>
        <v>3.0497999999999998</v>
      </c>
      <c r="D116" s="40">
        <f>AVERAGE(C116:C121)</f>
        <v>2.9966083333333331</v>
      </c>
      <c r="E116" s="40">
        <f>STDEV(C116:C121)</f>
        <v>0.18315907407678883</v>
      </c>
    </row>
    <row r="117" spans="1:5" x14ac:dyDescent="0.25">
      <c r="B117">
        <v>489.2</v>
      </c>
      <c r="C117" s="40">
        <f t="shared" si="16"/>
        <v>3.1797999999999997</v>
      </c>
      <c r="D117" s="40"/>
      <c r="E117" s="40"/>
    </row>
    <row r="118" spans="1:5" x14ac:dyDescent="0.25">
      <c r="B118">
        <v>495.4</v>
      </c>
      <c r="C118" s="40">
        <f t="shared" si="16"/>
        <v>3.2200999999999995</v>
      </c>
      <c r="D118" s="40"/>
      <c r="E118" s="40"/>
    </row>
    <row r="119" spans="1:5" x14ac:dyDescent="0.25">
      <c r="B119">
        <v>441.5</v>
      </c>
      <c r="C119" s="40">
        <f t="shared" si="16"/>
        <v>2.8697499999999998</v>
      </c>
      <c r="D119" s="40"/>
      <c r="E119" s="40"/>
    </row>
    <row r="120" spans="1:5" x14ac:dyDescent="0.25">
      <c r="B120">
        <v>446.2</v>
      </c>
      <c r="C120" s="40">
        <f t="shared" si="16"/>
        <v>2.9002999999999997</v>
      </c>
      <c r="D120" s="40"/>
      <c r="E120" s="40"/>
    </row>
    <row r="121" spans="1:5" x14ac:dyDescent="0.25">
      <c r="B121">
        <v>424.6</v>
      </c>
      <c r="C121" s="40">
        <f t="shared" si="16"/>
        <v>2.7599</v>
      </c>
      <c r="D121" s="40"/>
      <c r="E121" s="40"/>
    </row>
    <row r="122" spans="1:5" x14ac:dyDescent="0.25">
      <c r="A122" s="41" t="s">
        <v>318</v>
      </c>
      <c r="C122" s="40"/>
      <c r="D122" s="40"/>
      <c r="E122" s="40"/>
    </row>
    <row r="123" spans="1:5" x14ac:dyDescent="0.25">
      <c r="B123">
        <v>1430.8</v>
      </c>
      <c r="C123" s="40">
        <f t="shared" ref="C123:C128" si="17">(B123/2)*0.013</f>
        <v>9.3001999999999985</v>
      </c>
      <c r="D123" s="40">
        <f>AVERAGE(C123:C128)</f>
        <v>8.6183499999999995</v>
      </c>
      <c r="E123" s="40">
        <f>STDEV(C123:C128)</f>
        <v>0.76024362345237706</v>
      </c>
    </row>
    <row r="124" spans="1:5" x14ac:dyDescent="0.25">
      <c r="B124">
        <v>1300</v>
      </c>
      <c r="C124" s="40">
        <f t="shared" si="17"/>
        <v>8.4499999999999993</v>
      </c>
      <c r="D124" s="40"/>
      <c r="E124" s="40"/>
    </row>
    <row r="125" spans="1:5" x14ac:dyDescent="0.25">
      <c r="B125">
        <v>1312.3</v>
      </c>
      <c r="C125" s="40">
        <f t="shared" si="17"/>
        <v>8.5299499999999995</v>
      </c>
      <c r="D125" s="40"/>
      <c r="E125" s="40"/>
    </row>
    <row r="126" spans="1:5" x14ac:dyDescent="0.25">
      <c r="B126">
        <v>1492.3</v>
      </c>
      <c r="C126" s="40">
        <f t="shared" si="17"/>
        <v>9.6999499999999994</v>
      </c>
      <c r="D126" s="40"/>
      <c r="E126" s="40"/>
    </row>
    <row r="127" spans="1:5" x14ac:dyDescent="0.25">
      <c r="B127">
        <v>1241.5</v>
      </c>
      <c r="C127" s="40">
        <f t="shared" si="17"/>
        <v>8.0697499999999991</v>
      </c>
      <c r="D127" s="40"/>
      <c r="E127" s="40"/>
    </row>
    <row r="128" spans="1:5" x14ac:dyDescent="0.25">
      <c r="B128">
        <v>1178.5</v>
      </c>
      <c r="C128" s="40">
        <f t="shared" si="17"/>
        <v>7.6602499999999996</v>
      </c>
      <c r="D128" s="40"/>
      <c r="E128" s="40"/>
    </row>
    <row r="129" spans="1:5" x14ac:dyDescent="0.25">
      <c r="A129" s="41" t="s">
        <v>319</v>
      </c>
      <c r="C129" s="40"/>
      <c r="D129" s="40"/>
      <c r="E129" s="40"/>
    </row>
    <row r="130" spans="1:5" x14ac:dyDescent="0.25">
      <c r="B130">
        <v>2415.4</v>
      </c>
      <c r="C130" s="40">
        <f t="shared" ref="C130:C135" si="18">(B130/2)*0.013</f>
        <v>15.700099999999999</v>
      </c>
      <c r="D130" s="40">
        <f>AVERAGE(C130:C135)</f>
        <v>17.060116666666669</v>
      </c>
      <c r="E130" s="40">
        <f>STDEV(C130:C135)</f>
        <v>1.1918359067701678</v>
      </c>
    </row>
    <row r="131" spans="1:5" x14ac:dyDescent="0.25">
      <c r="B131">
        <v>2658.5</v>
      </c>
      <c r="C131" s="40">
        <f t="shared" si="18"/>
        <v>17.280249999999999</v>
      </c>
      <c r="D131" s="40"/>
      <c r="E131" s="40"/>
    </row>
    <row r="132" spans="1:5" x14ac:dyDescent="0.25">
      <c r="B132">
        <v>2740</v>
      </c>
      <c r="C132" s="40">
        <f t="shared" si="18"/>
        <v>17.809999999999999</v>
      </c>
      <c r="D132" s="40"/>
      <c r="E132" s="40"/>
    </row>
    <row r="133" spans="1:5" x14ac:dyDescent="0.25">
      <c r="B133">
        <v>2546.1999999999998</v>
      </c>
      <c r="C133" s="40">
        <f t="shared" si="18"/>
        <v>16.550299999999996</v>
      </c>
      <c r="D133" s="40"/>
      <c r="E133" s="40"/>
    </row>
    <row r="134" spans="1:5" x14ac:dyDescent="0.25">
      <c r="B134">
        <v>2910.8</v>
      </c>
      <c r="C134" s="40">
        <f t="shared" si="18"/>
        <v>18.920200000000001</v>
      </c>
      <c r="D134" s="40"/>
      <c r="E134" s="40"/>
    </row>
    <row r="135" spans="1:5" x14ac:dyDescent="0.25">
      <c r="B135">
        <v>2476.9</v>
      </c>
      <c r="C135" s="40">
        <f t="shared" si="18"/>
        <v>16.09985</v>
      </c>
      <c r="D135" s="40"/>
      <c r="E135" s="40"/>
    </row>
    <row r="136" spans="1:5" x14ac:dyDescent="0.25">
      <c r="A136" s="41" t="s">
        <v>320</v>
      </c>
      <c r="C136" s="40"/>
      <c r="D136" s="40"/>
      <c r="E136" s="40"/>
    </row>
    <row r="137" spans="1:5" x14ac:dyDescent="0.25">
      <c r="B137">
        <v>2360</v>
      </c>
      <c r="C137" s="40">
        <f t="shared" ref="C137:C142" si="19">(B137/2)*0.013</f>
        <v>15.34</v>
      </c>
      <c r="D137" s="40">
        <f>AVERAGE(C137:C142)</f>
        <v>14.973833333333332</v>
      </c>
      <c r="E137" s="40">
        <f>STDEV(C137:C142)</f>
        <v>0.53873444076526944</v>
      </c>
    </row>
    <row r="138" spans="1:5" x14ac:dyDescent="0.25">
      <c r="B138">
        <v>2166.1999999999998</v>
      </c>
      <c r="C138" s="40">
        <f t="shared" si="19"/>
        <v>14.080299999999998</v>
      </c>
      <c r="D138" s="40"/>
      <c r="E138" s="40"/>
    </row>
    <row r="139" spans="1:5" x14ac:dyDescent="0.25">
      <c r="B139">
        <v>2402</v>
      </c>
      <c r="C139" s="40">
        <f t="shared" si="19"/>
        <v>15.613</v>
      </c>
      <c r="D139" s="40"/>
      <c r="E139" s="40"/>
    </row>
    <row r="140" spans="1:5" x14ac:dyDescent="0.25">
      <c r="B140">
        <v>2289.1999999999998</v>
      </c>
      <c r="C140" s="40">
        <f t="shared" si="19"/>
        <v>14.879799999999998</v>
      </c>
      <c r="D140" s="40"/>
      <c r="E140" s="40"/>
    </row>
    <row r="141" spans="1:5" x14ac:dyDescent="0.25">
      <c r="B141">
        <v>2336.9</v>
      </c>
      <c r="C141" s="40">
        <f t="shared" si="19"/>
        <v>15.18985</v>
      </c>
      <c r="D141" s="40"/>
      <c r="E141" s="40"/>
    </row>
    <row r="142" spans="1:5" x14ac:dyDescent="0.25">
      <c r="B142">
        <v>2267.6999999999998</v>
      </c>
      <c r="C142" s="40">
        <f t="shared" si="19"/>
        <v>14.740049999999998</v>
      </c>
      <c r="D142" s="40"/>
      <c r="E142" s="40"/>
    </row>
    <row r="143" spans="1:5" x14ac:dyDescent="0.25">
      <c r="A143" s="41" t="s">
        <v>321</v>
      </c>
      <c r="C143" s="40"/>
      <c r="D143" s="40"/>
      <c r="E143" s="40"/>
    </row>
    <row r="144" spans="1:5" x14ac:dyDescent="0.25">
      <c r="B144">
        <v>352.3</v>
      </c>
      <c r="C144" s="40">
        <f t="shared" ref="C144:C149" si="20">(B144/2)*0.013</f>
        <v>2.2899500000000002</v>
      </c>
      <c r="D144" s="40">
        <f>AVERAGE(C144:C149)</f>
        <v>2.5515749999999997</v>
      </c>
      <c r="E144" s="40">
        <f>STDEV(C144:C149)</f>
        <v>0.17585917874822446</v>
      </c>
    </row>
    <row r="145" spans="1:5" x14ac:dyDescent="0.25">
      <c r="B145">
        <v>396.9</v>
      </c>
      <c r="C145" s="40">
        <f t="shared" si="20"/>
        <v>2.5798499999999995</v>
      </c>
      <c r="D145" s="40"/>
      <c r="E145" s="40"/>
    </row>
    <row r="146" spans="1:5" x14ac:dyDescent="0.25">
      <c r="B146">
        <v>375.4</v>
      </c>
      <c r="C146" s="40">
        <f t="shared" si="20"/>
        <v>2.4400999999999997</v>
      </c>
      <c r="D146" s="40"/>
      <c r="E146" s="40"/>
    </row>
    <row r="147" spans="1:5" x14ac:dyDescent="0.25">
      <c r="B147">
        <v>404.6</v>
      </c>
      <c r="C147" s="40">
        <f t="shared" si="20"/>
        <v>2.6299000000000001</v>
      </c>
      <c r="D147" s="40"/>
      <c r="E147" s="40"/>
    </row>
    <row r="148" spans="1:5" x14ac:dyDescent="0.25">
      <c r="B148">
        <v>432.3</v>
      </c>
      <c r="C148" s="40">
        <f t="shared" si="20"/>
        <v>2.8099499999999997</v>
      </c>
      <c r="D148" s="40"/>
      <c r="E148" s="40"/>
    </row>
    <row r="149" spans="1:5" x14ac:dyDescent="0.25">
      <c r="B149">
        <v>393.8</v>
      </c>
      <c r="C149" s="40">
        <f t="shared" si="20"/>
        <v>2.5596999999999999</v>
      </c>
      <c r="D149" s="40"/>
      <c r="E149" s="40"/>
    </row>
    <row r="150" spans="1:5" x14ac:dyDescent="0.25">
      <c r="A150" s="41" t="s">
        <v>322</v>
      </c>
      <c r="C150" s="40"/>
      <c r="D150" s="40"/>
      <c r="E150" s="40"/>
    </row>
    <row r="151" spans="1:5" x14ac:dyDescent="0.25">
      <c r="B151">
        <v>381.5</v>
      </c>
      <c r="C151" s="40">
        <f t="shared" ref="C151:C156" si="21">(B151/2)*0.013</f>
        <v>2.4797499999999997</v>
      </c>
      <c r="D151" s="40">
        <f>AVERAGE(C151:C156)</f>
        <v>2.5336999999999996</v>
      </c>
      <c r="E151" s="40">
        <f>STDEV(C151:C156)</f>
        <v>8.8366537784389992E-2</v>
      </c>
    </row>
    <row r="152" spans="1:5" x14ac:dyDescent="0.25">
      <c r="B152">
        <v>405</v>
      </c>
      <c r="C152" s="40">
        <f t="shared" si="21"/>
        <v>2.6324999999999998</v>
      </c>
      <c r="D152" s="40"/>
      <c r="E152" s="40"/>
    </row>
    <row r="153" spans="1:5" x14ac:dyDescent="0.25">
      <c r="B153">
        <v>404.6</v>
      </c>
      <c r="C153" s="40">
        <f t="shared" si="21"/>
        <v>2.6299000000000001</v>
      </c>
      <c r="D153" s="40"/>
      <c r="E153" s="40"/>
    </row>
    <row r="154" spans="1:5" x14ac:dyDescent="0.25">
      <c r="B154">
        <v>395.4</v>
      </c>
      <c r="C154" s="40">
        <f t="shared" si="21"/>
        <v>2.5700999999999996</v>
      </c>
      <c r="D154" s="40"/>
      <c r="E154" s="40"/>
    </row>
    <row r="155" spans="1:5" x14ac:dyDescent="0.25">
      <c r="B155">
        <v>375.4</v>
      </c>
      <c r="C155" s="40">
        <f t="shared" si="21"/>
        <v>2.4400999999999997</v>
      </c>
      <c r="D155" s="40"/>
      <c r="E155" s="40"/>
    </row>
    <row r="156" spans="1:5" x14ac:dyDescent="0.25">
      <c r="B156">
        <v>376.9</v>
      </c>
      <c r="C156" s="40">
        <f t="shared" si="21"/>
        <v>2.4498499999999996</v>
      </c>
      <c r="D156" s="40"/>
      <c r="E156" s="40"/>
    </row>
    <row r="157" spans="1:5" x14ac:dyDescent="0.25">
      <c r="A157" s="41" t="s">
        <v>323</v>
      </c>
      <c r="C157" s="40"/>
      <c r="D157" s="40"/>
      <c r="E157" s="40"/>
    </row>
    <row r="158" spans="1:5" x14ac:dyDescent="0.25">
      <c r="B158">
        <v>141.5</v>
      </c>
      <c r="C158" s="40">
        <f t="shared" ref="C158:C163" si="22">(B158/2)*0.013</f>
        <v>0.91974999999999996</v>
      </c>
      <c r="D158" s="40">
        <f>AVERAGE(C158:C163)</f>
        <v>0.98821666666666663</v>
      </c>
      <c r="E158" s="40">
        <f>STDEV(C158:C163)</f>
        <v>9.4130832709939799E-2</v>
      </c>
    </row>
    <row r="159" spans="1:5" x14ac:dyDescent="0.25">
      <c r="B159">
        <v>136.9</v>
      </c>
      <c r="C159" s="40">
        <f t="shared" si="22"/>
        <v>0.88985000000000003</v>
      </c>
      <c r="D159" s="40"/>
      <c r="E159" s="40"/>
    </row>
    <row r="160" spans="1:5" x14ac:dyDescent="0.25">
      <c r="B160">
        <v>149.19999999999999</v>
      </c>
      <c r="C160" s="40">
        <f t="shared" si="22"/>
        <v>0.96979999999999988</v>
      </c>
      <c r="D160" s="40"/>
      <c r="E160" s="40"/>
    </row>
    <row r="161" spans="1:5" x14ac:dyDescent="0.25">
      <c r="B161">
        <v>176.9</v>
      </c>
      <c r="C161" s="40">
        <f t="shared" si="22"/>
        <v>1.14985</v>
      </c>
      <c r="D161" s="40"/>
      <c r="E161" s="40"/>
    </row>
    <row r="162" spans="1:5" x14ac:dyDescent="0.25">
      <c r="B162">
        <v>147.69999999999999</v>
      </c>
      <c r="C162" s="40">
        <f t="shared" si="22"/>
        <v>0.96004999999999985</v>
      </c>
      <c r="D162" s="40"/>
      <c r="E162" s="40"/>
    </row>
    <row r="163" spans="1:5" x14ac:dyDescent="0.25">
      <c r="B163">
        <v>160</v>
      </c>
      <c r="C163" s="40">
        <f t="shared" si="22"/>
        <v>1.04</v>
      </c>
      <c r="D163" s="40"/>
      <c r="E163" s="40"/>
    </row>
    <row r="164" spans="1:5" x14ac:dyDescent="0.25">
      <c r="A164" s="41" t="s">
        <v>324</v>
      </c>
      <c r="C164" s="40"/>
      <c r="D164" s="40"/>
      <c r="E164" s="40"/>
    </row>
    <row r="165" spans="1:5" x14ac:dyDescent="0.25">
      <c r="B165">
        <v>135.4</v>
      </c>
      <c r="C165" s="40">
        <f t="shared" ref="C165:C170" si="23">(B165/2)*0.013</f>
        <v>0.88009999999999999</v>
      </c>
      <c r="D165" s="40">
        <f>AVERAGE(C165:C170)</f>
        <v>0.86330833333333334</v>
      </c>
      <c r="E165" s="40">
        <f>STDEV(C165:C170)</f>
        <v>6.2126422854262786E-2</v>
      </c>
    </row>
    <row r="166" spans="1:5" x14ac:dyDescent="0.25">
      <c r="B166">
        <v>129.19999999999999</v>
      </c>
      <c r="C166" s="40">
        <f t="shared" si="23"/>
        <v>0.83979999999999988</v>
      </c>
      <c r="D166" s="40"/>
      <c r="E166" s="40"/>
    </row>
    <row r="167" spans="1:5" x14ac:dyDescent="0.25">
      <c r="B167">
        <v>149.19999999999999</v>
      </c>
      <c r="C167" s="40">
        <f t="shared" si="23"/>
        <v>0.96979999999999988</v>
      </c>
      <c r="D167" s="40"/>
      <c r="E167" s="40"/>
    </row>
    <row r="168" spans="1:5" x14ac:dyDescent="0.25">
      <c r="B168">
        <v>130.80000000000001</v>
      </c>
      <c r="C168" s="40">
        <f t="shared" si="23"/>
        <v>0.85020000000000007</v>
      </c>
      <c r="D168" s="40"/>
      <c r="E168" s="40"/>
    </row>
    <row r="169" spans="1:5" x14ac:dyDescent="0.25">
      <c r="B169">
        <v>120</v>
      </c>
      <c r="C169" s="40">
        <f t="shared" si="23"/>
        <v>0.77999999999999992</v>
      </c>
      <c r="D169" s="40"/>
      <c r="E169" s="40"/>
    </row>
    <row r="170" spans="1:5" x14ac:dyDescent="0.25">
      <c r="B170">
        <v>132.30000000000001</v>
      </c>
      <c r="C170" s="40">
        <f t="shared" si="23"/>
        <v>0.85994999999999999</v>
      </c>
      <c r="D170" s="40"/>
      <c r="E170" s="40"/>
    </row>
    <row r="171" spans="1:5" x14ac:dyDescent="0.25">
      <c r="A171" s="41" t="s">
        <v>325</v>
      </c>
      <c r="C171" s="40"/>
      <c r="D171" s="40"/>
      <c r="E171" s="40"/>
    </row>
    <row r="172" spans="1:5" x14ac:dyDescent="0.25">
      <c r="B172">
        <v>5723.1</v>
      </c>
      <c r="C172" s="40">
        <f t="shared" ref="C172:C177" si="24">(B172/2)*0.013</f>
        <v>37.200150000000001</v>
      </c>
      <c r="D172" s="40">
        <f>AVERAGE(C172:C177)</f>
        <v>36.221574999999994</v>
      </c>
      <c r="E172" s="40">
        <f>STDEV(C172:C177)</f>
        <v>2.7348538700906833</v>
      </c>
    </row>
    <row r="173" spans="1:5" x14ac:dyDescent="0.25">
      <c r="B173">
        <v>6093.8</v>
      </c>
      <c r="C173" s="40">
        <f t="shared" si="24"/>
        <v>39.609699999999997</v>
      </c>
      <c r="D173" s="40"/>
      <c r="E173" s="40"/>
    </row>
    <row r="174" spans="1:5" x14ac:dyDescent="0.25">
      <c r="B174">
        <v>5384.6</v>
      </c>
      <c r="C174" s="40">
        <f t="shared" si="24"/>
        <v>34.999900000000004</v>
      </c>
      <c r="D174" s="40"/>
      <c r="E174" s="40"/>
    </row>
    <row r="175" spans="1:5" x14ac:dyDescent="0.25">
      <c r="B175">
        <v>5321.5</v>
      </c>
      <c r="C175" s="40">
        <f t="shared" si="24"/>
        <v>34.589749999999995</v>
      </c>
      <c r="D175" s="40"/>
      <c r="E175" s="40"/>
    </row>
    <row r="176" spans="1:5" x14ac:dyDescent="0.25">
      <c r="B176">
        <v>5938.5</v>
      </c>
      <c r="C176" s="40">
        <f t="shared" si="24"/>
        <v>38.600249999999996</v>
      </c>
      <c r="D176" s="40"/>
      <c r="E176" s="40"/>
    </row>
    <row r="177" spans="1:5" x14ac:dyDescent="0.25">
      <c r="B177">
        <v>4973.8</v>
      </c>
      <c r="C177" s="40">
        <f t="shared" si="24"/>
        <v>32.329700000000003</v>
      </c>
      <c r="D177" s="40"/>
      <c r="E177" s="40"/>
    </row>
    <row r="178" spans="1:5" x14ac:dyDescent="0.25">
      <c r="A178" s="41" t="s">
        <v>326</v>
      </c>
      <c r="C178" s="40"/>
      <c r="D178" s="40"/>
      <c r="E178" s="40"/>
    </row>
    <row r="179" spans="1:5" x14ac:dyDescent="0.25">
      <c r="B179">
        <v>6184.6</v>
      </c>
      <c r="C179" s="40">
        <f t="shared" ref="C179:C184" si="25">(B179/2)*0.013</f>
        <v>40.1999</v>
      </c>
      <c r="D179" s="40">
        <f>AVERAGE(C179:C184)</f>
        <v>38.826558333333331</v>
      </c>
      <c r="E179" s="40">
        <f>STDEV(C179:C184)</f>
        <v>1.5090293616814303</v>
      </c>
    </row>
    <row r="180" spans="1:5" x14ac:dyDescent="0.25">
      <c r="B180">
        <v>6120</v>
      </c>
      <c r="C180" s="40">
        <f t="shared" si="25"/>
        <v>39.78</v>
      </c>
      <c r="D180" s="40"/>
      <c r="E180" s="40"/>
    </row>
    <row r="181" spans="1:5" x14ac:dyDescent="0.25">
      <c r="B181">
        <v>6092.3</v>
      </c>
      <c r="C181" s="40">
        <f t="shared" si="25"/>
        <v>39.59995</v>
      </c>
      <c r="D181" s="40"/>
      <c r="E181" s="40"/>
    </row>
    <row r="182" spans="1:5" x14ac:dyDescent="0.25">
      <c r="B182">
        <v>5680</v>
      </c>
      <c r="C182" s="40">
        <f t="shared" si="25"/>
        <v>36.92</v>
      </c>
      <c r="D182" s="40"/>
      <c r="E182" s="40"/>
    </row>
    <row r="183" spans="1:5" x14ac:dyDescent="0.25">
      <c r="B183">
        <v>6089.2</v>
      </c>
      <c r="C183" s="40">
        <f t="shared" si="25"/>
        <v>39.579799999999999</v>
      </c>
      <c r="D183" s="40"/>
      <c r="E183" s="40"/>
    </row>
    <row r="184" spans="1:5" x14ac:dyDescent="0.25">
      <c r="B184">
        <v>5673.8</v>
      </c>
      <c r="C184" s="40">
        <f t="shared" si="25"/>
        <v>36.8797</v>
      </c>
      <c r="D184" s="40"/>
      <c r="E184" s="40"/>
    </row>
    <row r="185" spans="1:5" x14ac:dyDescent="0.25">
      <c r="A185" s="41" t="s">
        <v>327</v>
      </c>
      <c r="C185" s="40"/>
      <c r="D185" s="40"/>
      <c r="E185" s="40"/>
    </row>
    <row r="186" spans="1:5" x14ac:dyDescent="0.25">
      <c r="B186">
        <v>633.79999999999995</v>
      </c>
      <c r="C186" s="40">
        <f t="shared" ref="C186:C191" si="26">(B186/2)*0.013</f>
        <v>4.1196999999999999</v>
      </c>
      <c r="D186" s="40">
        <f>AVERAGE(C186:C191)</f>
        <v>4.1366000000000005</v>
      </c>
      <c r="E186" s="40">
        <f>STDEV(C186:C191)</f>
        <v>0.23107440576576177</v>
      </c>
    </row>
    <row r="187" spans="1:5" x14ac:dyDescent="0.25">
      <c r="B187">
        <v>609.20000000000005</v>
      </c>
      <c r="C187" s="40">
        <f t="shared" si="26"/>
        <v>3.9598</v>
      </c>
      <c r="D187" s="40"/>
      <c r="E187" s="40"/>
    </row>
    <row r="188" spans="1:5" x14ac:dyDescent="0.25">
      <c r="B188">
        <v>649.20000000000005</v>
      </c>
      <c r="C188" s="40">
        <f t="shared" si="26"/>
        <v>4.2198000000000002</v>
      </c>
      <c r="D188" s="40"/>
      <c r="E188" s="40"/>
    </row>
    <row r="189" spans="1:5" x14ac:dyDescent="0.25">
      <c r="B189">
        <v>583.1</v>
      </c>
      <c r="C189" s="40">
        <f t="shared" si="26"/>
        <v>3.7901500000000001</v>
      </c>
      <c r="D189" s="40"/>
      <c r="E189" s="40"/>
    </row>
    <row r="190" spans="1:5" x14ac:dyDescent="0.25">
      <c r="B190">
        <v>664.6</v>
      </c>
      <c r="C190" s="40">
        <f t="shared" si="26"/>
        <v>4.3198999999999996</v>
      </c>
      <c r="D190" s="40"/>
      <c r="E190" s="40"/>
    </row>
    <row r="191" spans="1:5" x14ac:dyDescent="0.25">
      <c r="B191">
        <v>678.5</v>
      </c>
      <c r="C191" s="40">
        <f t="shared" si="26"/>
        <v>4.4102499999999996</v>
      </c>
      <c r="D191" s="40"/>
      <c r="E191" s="40"/>
    </row>
    <row r="192" spans="1:5" x14ac:dyDescent="0.25">
      <c r="A192" s="41" t="s">
        <v>328</v>
      </c>
      <c r="C192" s="40"/>
      <c r="D192" s="40"/>
      <c r="E192" s="40"/>
    </row>
    <row r="193" spans="2:5" x14ac:dyDescent="0.25">
      <c r="B193">
        <v>786.2</v>
      </c>
      <c r="C193" s="40">
        <f t="shared" ref="C193:C198" si="27">(B193/2)*0.013</f>
        <v>5.1102999999999996</v>
      </c>
      <c r="D193" s="40">
        <f>AVERAGE(C193:C198)</f>
        <v>5.0250416666666666</v>
      </c>
      <c r="E193" s="40">
        <f>STDEV(C193:C198)</f>
        <v>0.25556869803766419</v>
      </c>
    </row>
    <row r="194" spans="2:5" x14ac:dyDescent="0.25">
      <c r="B194">
        <v>821.5</v>
      </c>
      <c r="C194" s="40">
        <f t="shared" si="27"/>
        <v>5.3397499999999996</v>
      </c>
      <c r="D194" s="40"/>
      <c r="E194" s="40"/>
    </row>
    <row r="195" spans="2:5" x14ac:dyDescent="0.25">
      <c r="B195">
        <v>803.1</v>
      </c>
      <c r="C195" s="40">
        <f t="shared" si="27"/>
        <v>5.2201500000000003</v>
      </c>
      <c r="D195" s="40"/>
      <c r="E195" s="40"/>
    </row>
    <row r="196" spans="2:5" x14ac:dyDescent="0.25">
      <c r="B196">
        <v>766.2</v>
      </c>
      <c r="C196" s="40">
        <f t="shared" si="27"/>
        <v>4.9802999999999997</v>
      </c>
      <c r="D196" s="40"/>
      <c r="E196" s="40"/>
    </row>
    <row r="197" spans="2:5" x14ac:dyDescent="0.25">
      <c r="B197">
        <v>749.2</v>
      </c>
      <c r="C197" s="40">
        <f t="shared" si="27"/>
        <v>4.8697999999999997</v>
      </c>
      <c r="D197" s="40"/>
      <c r="E197" s="40"/>
    </row>
    <row r="198" spans="2:5" x14ac:dyDescent="0.25">
      <c r="B198">
        <v>712.3</v>
      </c>
      <c r="C198" s="40">
        <f t="shared" si="27"/>
        <v>4.6299499999999991</v>
      </c>
      <c r="D198" s="40"/>
      <c r="E198" s="40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3"/>
  <sheetViews>
    <sheetView workbookViewId="0">
      <selection activeCell="M13" sqref="M13"/>
    </sheetView>
  </sheetViews>
  <sheetFormatPr defaultRowHeight="15" x14ac:dyDescent="0.25"/>
  <cols>
    <col min="1" max="1" width="13.140625" customWidth="1"/>
    <col min="2" max="2" width="18.140625" customWidth="1"/>
    <col min="3" max="3" width="23.85546875" customWidth="1"/>
  </cols>
  <sheetData>
    <row r="1" spans="1:11" x14ac:dyDescent="0.25">
      <c r="A1" s="15" t="s">
        <v>355</v>
      </c>
      <c r="F1" s="42"/>
      <c r="G1" s="43"/>
      <c r="H1" s="45"/>
      <c r="I1" s="45"/>
      <c r="J1" s="45"/>
      <c r="K1" s="45"/>
    </row>
    <row r="2" spans="1:11" x14ac:dyDescent="0.25">
      <c r="B2" s="15" t="s">
        <v>294</v>
      </c>
      <c r="C2" s="15" t="s">
        <v>295</v>
      </c>
      <c r="D2" s="40"/>
      <c r="E2" s="40"/>
      <c r="F2" s="42"/>
      <c r="G2" s="42"/>
      <c r="H2" s="43"/>
      <c r="I2" s="43"/>
      <c r="J2" s="45"/>
      <c r="K2" s="45"/>
    </row>
    <row r="3" spans="1:11" x14ac:dyDescent="0.25">
      <c r="A3" t="s">
        <v>296</v>
      </c>
      <c r="B3" t="s">
        <v>297</v>
      </c>
      <c r="C3" s="40" t="s">
        <v>298</v>
      </c>
      <c r="D3" s="40" t="s">
        <v>299</v>
      </c>
      <c r="E3" s="40" t="s">
        <v>300</v>
      </c>
      <c r="F3" s="42"/>
      <c r="G3" s="42"/>
      <c r="H3" s="45"/>
      <c r="I3" s="42"/>
      <c r="J3" s="42"/>
      <c r="K3" s="42"/>
    </row>
    <row r="4" spans="1:11" x14ac:dyDescent="0.25">
      <c r="A4" s="41" t="s">
        <v>301</v>
      </c>
      <c r="D4" s="40"/>
      <c r="E4" s="40"/>
      <c r="F4" s="42"/>
      <c r="G4" s="42"/>
      <c r="H4" s="45"/>
      <c r="I4" s="42"/>
      <c r="J4" s="42"/>
      <c r="K4" s="42"/>
    </row>
    <row r="5" spans="1:11" x14ac:dyDescent="0.25">
      <c r="B5">
        <v>720</v>
      </c>
      <c r="C5" s="40">
        <f>(B5/2)*0.013</f>
        <v>4.68</v>
      </c>
      <c r="D5" s="40">
        <f>AVERAGE(C5:C10)</f>
        <v>4.3916166666666667</v>
      </c>
      <c r="E5" s="40">
        <f>STDEV(C5:C10)</f>
        <v>0.46939013908119825</v>
      </c>
      <c r="F5" s="42"/>
      <c r="G5" s="42"/>
      <c r="H5" s="45"/>
      <c r="I5" s="42"/>
      <c r="J5" s="45"/>
      <c r="K5" s="45"/>
    </row>
    <row r="6" spans="1:11" x14ac:dyDescent="0.25">
      <c r="B6">
        <v>650.79999999999995</v>
      </c>
      <c r="C6" s="40">
        <f t="shared" ref="C6:C10" si="0">(B6/2)*0.013</f>
        <v>4.2301999999999991</v>
      </c>
      <c r="D6" s="40"/>
      <c r="E6" s="40"/>
      <c r="F6" s="42"/>
      <c r="G6" s="42"/>
      <c r="H6" s="45"/>
      <c r="I6" s="42"/>
      <c r="J6" s="45"/>
      <c r="K6" s="45"/>
    </row>
    <row r="7" spans="1:11" x14ac:dyDescent="0.25">
      <c r="B7">
        <v>787.7</v>
      </c>
      <c r="C7" s="40">
        <f t="shared" si="0"/>
        <v>5.12005</v>
      </c>
      <c r="D7" s="40"/>
      <c r="E7" s="40"/>
      <c r="F7" s="42"/>
      <c r="G7" s="42"/>
      <c r="H7" s="45"/>
      <c r="I7" s="42"/>
      <c r="J7" s="45"/>
      <c r="K7" s="45"/>
    </row>
    <row r="8" spans="1:11" x14ac:dyDescent="0.25">
      <c r="B8">
        <v>580</v>
      </c>
      <c r="C8" s="40">
        <f t="shared" si="0"/>
        <v>3.77</v>
      </c>
      <c r="D8" s="40"/>
      <c r="E8" s="40"/>
      <c r="F8" s="42"/>
      <c r="G8" s="42"/>
      <c r="H8" s="45"/>
      <c r="I8" s="42"/>
      <c r="J8" s="45"/>
      <c r="K8" s="45"/>
    </row>
    <row r="9" spans="1:11" x14ac:dyDescent="0.25">
      <c r="B9">
        <v>681.5</v>
      </c>
      <c r="C9" s="40">
        <f t="shared" si="0"/>
        <v>4.4297499999999994</v>
      </c>
      <c r="D9" s="40"/>
      <c r="E9" s="40"/>
      <c r="F9" s="42"/>
      <c r="G9" s="42"/>
      <c r="H9" s="45"/>
      <c r="I9" s="42"/>
      <c r="J9" s="45"/>
      <c r="K9" s="45"/>
    </row>
    <row r="10" spans="1:11" x14ac:dyDescent="0.25">
      <c r="B10">
        <v>633.79999999999995</v>
      </c>
      <c r="C10" s="40">
        <f t="shared" si="0"/>
        <v>4.1196999999999999</v>
      </c>
      <c r="D10" s="40"/>
      <c r="E10" s="40"/>
      <c r="F10" s="42"/>
      <c r="G10" s="42"/>
      <c r="H10" s="45"/>
      <c r="I10" s="45"/>
      <c r="J10" s="45"/>
      <c r="K10" s="45"/>
    </row>
    <row r="11" spans="1:11" x14ac:dyDescent="0.25">
      <c r="A11" s="41" t="s">
        <v>302</v>
      </c>
      <c r="C11" s="40"/>
      <c r="D11" s="40"/>
      <c r="E11" s="40"/>
      <c r="F11" s="42"/>
      <c r="G11" s="42"/>
      <c r="H11" s="45"/>
      <c r="I11" s="42"/>
      <c r="J11" s="42"/>
      <c r="K11" s="42"/>
    </row>
    <row r="12" spans="1:11" x14ac:dyDescent="0.25">
      <c r="B12">
        <v>1952.3</v>
      </c>
      <c r="C12" s="40">
        <f t="shared" ref="C12:C17" si="1">(B12/2)*0.013</f>
        <v>12.68995</v>
      </c>
      <c r="D12" s="40">
        <f>AVERAGE(C12:C17)</f>
        <v>13.088291666666665</v>
      </c>
      <c r="E12" s="40">
        <f>STDEV(C12:C17)</f>
        <v>0.38331099438532501</v>
      </c>
      <c r="F12" s="42"/>
      <c r="G12" s="42"/>
      <c r="H12" s="45"/>
      <c r="I12" s="42"/>
      <c r="J12" s="45"/>
      <c r="K12" s="45"/>
    </row>
    <row r="13" spans="1:11" x14ac:dyDescent="0.25">
      <c r="B13">
        <v>1949.2</v>
      </c>
      <c r="C13" s="40">
        <f t="shared" si="1"/>
        <v>12.6698</v>
      </c>
      <c r="D13" s="40"/>
      <c r="E13" s="40"/>
      <c r="F13" s="42"/>
      <c r="G13" s="42"/>
      <c r="H13" s="45"/>
      <c r="I13" s="42"/>
      <c r="J13" s="45"/>
      <c r="K13" s="45"/>
    </row>
    <row r="14" spans="1:11" x14ac:dyDescent="0.25">
      <c r="B14">
        <v>1984.6</v>
      </c>
      <c r="C14" s="40">
        <f t="shared" si="1"/>
        <v>12.899899999999999</v>
      </c>
      <c r="D14" s="40"/>
      <c r="E14" s="40"/>
      <c r="F14" s="42"/>
      <c r="G14" s="42"/>
      <c r="H14" s="45"/>
      <c r="I14" s="42"/>
      <c r="J14" s="45"/>
      <c r="K14" s="45"/>
    </row>
    <row r="15" spans="1:11" x14ac:dyDescent="0.25">
      <c r="B15">
        <v>2070.8000000000002</v>
      </c>
      <c r="C15" s="40">
        <f t="shared" si="1"/>
        <v>13.4602</v>
      </c>
      <c r="D15" s="40"/>
      <c r="E15" s="40"/>
      <c r="F15" s="42"/>
      <c r="G15" s="42"/>
      <c r="H15" s="45"/>
      <c r="I15" s="42"/>
      <c r="J15" s="45"/>
      <c r="K15" s="45"/>
    </row>
    <row r="16" spans="1:11" x14ac:dyDescent="0.25">
      <c r="B16">
        <v>2080</v>
      </c>
      <c r="C16" s="40">
        <f t="shared" si="1"/>
        <v>13.52</v>
      </c>
      <c r="D16" s="40"/>
      <c r="E16" s="40"/>
      <c r="F16" s="42"/>
      <c r="G16" s="42"/>
      <c r="H16" s="45"/>
      <c r="I16" s="42"/>
      <c r="J16" s="45"/>
      <c r="K16" s="45"/>
    </row>
    <row r="17" spans="1:11" x14ac:dyDescent="0.25">
      <c r="B17">
        <v>2044.6</v>
      </c>
      <c r="C17" s="40">
        <f t="shared" si="1"/>
        <v>13.289899999999999</v>
      </c>
      <c r="D17" s="40"/>
      <c r="E17" s="40"/>
      <c r="F17" s="42"/>
      <c r="G17" s="42"/>
      <c r="H17" s="45"/>
      <c r="I17" s="45"/>
      <c r="J17" s="45"/>
      <c r="K17" s="45"/>
    </row>
    <row r="18" spans="1:11" x14ac:dyDescent="0.25">
      <c r="C18" s="40"/>
      <c r="D18" s="40"/>
      <c r="E18" s="40"/>
      <c r="F18" s="42"/>
      <c r="G18" s="42"/>
      <c r="H18" s="45"/>
      <c r="I18" s="42"/>
      <c r="J18" s="42"/>
      <c r="K18" s="42"/>
    </row>
    <row r="19" spans="1:11" x14ac:dyDescent="0.25">
      <c r="A19" s="41" t="s">
        <v>332</v>
      </c>
      <c r="B19">
        <v>144.6</v>
      </c>
      <c r="C19" s="40">
        <f t="shared" ref="C19:C82" si="2">(B19/2)*0.013</f>
        <v>0.93989999999999996</v>
      </c>
      <c r="D19" s="40">
        <f>AVERAGE(C19:C24)</f>
        <v>0.84175000000000011</v>
      </c>
      <c r="E19" s="40">
        <f>STDEV(C19:C24)</f>
        <v>0.1045187064596559</v>
      </c>
      <c r="F19" s="42"/>
      <c r="G19" s="42"/>
      <c r="H19" s="45"/>
      <c r="I19" s="42"/>
      <c r="J19" s="45"/>
      <c r="K19" s="45"/>
    </row>
    <row r="20" spans="1:11" x14ac:dyDescent="0.25">
      <c r="B20">
        <v>135.4</v>
      </c>
      <c r="C20" s="40">
        <f t="shared" si="2"/>
        <v>0.88009999999999999</v>
      </c>
      <c r="D20" s="40"/>
      <c r="E20" s="40"/>
      <c r="F20" s="42"/>
      <c r="G20" s="42"/>
      <c r="H20" s="45"/>
      <c r="I20" s="42"/>
      <c r="J20" s="45"/>
      <c r="K20" s="45"/>
    </row>
    <row r="21" spans="1:11" x14ac:dyDescent="0.25">
      <c r="B21">
        <v>138.5</v>
      </c>
      <c r="C21" s="40">
        <f t="shared" si="2"/>
        <v>0.90024999999999999</v>
      </c>
      <c r="D21" s="40"/>
      <c r="E21" s="40"/>
      <c r="F21" s="42"/>
      <c r="G21" s="42"/>
      <c r="H21" s="45"/>
      <c r="I21" s="42"/>
      <c r="J21" s="45"/>
      <c r="K21" s="45"/>
    </row>
    <row r="22" spans="1:11" x14ac:dyDescent="0.25">
      <c r="B22">
        <v>106.2</v>
      </c>
      <c r="C22" s="40">
        <f t="shared" si="2"/>
        <v>0.69030000000000002</v>
      </c>
      <c r="D22" s="40"/>
      <c r="E22" s="40"/>
      <c r="F22" s="42"/>
      <c r="G22" s="42"/>
      <c r="H22" s="45"/>
      <c r="I22" s="42"/>
      <c r="J22" s="45"/>
      <c r="K22" s="45"/>
    </row>
    <row r="23" spans="1:11" x14ac:dyDescent="0.25">
      <c r="B23">
        <v>112.3</v>
      </c>
      <c r="C23" s="40">
        <f t="shared" si="2"/>
        <v>0.72994999999999999</v>
      </c>
      <c r="D23" s="40"/>
      <c r="E23" s="40"/>
      <c r="F23" s="42"/>
      <c r="G23" s="42"/>
      <c r="H23" s="45"/>
      <c r="I23" s="42"/>
      <c r="J23" s="45"/>
      <c r="K23" s="45"/>
    </row>
    <row r="24" spans="1:11" x14ac:dyDescent="0.25">
      <c r="B24">
        <v>140</v>
      </c>
      <c r="C24" s="40">
        <f t="shared" si="2"/>
        <v>0.90999999999999992</v>
      </c>
      <c r="D24" s="40"/>
      <c r="E24" s="40"/>
      <c r="F24" s="42"/>
      <c r="G24" s="42"/>
      <c r="H24" s="45"/>
      <c r="I24" s="45"/>
      <c r="J24" s="45"/>
      <c r="K24" s="45"/>
    </row>
    <row r="25" spans="1:11" x14ac:dyDescent="0.25">
      <c r="C25" s="40"/>
      <c r="D25" s="40"/>
      <c r="E25" s="40"/>
      <c r="F25" s="42"/>
      <c r="G25" s="42"/>
      <c r="H25" s="45"/>
      <c r="I25" s="42"/>
      <c r="J25" s="42"/>
      <c r="K25" s="42"/>
    </row>
    <row r="26" spans="1:11" x14ac:dyDescent="0.25">
      <c r="A26" s="41" t="s">
        <v>334</v>
      </c>
      <c r="B26">
        <v>173.8</v>
      </c>
      <c r="C26" s="40">
        <f t="shared" si="2"/>
        <v>1.1296999999999999</v>
      </c>
      <c r="D26" s="40">
        <f>AVERAGE(C26:C31)</f>
        <v>1.2499499999999999</v>
      </c>
      <c r="E26" s="40">
        <f>STDEV(C26:C31)</f>
        <v>0.13811238177658122</v>
      </c>
      <c r="F26" s="42"/>
      <c r="G26" s="42"/>
      <c r="H26" s="45"/>
      <c r="I26" s="42"/>
      <c r="J26" s="45"/>
      <c r="K26" s="45"/>
    </row>
    <row r="27" spans="1:11" x14ac:dyDescent="0.25">
      <c r="B27">
        <v>196.9</v>
      </c>
      <c r="C27" s="40">
        <f t="shared" si="2"/>
        <v>1.2798499999999999</v>
      </c>
      <c r="D27" s="40"/>
      <c r="E27" s="40"/>
      <c r="F27" s="42"/>
      <c r="G27" s="42"/>
      <c r="H27" s="45"/>
      <c r="I27" s="42"/>
      <c r="J27" s="45"/>
      <c r="K27" s="45"/>
    </row>
    <row r="28" spans="1:11" x14ac:dyDescent="0.25">
      <c r="B28">
        <v>207.7</v>
      </c>
      <c r="C28" s="40">
        <f t="shared" si="2"/>
        <v>1.35005</v>
      </c>
      <c r="D28" s="40"/>
      <c r="E28" s="40"/>
      <c r="F28" s="42"/>
      <c r="G28" s="42"/>
      <c r="H28" s="45"/>
      <c r="I28" s="42"/>
      <c r="J28" s="45"/>
      <c r="K28" s="45"/>
    </row>
    <row r="29" spans="1:11" x14ac:dyDescent="0.25">
      <c r="B29">
        <v>170.8</v>
      </c>
      <c r="C29" s="40">
        <f t="shared" si="2"/>
        <v>1.1102000000000001</v>
      </c>
      <c r="D29" s="40"/>
      <c r="E29" s="40"/>
      <c r="F29" s="42"/>
      <c r="G29" s="42"/>
      <c r="H29" s="45"/>
      <c r="I29" s="42"/>
      <c r="J29" s="45"/>
      <c r="K29" s="45"/>
    </row>
    <row r="30" spans="1:11" x14ac:dyDescent="0.25">
      <c r="B30">
        <v>224.6</v>
      </c>
      <c r="C30" s="40">
        <f t="shared" si="2"/>
        <v>1.4599</v>
      </c>
      <c r="D30" s="40"/>
      <c r="E30" s="40"/>
      <c r="F30" s="42"/>
      <c r="G30" s="42"/>
      <c r="H30" s="45"/>
      <c r="I30" s="42"/>
      <c r="J30" s="45"/>
      <c r="K30" s="45"/>
    </row>
    <row r="31" spans="1:11" x14ac:dyDescent="0.25">
      <c r="B31">
        <v>180</v>
      </c>
      <c r="C31" s="40">
        <f t="shared" si="2"/>
        <v>1.17</v>
      </c>
      <c r="D31" s="40"/>
      <c r="E31" s="40"/>
      <c r="F31" s="42"/>
      <c r="G31" s="42"/>
      <c r="H31" s="45"/>
      <c r="I31" s="45"/>
      <c r="J31" s="45"/>
      <c r="K31" s="45"/>
    </row>
    <row r="32" spans="1:11" x14ac:dyDescent="0.25">
      <c r="C32" s="40"/>
      <c r="D32" s="40"/>
      <c r="E32" s="40"/>
      <c r="F32" s="42"/>
      <c r="G32" s="42"/>
      <c r="H32" s="45"/>
      <c r="I32" s="42"/>
      <c r="J32" s="42"/>
      <c r="K32" s="42"/>
    </row>
    <row r="33" spans="1:11" x14ac:dyDescent="0.25">
      <c r="A33" s="41" t="s">
        <v>336</v>
      </c>
      <c r="B33">
        <v>567.70000000000005</v>
      </c>
      <c r="C33" s="40">
        <f t="shared" si="2"/>
        <v>3.6900500000000003</v>
      </c>
      <c r="D33" s="40">
        <f>AVERAGE(C33:C38)</f>
        <v>3.4684000000000004</v>
      </c>
      <c r="E33" s="40">
        <f>STDEV(C33:C38)</f>
        <v>0.19442933163491571</v>
      </c>
      <c r="F33" s="42"/>
      <c r="G33" s="42"/>
      <c r="H33" s="45"/>
      <c r="I33" s="42"/>
      <c r="J33" s="45"/>
      <c r="K33" s="45"/>
    </row>
    <row r="34" spans="1:11" x14ac:dyDescent="0.25">
      <c r="B34">
        <v>510.8</v>
      </c>
      <c r="C34" s="40">
        <f t="shared" si="2"/>
        <v>3.3201999999999998</v>
      </c>
      <c r="D34" s="40"/>
      <c r="E34" s="40"/>
      <c r="F34" s="42"/>
      <c r="G34" s="42"/>
      <c r="H34" s="45"/>
      <c r="I34" s="42"/>
      <c r="J34" s="45"/>
      <c r="K34" s="45"/>
    </row>
    <row r="35" spans="1:11" x14ac:dyDescent="0.25">
      <c r="B35">
        <v>566.20000000000005</v>
      </c>
      <c r="C35" s="40">
        <f t="shared" si="2"/>
        <v>3.6802999999999999</v>
      </c>
      <c r="D35" s="40"/>
      <c r="E35" s="40"/>
      <c r="F35" s="42"/>
      <c r="G35" s="42"/>
      <c r="H35" s="45"/>
      <c r="I35" s="42"/>
      <c r="J35" s="45"/>
      <c r="K35" s="45"/>
    </row>
    <row r="36" spans="1:11" x14ac:dyDescent="0.25">
      <c r="B36">
        <v>492.3</v>
      </c>
      <c r="C36" s="40">
        <f t="shared" si="2"/>
        <v>3.1999499999999999</v>
      </c>
      <c r="D36" s="40"/>
      <c r="E36" s="40"/>
      <c r="F36" s="42"/>
      <c r="G36" s="42"/>
      <c r="H36" s="45"/>
      <c r="I36" s="42"/>
      <c r="J36" s="45"/>
      <c r="K36" s="45"/>
    </row>
    <row r="37" spans="1:11" x14ac:dyDescent="0.25">
      <c r="B37">
        <v>529.20000000000005</v>
      </c>
      <c r="C37" s="40">
        <f t="shared" si="2"/>
        <v>3.4398</v>
      </c>
      <c r="D37" s="40"/>
      <c r="E37" s="40"/>
      <c r="F37" s="42"/>
      <c r="G37" s="42"/>
      <c r="H37" s="45"/>
      <c r="I37" s="42"/>
      <c r="J37" s="45"/>
      <c r="K37" s="45"/>
    </row>
    <row r="38" spans="1:11" x14ac:dyDescent="0.25">
      <c r="B38">
        <v>535.4</v>
      </c>
      <c r="C38" s="40">
        <f t="shared" si="2"/>
        <v>3.4800999999999997</v>
      </c>
      <c r="D38" s="40"/>
      <c r="E38" s="40"/>
      <c r="F38" s="42"/>
      <c r="G38" s="42"/>
      <c r="H38" s="45"/>
      <c r="I38" s="45"/>
      <c r="J38" s="45"/>
      <c r="K38" s="45"/>
    </row>
    <row r="39" spans="1:11" x14ac:dyDescent="0.25">
      <c r="C39" s="40"/>
      <c r="D39" s="40"/>
      <c r="E39" s="40"/>
      <c r="F39" s="42"/>
      <c r="G39" s="42"/>
      <c r="H39" s="45"/>
      <c r="I39" s="42"/>
      <c r="J39" s="42"/>
      <c r="K39" s="42"/>
    </row>
    <row r="40" spans="1:11" x14ac:dyDescent="0.25">
      <c r="A40" s="41" t="s">
        <v>338</v>
      </c>
      <c r="B40">
        <v>1635.4</v>
      </c>
      <c r="C40" s="40">
        <f t="shared" si="2"/>
        <v>10.630100000000001</v>
      </c>
      <c r="D40" s="40">
        <f>AVERAGE(C40:C45)</f>
        <v>9.6150166666666674</v>
      </c>
      <c r="E40" s="40">
        <f>STDEV(C40:C45)</f>
        <v>0.71908776631692695</v>
      </c>
      <c r="F40" s="42"/>
      <c r="G40" s="42"/>
      <c r="H40" s="45"/>
      <c r="I40" s="42"/>
      <c r="J40" s="45"/>
      <c r="K40" s="45"/>
    </row>
    <row r="41" spans="1:11" x14ac:dyDescent="0.25">
      <c r="B41">
        <v>1349.2</v>
      </c>
      <c r="C41" s="40">
        <f t="shared" si="2"/>
        <v>8.7698</v>
      </c>
      <c r="D41" s="40"/>
      <c r="E41" s="40"/>
      <c r="F41" s="42"/>
      <c r="G41" s="42"/>
      <c r="H41" s="45"/>
      <c r="I41" s="42"/>
      <c r="J41" s="45"/>
      <c r="K41" s="45"/>
    </row>
    <row r="42" spans="1:11" x14ac:dyDescent="0.25">
      <c r="B42">
        <v>1403.1</v>
      </c>
      <c r="C42" s="40">
        <f t="shared" si="2"/>
        <v>9.1201499999999989</v>
      </c>
      <c r="D42" s="40"/>
      <c r="E42" s="40"/>
      <c r="F42" s="42"/>
      <c r="G42" s="42"/>
      <c r="H42" s="45"/>
      <c r="I42" s="42"/>
      <c r="J42" s="45"/>
      <c r="K42" s="45"/>
    </row>
    <row r="43" spans="1:11" x14ac:dyDescent="0.25">
      <c r="B43">
        <v>1467.7</v>
      </c>
      <c r="C43" s="40">
        <f t="shared" si="2"/>
        <v>9.540049999999999</v>
      </c>
      <c r="D43" s="40"/>
      <c r="E43" s="40"/>
      <c r="F43" s="42"/>
      <c r="G43" s="42"/>
      <c r="H43" s="45"/>
      <c r="I43" s="42"/>
      <c r="J43" s="45"/>
      <c r="K43" s="45"/>
    </row>
    <row r="44" spans="1:11" x14ac:dyDescent="0.25">
      <c r="B44">
        <v>1587.7</v>
      </c>
      <c r="C44" s="40">
        <f t="shared" si="2"/>
        <v>10.32005</v>
      </c>
      <c r="D44" s="40"/>
      <c r="E44" s="40"/>
      <c r="F44" s="42"/>
      <c r="G44" s="42"/>
      <c r="H44" s="45"/>
      <c r="I44" s="42"/>
      <c r="J44" s="45"/>
      <c r="K44" s="45"/>
    </row>
    <row r="45" spans="1:11" x14ac:dyDescent="0.25">
      <c r="B45">
        <v>1432.3</v>
      </c>
      <c r="C45" s="40">
        <f t="shared" si="2"/>
        <v>9.3099499999999988</v>
      </c>
      <c r="D45" s="40"/>
      <c r="E45" s="40"/>
      <c r="F45" s="42"/>
      <c r="G45" s="42"/>
      <c r="H45" s="42"/>
      <c r="I45" s="45"/>
      <c r="J45" s="45"/>
      <c r="K45" s="45"/>
    </row>
    <row r="46" spans="1:11" x14ac:dyDescent="0.25">
      <c r="C46" s="40"/>
      <c r="D46" s="40"/>
      <c r="E46" s="40"/>
      <c r="F46" s="42"/>
      <c r="G46" s="42"/>
      <c r="H46" s="45"/>
      <c r="I46" s="42"/>
      <c r="J46" s="42"/>
      <c r="K46" s="42"/>
    </row>
    <row r="47" spans="1:11" x14ac:dyDescent="0.25">
      <c r="A47" s="41" t="s">
        <v>340</v>
      </c>
      <c r="B47">
        <v>1047.7</v>
      </c>
      <c r="C47" s="40">
        <f t="shared" si="2"/>
        <v>6.8100500000000004</v>
      </c>
      <c r="D47" s="40">
        <f>AVERAGE(C47:C52)</f>
        <v>7.3833499999999992</v>
      </c>
      <c r="E47" s="40">
        <f>STDEV(C47:C52)</f>
        <v>0.77233655358269782</v>
      </c>
      <c r="F47" s="42"/>
      <c r="G47" s="42"/>
      <c r="H47" s="45"/>
      <c r="I47" s="42"/>
      <c r="J47" s="45"/>
      <c r="K47" s="45"/>
    </row>
    <row r="48" spans="1:11" x14ac:dyDescent="0.25">
      <c r="B48">
        <v>1300</v>
      </c>
      <c r="C48" s="40">
        <f t="shared" si="2"/>
        <v>8.4499999999999993</v>
      </c>
      <c r="D48" s="40"/>
      <c r="E48" s="40"/>
      <c r="F48" s="42"/>
      <c r="G48" s="42"/>
      <c r="H48" s="45"/>
      <c r="I48" s="42"/>
      <c r="J48" s="45"/>
      <c r="K48" s="45"/>
    </row>
    <row r="49" spans="1:11" x14ac:dyDescent="0.25">
      <c r="B49">
        <v>1112.3</v>
      </c>
      <c r="C49" s="40">
        <f t="shared" si="2"/>
        <v>7.2299499999999997</v>
      </c>
      <c r="D49" s="40"/>
      <c r="E49" s="40"/>
      <c r="F49" s="42"/>
      <c r="G49" s="42"/>
      <c r="H49" s="45"/>
      <c r="I49" s="42"/>
      <c r="J49" s="45"/>
      <c r="K49" s="45"/>
    </row>
    <row r="50" spans="1:11" x14ac:dyDescent="0.25">
      <c r="B50">
        <v>1215.4000000000001</v>
      </c>
      <c r="C50" s="40">
        <f t="shared" si="2"/>
        <v>7.9001000000000001</v>
      </c>
      <c r="D50" s="40"/>
      <c r="E50" s="40"/>
      <c r="F50" s="42"/>
      <c r="G50" s="42"/>
      <c r="H50" s="45"/>
      <c r="I50" s="42"/>
      <c r="J50" s="45"/>
      <c r="K50" s="45"/>
    </row>
    <row r="51" spans="1:11" x14ac:dyDescent="0.25">
      <c r="B51">
        <v>969.2</v>
      </c>
      <c r="C51" s="40">
        <f t="shared" si="2"/>
        <v>6.2998000000000003</v>
      </c>
      <c r="D51" s="40"/>
      <c r="E51" s="40"/>
      <c r="F51" s="42"/>
      <c r="G51" s="42"/>
      <c r="H51" s="45"/>
      <c r="I51" s="42"/>
      <c r="J51" s="45"/>
      <c r="K51" s="45"/>
    </row>
    <row r="52" spans="1:11" x14ac:dyDescent="0.25">
      <c r="B52">
        <v>1170.8</v>
      </c>
      <c r="C52" s="40">
        <f t="shared" si="2"/>
        <v>7.610199999999999</v>
      </c>
      <c r="D52" s="40"/>
      <c r="E52" s="40"/>
      <c r="F52" s="42"/>
      <c r="G52" s="42"/>
      <c r="H52" s="45"/>
      <c r="I52" s="45"/>
      <c r="J52" s="45"/>
      <c r="K52" s="45"/>
    </row>
    <row r="53" spans="1:11" x14ac:dyDescent="0.25">
      <c r="C53" s="40"/>
      <c r="D53" s="40"/>
      <c r="E53" s="40"/>
      <c r="F53" s="42"/>
      <c r="G53" s="42"/>
      <c r="H53" s="45"/>
      <c r="I53" s="42"/>
      <c r="J53" s="42"/>
      <c r="K53" s="42"/>
    </row>
    <row r="54" spans="1:11" x14ac:dyDescent="0.25">
      <c r="A54" s="41" t="s">
        <v>342</v>
      </c>
      <c r="B54">
        <v>2427.6999999999998</v>
      </c>
      <c r="C54" s="40">
        <f t="shared" si="2"/>
        <v>15.780049999999997</v>
      </c>
      <c r="D54" s="40">
        <f>AVERAGE(C54:C59)</f>
        <v>15.146625</v>
      </c>
      <c r="E54" s="40">
        <f>STDEV(C54:C59)</f>
        <v>0.42881948853800844</v>
      </c>
      <c r="F54" s="42"/>
      <c r="G54" s="42"/>
      <c r="H54" s="45"/>
      <c r="I54" s="42"/>
      <c r="J54" s="45"/>
      <c r="K54" s="45"/>
    </row>
    <row r="55" spans="1:11" x14ac:dyDescent="0.25">
      <c r="B55">
        <v>2280</v>
      </c>
      <c r="C55" s="40">
        <f t="shared" si="2"/>
        <v>14.819999999999999</v>
      </c>
      <c r="D55" s="40"/>
      <c r="E55" s="40"/>
      <c r="F55" s="42"/>
      <c r="G55" s="42"/>
      <c r="H55" s="45"/>
      <c r="I55" s="42"/>
      <c r="J55" s="45"/>
      <c r="K55" s="45"/>
    </row>
    <row r="56" spans="1:11" x14ac:dyDescent="0.25">
      <c r="B56">
        <v>2292.3000000000002</v>
      </c>
      <c r="C56" s="40">
        <f t="shared" si="2"/>
        <v>14.89995</v>
      </c>
      <c r="D56" s="40"/>
      <c r="E56" s="40"/>
      <c r="F56" s="42"/>
      <c r="G56" s="42"/>
      <c r="H56" s="45"/>
      <c r="I56" s="42"/>
      <c r="J56" s="45"/>
      <c r="K56" s="45"/>
    </row>
    <row r="57" spans="1:11" x14ac:dyDescent="0.25">
      <c r="B57">
        <v>2383.1</v>
      </c>
      <c r="C57" s="40">
        <f t="shared" si="2"/>
        <v>15.490149999999998</v>
      </c>
      <c r="D57" s="40"/>
      <c r="E57" s="40"/>
      <c r="F57" s="42"/>
      <c r="G57" s="42"/>
      <c r="H57" s="45"/>
      <c r="I57" s="42"/>
      <c r="J57" s="45"/>
      <c r="K57" s="45"/>
    </row>
    <row r="58" spans="1:11" x14ac:dyDescent="0.25">
      <c r="B58">
        <v>2256.9</v>
      </c>
      <c r="C58" s="40">
        <f t="shared" si="2"/>
        <v>14.66985</v>
      </c>
      <c r="D58" s="40"/>
      <c r="E58" s="40"/>
      <c r="F58" s="42"/>
      <c r="G58" s="42"/>
      <c r="H58" s="45"/>
      <c r="I58" s="42"/>
      <c r="J58" s="45"/>
      <c r="K58" s="45"/>
    </row>
    <row r="59" spans="1:11" x14ac:dyDescent="0.25">
      <c r="B59">
        <v>2341.5</v>
      </c>
      <c r="C59" s="40">
        <f t="shared" si="2"/>
        <v>15.219749999999999</v>
      </c>
      <c r="D59" s="40"/>
      <c r="E59" s="40"/>
      <c r="F59" s="42"/>
      <c r="G59" s="42"/>
      <c r="H59" s="45"/>
      <c r="I59" s="45"/>
      <c r="J59" s="45"/>
      <c r="K59" s="45"/>
    </row>
    <row r="60" spans="1:11" x14ac:dyDescent="0.25">
      <c r="C60" s="40"/>
      <c r="D60" s="40"/>
      <c r="E60" s="40"/>
      <c r="F60" s="42"/>
      <c r="G60" s="42"/>
      <c r="H60" s="45"/>
      <c r="I60" s="45"/>
      <c r="J60" s="45"/>
      <c r="K60" s="45"/>
    </row>
    <row r="61" spans="1:11" x14ac:dyDescent="0.25">
      <c r="A61" s="41" t="s">
        <v>343</v>
      </c>
      <c r="B61">
        <v>327.7</v>
      </c>
      <c r="C61" s="40">
        <f t="shared" si="2"/>
        <v>2.1300499999999998</v>
      </c>
      <c r="D61" s="40">
        <f>AVERAGE(C61:C66)</f>
        <v>2.3215833333333333</v>
      </c>
      <c r="E61" s="40">
        <f>STDEV(C61:C66)</f>
        <v>0.18165408794372534</v>
      </c>
      <c r="F61" s="42"/>
      <c r="G61" s="42"/>
      <c r="H61" s="45"/>
      <c r="I61" s="45"/>
      <c r="J61" s="45"/>
      <c r="K61" s="45"/>
    </row>
    <row r="62" spans="1:11" x14ac:dyDescent="0.25">
      <c r="B62">
        <v>372.3</v>
      </c>
      <c r="C62" s="40">
        <f t="shared" si="2"/>
        <v>2.41995</v>
      </c>
      <c r="D62" s="40"/>
      <c r="E62" s="40"/>
      <c r="F62" s="42"/>
      <c r="G62" s="42"/>
      <c r="H62" s="45"/>
      <c r="I62" s="45"/>
      <c r="J62" s="45"/>
      <c r="K62" s="45"/>
    </row>
    <row r="63" spans="1:11" x14ac:dyDescent="0.25">
      <c r="B63">
        <v>389.2</v>
      </c>
      <c r="C63" s="40">
        <f t="shared" si="2"/>
        <v>2.5297999999999998</v>
      </c>
      <c r="D63" s="40"/>
      <c r="E63" s="40"/>
      <c r="F63" s="42"/>
      <c r="G63" s="42"/>
      <c r="H63" s="45"/>
      <c r="I63" s="45"/>
      <c r="J63" s="45"/>
      <c r="K63" s="45"/>
    </row>
    <row r="64" spans="1:11" x14ac:dyDescent="0.25">
      <c r="B64">
        <v>332.3</v>
      </c>
      <c r="C64" s="40">
        <f t="shared" si="2"/>
        <v>2.1599499999999998</v>
      </c>
      <c r="D64" s="40"/>
      <c r="E64" s="40"/>
      <c r="F64" s="42"/>
      <c r="G64" s="42"/>
      <c r="H64" s="45"/>
      <c r="I64" s="45"/>
      <c r="J64" s="45"/>
      <c r="K64" s="45"/>
    </row>
    <row r="65" spans="1:11" x14ac:dyDescent="0.25">
      <c r="B65">
        <v>336.9</v>
      </c>
      <c r="C65" s="40">
        <f t="shared" si="2"/>
        <v>2.1898499999999999</v>
      </c>
      <c r="D65" s="40"/>
      <c r="E65" s="40"/>
      <c r="F65" s="42"/>
      <c r="G65" s="42"/>
      <c r="H65" s="45"/>
      <c r="I65" s="45"/>
      <c r="J65" s="45"/>
      <c r="K65" s="45"/>
    </row>
    <row r="66" spans="1:11" x14ac:dyDescent="0.25">
      <c r="B66">
        <v>384.6</v>
      </c>
      <c r="C66" s="40">
        <f t="shared" si="2"/>
        <v>2.4999000000000002</v>
      </c>
      <c r="D66" s="40"/>
      <c r="E66" s="40"/>
      <c r="F66" s="42"/>
      <c r="G66" s="42"/>
      <c r="H66" s="45"/>
      <c r="I66" s="45"/>
      <c r="J66" s="45"/>
      <c r="K66" s="45"/>
    </row>
    <row r="67" spans="1:11" x14ac:dyDescent="0.25">
      <c r="C67" s="40"/>
      <c r="D67" s="40"/>
      <c r="E67" s="40"/>
      <c r="F67" s="42"/>
      <c r="G67" s="42"/>
      <c r="H67" s="45"/>
      <c r="I67" s="45"/>
      <c r="J67" s="45"/>
      <c r="K67" s="45"/>
    </row>
    <row r="68" spans="1:11" x14ac:dyDescent="0.25">
      <c r="A68" s="41" t="s">
        <v>344</v>
      </c>
      <c r="B68">
        <v>523.1</v>
      </c>
      <c r="C68" s="40">
        <f t="shared" si="2"/>
        <v>3.40015</v>
      </c>
      <c r="D68" s="40">
        <f>AVERAGE(C68:C73)</f>
        <v>3.1884666666666663</v>
      </c>
      <c r="E68" s="40">
        <f>STDEV(C68:C73)</f>
        <v>0.18890376297646033</v>
      </c>
      <c r="F68" s="42"/>
      <c r="G68" s="42"/>
      <c r="H68" s="45"/>
      <c r="I68" s="45"/>
      <c r="J68" s="45"/>
      <c r="K68" s="45"/>
    </row>
    <row r="69" spans="1:11" x14ac:dyDescent="0.25">
      <c r="B69">
        <v>446.2</v>
      </c>
      <c r="C69" s="40">
        <f t="shared" si="2"/>
        <v>2.9002999999999997</v>
      </c>
      <c r="D69" s="40"/>
      <c r="E69" s="40"/>
      <c r="F69" s="42"/>
      <c r="G69" s="42"/>
      <c r="H69" s="45"/>
      <c r="I69" s="45"/>
      <c r="J69" s="45"/>
      <c r="K69" s="45"/>
    </row>
    <row r="70" spans="1:11" x14ac:dyDescent="0.25">
      <c r="B70">
        <v>470.8</v>
      </c>
      <c r="C70" s="40">
        <f t="shared" si="2"/>
        <v>3.0602</v>
      </c>
      <c r="D70" s="40"/>
      <c r="E70" s="40"/>
      <c r="F70" s="42"/>
      <c r="G70" s="42"/>
      <c r="H70" s="45"/>
      <c r="I70" s="45"/>
      <c r="J70" s="45"/>
      <c r="K70" s="45"/>
    </row>
    <row r="71" spans="1:11" x14ac:dyDescent="0.25">
      <c r="B71">
        <v>495.4</v>
      </c>
      <c r="C71" s="40">
        <f t="shared" si="2"/>
        <v>3.2200999999999995</v>
      </c>
      <c r="D71" s="40"/>
      <c r="E71" s="40"/>
      <c r="F71" s="42"/>
      <c r="G71" s="42"/>
      <c r="H71" s="45"/>
      <c r="I71" s="45"/>
      <c r="J71" s="45"/>
      <c r="K71" s="45"/>
    </row>
    <row r="72" spans="1:11" x14ac:dyDescent="0.25">
      <c r="B72">
        <v>518.5</v>
      </c>
      <c r="C72" s="40">
        <f t="shared" si="2"/>
        <v>3.37025</v>
      </c>
      <c r="D72" s="40"/>
      <c r="E72" s="40"/>
      <c r="F72" s="42"/>
      <c r="G72" s="42"/>
      <c r="H72" s="45"/>
      <c r="I72" s="45"/>
      <c r="J72" s="45"/>
      <c r="K72" s="45"/>
    </row>
    <row r="73" spans="1:11" x14ac:dyDescent="0.25">
      <c r="B73">
        <v>489.2</v>
      </c>
      <c r="C73" s="40">
        <f t="shared" si="2"/>
        <v>3.1797999999999997</v>
      </c>
      <c r="D73" s="40"/>
      <c r="E73" s="40"/>
      <c r="F73" s="42"/>
      <c r="G73" s="42"/>
      <c r="H73" s="45"/>
      <c r="I73" s="45"/>
      <c r="J73" s="45"/>
      <c r="K73" s="45"/>
    </row>
    <row r="74" spans="1:11" x14ac:dyDescent="0.25">
      <c r="C74" s="40"/>
      <c r="D74" s="40"/>
      <c r="E74" s="40"/>
      <c r="F74" s="42"/>
      <c r="G74" s="42"/>
      <c r="H74" s="45"/>
      <c r="I74" s="45"/>
      <c r="J74" s="45"/>
      <c r="K74" s="45"/>
    </row>
    <row r="75" spans="1:11" x14ac:dyDescent="0.25">
      <c r="A75" s="41" t="s">
        <v>345</v>
      </c>
      <c r="B75">
        <v>590.79999999999995</v>
      </c>
      <c r="C75" s="40">
        <f t="shared" si="2"/>
        <v>3.8401999999999994</v>
      </c>
      <c r="D75" s="40">
        <f>AVERAGE(C75:C80)</f>
        <v>4.0217666666666672</v>
      </c>
      <c r="E75" s="40">
        <f>STDEV(C75:C80)</f>
        <v>0.16014589494166456</v>
      </c>
      <c r="F75" s="42"/>
      <c r="G75" s="42"/>
      <c r="H75" s="45"/>
      <c r="I75" s="45"/>
      <c r="J75" s="45"/>
      <c r="K75" s="45"/>
    </row>
    <row r="76" spans="1:11" x14ac:dyDescent="0.25">
      <c r="B76">
        <v>650.79999999999995</v>
      </c>
      <c r="C76" s="40">
        <f t="shared" si="2"/>
        <v>4.2301999999999991</v>
      </c>
      <c r="D76" s="40"/>
      <c r="E76" s="40"/>
      <c r="F76" s="42"/>
      <c r="G76" s="42"/>
      <c r="H76" s="45"/>
      <c r="I76" s="45"/>
      <c r="J76" s="45"/>
      <c r="K76" s="45"/>
    </row>
    <row r="77" spans="1:11" x14ac:dyDescent="0.25">
      <c r="B77">
        <v>643.1</v>
      </c>
      <c r="C77" s="40">
        <f t="shared" si="2"/>
        <v>4.1801500000000003</v>
      </c>
      <c r="D77" s="40"/>
      <c r="E77" s="40"/>
      <c r="F77" s="42"/>
      <c r="G77" s="42"/>
      <c r="H77" s="45"/>
      <c r="I77" s="45"/>
      <c r="J77" s="45"/>
      <c r="K77" s="45"/>
    </row>
    <row r="78" spans="1:11" x14ac:dyDescent="0.25">
      <c r="B78">
        <v>618.5</v>
      </c>
      <c r="C78" s="40">
        <f t="shared" si="2"/>
        <v>4.0202499999999999</v>
      </c>
      <c r="D78" s="40"/>
      <c r="E78" s="40"/>
      <c r="F78" s="40"/>
      <c r="G78" s="40"/>
    </row>
    <row r="79" spans="1:11" x14ac:dyDescent="0.25">
      <c r="B79">
        <v>593.79999999999995</v>
      </c>
      <c r="C79" s="40">
        <f t="shared" si="2"/>
        <v>3.8596999999999997</v>
      </c>
      <c r="D79" s="40"/>
      <c r="E79" s="40"/>
      <c r="F79" s="40"/>
      <c r="G79" s="40"/>
    </row>
    <row r="80" spans="1:11" x14ac:dyDescent="0.25">
      <c r="B80">
        <v>615.4</v>
      </c>
      <c r="C80" s="40">
        <f t="shared" si="2"/>
        <v>4.0000999999999998</v>
      </c>
      <c r="D80" s="40"/>
      <c r="E80" s="40"/>
      <c r="F80" s="40"/>
      <c r="G80" s="40"/>
    </row>
    <row r="81" spans="1:7" x14ac:dyDescent="0.25">
      <c r="C81" s="40"/>
      <c r="D81" s="40"/>
      <c r="E81" s="40"/>
      <c r="F81" s="40"/>
      <c r="G81" s="40"/>
    </row>
    <row r="82" spans="1:7" x14ac:dyDescent="0.25">
      <c r="A82" s="41" t="s">
        <v>346</v>
      </c>
      <c r="B82">
        <v>1810.8</v>
      </c>
      <c r="C82" s="40">
        <f t="shared" si="2"/>
        <v>11.770199999999999</v>
      </c>
      <c r="D82" s="40">
        <f>AVERAGE(C82:C87)</f>
        <v>10.380066666666666</v>
      </c>
      <c r="E82" s="40">
        <f>STDEV(C82:C87)</f>
        <v>0.94136604658690881</v>
      </c>
      <c r="F82" s="40"/>
      <c r="G82" s="40"/>
    </row>
    <row r="83" spans="1:7" x14ac:dyDescent="0.25">
      <c r="B83">
        <v>1747.7</v>
      </c>
      <c r="C83" s="40">
        <f t="shared" ref="C83:C87" si="3">(B83/2)*0.013</f>
        <v>11.360049999999999</v>
      </c>
      <c r="D83" s="40"/>
      <c r="E83" s="40"/>
      <c r="F83" s="40"/>
      <c r="G83" s="40"/>
    </row>
    <row r="84" spans="1:7" x14ac:dyDescent="0.25">
      <c r="B84">
        <v>1498.5</v>
      </c>
      <c r="C84" s="40">
        <f t="shared" si="3"/>
        <v>9.7402499999999996</v>
      </c>
      <c r="D84" s="40"/>
      <c r="E84" s="40"/>
      <c r="F84" s="40"/>
      <c r="G84" s="40"/>
    </row>
    <row r="85" spans="1:7" x14ac:dyDescent="0.25">
      <c r="B85">
        <v>1549.2</v>
      </c>
      <c r="C85" s="40">
        <f t="shared" si="3"/>
        <v>10.069799999999999</v>
      </c>
      <c r="D85" s="40"/>
      <c r="E85" s="40"/>
      <c r="F85" s="40"/>
      <c r="G85" s="40"/>
    </row>
    <row r="86" spans="1:7" x14ac:dyDescent="0.25">
      <c r="B86">
        <v>1470.8</v>
      </c>
      <c r="C86" s="40">
        <f t="shared" si="3"/>
        <v>9.5602</v>
      </c>
      <c r="D86" s="40"/>
      <c r="E86" s="40"/>
      <c r="F86" s="40"/>
      <c r="G86" s="40"/>
    </row>
    <row r="87" spans="1:7" x14ac:dyDescent="0.25">
      <c r="B87">
        <v>1504.6</v>
      </c>
      <c r="C87" s="40">
        <f t="shared" si="3"/>
        <v>9.7798999999999996</v>
      </c>
      <c r="D87" s="40"/>
      <c r="E87" s="40"/>
      <c r="F87" s="40"/>
      <c r="G87" s="40"/>
    </row>
    <row r="88" spans="1:7" x14ac:dyDescent="0.25">
      <c r="C88" s="40"/>
      <c r="D88" s="40"/>
      <c r="E88" s="40"/>
      <c r="F88" s="40"/>
      <c r="G88" s="40"/>
    </row>
    <row r="89" spans="1:7" x14ac:dyDescent="0.25">
      <c r="A89" s="41" t="s">
        <v>347</v>
      </c>
      <c r="B89">
        <v>553.79999999999995</v>
      </c>
      <c r="C89" s="40">
        <f t="shared" ref="C89:C94" si="4">(B89/2)*0.013</f>
        <v>3.5996999999999995</v>
      </c>
      <c r="D89" s="40">
        <f>AVERAGE(C89:C94)</f>
        <v>3.4749000000000003</v>
      </c>
      <c r="E89" s="40">
        <f>STDEV(C89:C94)</f>
        <v>0.15896985563307278</v>
      </c>
      <c r="F89" s="40"/>
      <c r="G89" s="40"/>
    </row>
    <row r="90" spans="1:7" x14ac:dyDescent="0.25">
      <c r="B90">
        <v>567.70000000000005</v>
      </c>
      <c r="C90" s="40">
        <f t="shared" si="4"/>
        <v>3.6900500000000003</v>
      </c>
      <c r="D90" s="40"/>
      <c r="E90" s="40"/>
      <c r="F90" s="40"/>
      <c r="G90" s="40"/>
    </row>
    <row r="91" spans="1:7" x14ac:dyDescent="0.25">
      <c r="B91">
        <v>544.6</v>
      </c>
      <c r="C91" s="40">
        <f t="shared" si="4"/>
        <v>3.5398999999999998</v>
      </c>
      <c r="D91" s="40"/>
      <c r="E91" s="40"/>
      <c r="F91" s="40"/>
      <c r="G91" s="40"/>
    </row>
    <row r="92" spans="1:7" x14ac:dyDescent="0.25">
      <c r="B92">
        <v>520</v>
      </c>
      <c r="C92" s="40">
        <f t="shared" si="4"/>
        <v>3.38</v>
      </c>
      <c r="D92" s="40"/>
      <c r="E92" s="40"/>
      <c r="F92" s="40"/>
      <c r="G92" s="40"/>
    </row>
    <row r="93" spans="1:7" x14ac:dyDescent="0.25">
      <c r="B93">
        <v>504.6</v>
      </c>
      <c r="C93" s="40">
        <f t="shared" si="4"/>
        <v>3.2799</v>
      </c>
      <c r="D93" s="40"/>
      <c r="E93" s="40"/>
      <c r="F93" s="40"/>
      <c r="G93" s="40"/>
    </row>
    <row r="94" spans="1:7" x14ac:dyDescent="0.25">
      <c r="B94">
        <v>516.9</v>
      </c>
      <c r="C94" s="40">
        <f t="shared" si="4"/>
        <v>3.3598499999999998</v>
      </c>
      <c r="D94" s="40"/>
      <c r="E94" s="40"/>
      <c r="F94" s="40"/>
      <c r="G94" s="40"/>
    </row>
    <row r="95" spans="1:7" x14ac:dyDescent="0.25">
      <c r="C95" s="40"/>
      <c r="D95" s="40"/>
      <c r="E95" s="40"/>
      <c r="F95" s="40"/>
      <c r="G95" s="40"/>
    </row>
    <row r="96" spans="1:7" x14ac:dyDescent="0.25">
      <c r="A96" s="41" t="s">
        <v>348</v>
      </c>
      <c r="B96">
        <v>1569.2</v>
      </c>
      <c r="C96" s="40">
        <f t="shared" ref="C96:C101" si="5">(B96/2)*0.013</f>
        <v>10.1998</v>
      </c>
      <c r="D96" s="40">
        <f>AVERAGE(C96:C101)</f>
        <v>10.464999999999998</v>
      </c>
      <c r="E96" s="40">
        <f>STDEV(C96:C101)</f>
        <v>0.75805807956910543</v>
      </c>
      <c r="F96" s="40"/>
      <c r="G96" s="40"/>
    </row>
    <row r="97" spans="1:7" x14ac:dyDescent="0.25">
      <c r="B97">
        <v>1473.8</v>
      </c>
      <c r="C97" s="40">
        <f t="shared" si="5"/>
        <v>9.579699999999999</v>
      </c>
      <c r="D97" s="40"/>
      <c r="E97" s="40"/>
      <c r="F97" s="40"/>
      <c r="G97" s="40"/>
    </row>
    <row r="98" spans="1:7" x14ac:dyDescent="0.25">
      <c r="B98">
        <v>1800</v>
      </c>
      <c r="C98" s="40">
        <f t="shared" si="5"/>
        <v>11.7</v>
      </c>
      <c r="D98" s="40"/>
      <c r="E98" s="40"/>
      <c r="F98" s="40"/>
      <c r="G98" s="40"/>
    </row>
    <row r="99" spans="1:7" x14ac:dyDescent="0.25">
      <c r="B99">
        <v>1666.2</v>
      </c>
      <c r="C99" s="40">
        <f t="shared" si="5"/>
        <v>10.830299999999999</v>
      </c>
      <c r="D99" s="40"/>
      <c r="E99" s="40"/>
      <c r="F99" s="40"/>
      <c r="G99" s="40"/>
    </row>
    <row r="100" spans="1:7" x14ac:dyDescent="0.25">
      <c r="B100">
        <v>1630.8</v>
      </c>
      <c r="C100" s="40">
        <f t="shared" si="5"/>
        <v>10.600199999999999</v>
      </c>
      <c r="D100" s="40"/>
      <c r="E100" s="40"/>
      <c r="F100" s="40"/>
      <c r="G100" s="40"/>
    </row>
    <row r="101" spans="1:7" x14ac:dyDescent="0.25">
      <c r="B101">
        <v>1520</v>
      </c>
      <c r="C101" s="40">
        <f t="shared" si="5"/>
        <v>9.879999999999999</v>
      </c>
      <c r="D101" s="40"/>
      <c r="E101" s="40"/>
      <c r="F101" s="40"/>
      <c r="G101" s="40"/>
    </row>
    <row r="102" spans="1:7" x14ac:dyDescent="0.25">
      <c r="C102" s="40"/>
      <c r="D102" s="40"/>
      <c r="E102" s="40"/>
      <c r="F102" s="40"/>
      <c r="G102" s="40"/>
    </row>
    <row r="103" spans="1:7" x14ac:dyDescent="0.25">
      <c r="A103" s="41" t="s">
        <v>349</v>
      </c>
      <c r="B103">
        <v>172.8</v>
      </c>
      <c r="C103" s="40">
        <f t="shared" ref="C103:C108" si="6">(B103/2)*0.013</f>
        <v>1.1232</v>
      </c>
      <c r="D103" s="40">
        <f>AVERAGE(C103:C108)</f>
        <v>2.3522416666666666</v>
      </c>
      <c r="E103" s="40">
        <f>STDEV(C103:C108)</f>
        <v>0.78732398503834811</v>
      </c>
      <c r="F103" s="40"/>
      <c r="G103" s="40"/>
    </row>
    <row r="104" spans="1:7" x14ac:dyDescent="0.25">
      <c r="B104">
        <v>498.5</v>
      </c>
      <c r="C104" s="40">
        <f t="shared" si="6"/>
        <v>3.2402499999999996</v>
      </c>
      <c r="D104" s="40"/>
      <c r="E104" s="40"/>
      <c r="F104" s="40"/>
      <c r="G104" s="40"/>
    </row>
    <row r="105" spans="1:7" x14ac:dyDescent="0.25">
      <c r="B105">
        <v>489.2</v>
      </c>
      <c r="C105" s="40">
        <f t="shared" si="6"/>
        <v>3.1797999999999997</v>
      </c>
      <c r="D105" s="40"/>
      <c r="E105" s="40"/>
      <c r="F105" s="40"/>
      <c r="G105" s="40"/>
    </row>
    <row r="106" spans="1:7" x14ac:dyDescent="0.25">
      <c r="B106">
        <v>338.5</v>
      </c>
      <c r="C106" s="40">
        <f t="shared" si="6"/>
        <v>2.20025</v>
      </c>
      <c r="D106" s="40"/>
      <c r="E106" s="40"/>
      <c r="F106" s="40"/>
      <c r="G106" s="40"/>
    </row>
    <row r="107" spans="1:7" x14ac:dyDescent="0.25">
      <c r="B107">
        <v>356.9</v>
      </c>
      <c r="C107" s="40">
        <f t="shared" si="6"/>
        <v>2.3198499999999997</v>
      </c>
      <c r="D107" s="40"/>
      <c r="E107" s="40"/>
      <c r="F107" s="40"/>
      <c r="G107" s="40"/>
    </row>
    <row r="108" spans="1:7" x14ac:dyDescent="0.25">
      <c r="B108">
        <v>315.39999999999998</v>
      </c>
      <c r="C108" s="40">
        <f t="shared" si="6"/>
        <v>2.0500999999999996</v>
      </c>
      <c r="D108" s="40"/>
      <c r="E108" s="40"/>
      <c r="F108" s="40"/>
      <c r="G108" s="40"/>
    </row>
    <row r="109" spans="1:7" x14ac:dyDescent="0.25">
      <c r="C109" s="40"/>
      <c r="D109" s="40"/>
      <c r="E109" s="40"/>
      <c r="F109" s="40"/>
      <c r="G109" s="40"/>
    </row>
    <row r="110" spans="1:7" x14ac:dyDescent="0.25">
      <c r="A110" s="41" t="s">
        <v>350</v>
      </c>
      <c r="B110">
        <v>704.6</v>
      </c>
      <c r="C110" s="40">
        <f t="shared" ref="C110:C115" si="7">(B110/2)*0.013</f>
        <v>4.5799000000000003</v>
      </c>
      <c r="D110" s="40">
        <f>AVERAGE(C110:C115)</f>
        <v>4.1399583333333334</v>
      </c>
      <c r="E110" s="40">
        <f>STDEV(C110:C115)</f>
        <v>0.37670815284071951</v>
      </c>
      <c r="F110" s="40"/>
      <c r="G110" s="40"/>
    </row>
    <row r="111" spans="1:7" x14ac:dyDescent="0.25">
      <c r="B111">
        <v>660</v>
      </c>
      <c r="C111" s="40">
        <f t="shared" si="7"/>
        <v>4.29</v>
      </c>
      <c r="D111" s="40"/>
      <c r="E111" s="40"/>
      <c r="F111" s="40"/>
      <c r="G111" s="40"/>
    </row>
    <row r="112" spans="1:7" x14ac:dyDescent="0.25">
      <c r="B112">
        <v>670.8</v>
      </c>
      <c r="C112" s="40">
        <f t="shared" si="7"/>
        <v>4.3601999999999999</v>
      </c>
      <c r="D112" s="40"/>
      <c r="E112" s="40"/>
      <c r="F112" s="40"/>
      <c r="G112" s="40"/>
    </row>
    <row r="113" spans="1:7" x14ac:dyDescent="0.25">
      <c r="B113">
        <v>653.79999999999995</v>
      </c>
      <c r="C113" s="40">
        <f t="shared" si="7"/>
        <v>4.2496999999999998</v>
      </c>
      <c r="D113" s="40"/>
      <c r="E113" s="40"/>
      <c r="F113" s="40"/>
      <c r="G113" s="40"/>
    </row>
    <row r="114" spans="1:7" x14ac:dyDescent="0.25">
      <c r="B114">
        <v>555.4</v>
      </c>
      <c r="C114" s="40">
        <f t="shared" si="7"/>
        <v>3.6100999999999996</v>
      </c>
      <c r="D114" s="40"/>
      <c r="E114" s="40"/>
      <c r="F114" s="40"/>
      <c r="G114" s="40"/>
    </row>
    <row r="115" spans="1:7" x14ac:dyDescent="0.25">
      <c r="B115">
        <v>576.9</v>
      </c>
      <c r="C115" s="40">
        <f t="shared" si="7"/>
        <v>3.7498499999999995</v>
      </c>
      <c r="D115" s="40"/>
      <c r="E115" s="40"/>
      <c r="F115" s="40"/>
      <c r="G115" s="40"/>
    </row>
    <row r="116" spans="1:7" x14ac:dyDescent="0.25">
      <c r="C116" s="40"/>
      <c r="D116" s="40"/>
      <c r="E116" s="40"/>
      <c r="F116" s="40"/>
      <c r="G116" s="40"/>
    </row>
    <row r="117" spans="1:7" x14ac:dyDescent="0.25">
      <c r="A117" s="41" t="s">
        <v>351</v>
      </c>
      <c r="B117">
        <v>632.29999999999995</v>
      </c>
      <c r="C117" s="40">
        <f t="shared" ref="C117:C122" si="8">(B117/2)*0.013</f>
        <v>4.1099499999999995</v>
      </c>
      <c r="D117" s="40">
        <f>AVERAGE(C117:C122)</f>
        <v>4.2182833333333329</v>
      </c>
      <c r="E117" s="40">
        <f>STDEV(C117:C122)</f>
        <v>0.23730846311639742</v>
      </c>
      <c r="F117" s="40"/>
      <c r="G117" s="40"/>
    </row>
    <row r="118" spans="1:7" x14ac:dyDescent="0.25">
      <c r="B118">
        <v>629.20000000000005</v>
      </c>
      <c r="C118" s="40">
        <f t="shared" si="8"/>
        <v>4.0898000000000003</v>
      </c>
      <c r="D118" s="40"/>
      <c r="E118" s="40"/>
      <c r="F118" s="40"/>
      <c r="G118" s="40"/>
    </row>
    <row r="119" spans="1:7" x14ac:dyDescent="0.25">
      <c r="B119">
        <v>653.79999999999995</v>
      </c>
      <c r="C119" s="40">
        <f t="shared" si="8"/>
        <v>4.2496999999999998</v>
      </c>
      <c r="D119" s="40"/>
      <c r="E119" s="40"/>
      <c r="F119" s="40"/>
      <c r="G119" s="40"/>
    </row>
    <row r="120" spans="1:7" x14ac:dyDescent="0.25">
      <c r="B120">
        <v>684.6</v>
      </c>
      <c r="C120" s="40">
        <f t="shared" si="8"/>
        <v>4.4498999999999995</v>
      </c>
      <c r="D120" s="40"/>
      <c r="E120" s="40"/>
      <c r="F120" s="40"/>
      <c r="G120" s="40"/>
    </row>
    <row r="121" spans="1:7" x14ac:dyDescent="0.25">
      <c r="B121">
        <v>695.4</v>
      </c>
      <c r="C121" s="40">
        <f t="shared" si="8"/>
        <v>4.5200999999999993</v>
      </c>
      <c r="D121" s="40"/>
      <c r="E121" s="40"/>
      <c r="F121" s="40"/>
      <c r="G121" s="40"/>
    </row>
    <row r="122" spans="1:7" x14ac:dyDescent="0.25">
      <c r="B122">
        <v>598.5</v>
      </c>
      <c r="C122" s="40">
        <f t="shared" si="8"/>
        <v>3.89025</v>
      </c>
      <c r="D122" s="40"/>
      <c r="E122" s="40"/>
      <c r="F122" s="40"/>
      <c r="G122" s="40"/>
    </row>
    <row r="123" spans="1:7" x14ac:dyDescent="0.25">
      <c r="C123" s="40"/>
      <c r="D123" s="40"/>
      <c r="E123" s="40"/>
      <c r="F123" s="40"/>
      <c r="G123" s="40"/>
    </row>
    <row r="124" spans="1:7" x14ac:dyDescent="0.25">
      <c r="A124" s="41" t="s">
        <v>352</v>
      </c>
      <c r="B124">
        <v>1930.8</v>
      </c>
      <c r="C124" s="40">
        <f t="shared" ref="C124:C129" si="9">(B124/2)*0.013</f>
        <v>12.550199999999998</v>
      </c>
      <c r="D124" s="40">
        <f>AVERAGE(C124:C129)</f>
        <v>11.590041666666666</v>
      </c>
      <c r="E124" s="40">
        <f>STDEV(C124:C129)</f>
        <v>0.83828768177557389</v>
      </c>
      <c r="F124" s="40"/>
      <c r="G124" s="40"/>
    </row>
    <row r="125" spans="1:7" x14ac:dyDescent="0.25">
      <c r="B125">
        <v>1821.5</v>
      </c>
      <c r="C125" s="40">
        <f t="shared" si="9"/>
        <v>11.839749999999999</v>
      </c>
      <c r="D125" s="40"/>
      <c r="E125" s="40"/>
      <c r="F125" s="40"/>
      <c r="G125" s="40"/>
    </row>
    <row r="126" spans="1:7" x14ac:dyDescent="0.25">
      <c r="B126">
        <v>1680</v>
      </c>
      <c r="C126" s="40">
        <f t="shared" si="9"/>
        <v>10.92</v>
      </c>
      <c r="D126" s="40"/>
      <c r="E126" s="40"/>
      <c r="F126" s="40"/>
      <c r="G126" s="40"/>
    </row>
    <row r="127" spans="1:7" x14ac:dyDescent="0.25">
      <c r="B127">
        <v>1666.2</v>
      </c>
      <c r="C127" s="40">
        <f t="shared" si="9"/>
        <v>10.830299999999999</v>
      </c>
      <c r="D127" s="40"/>
      <c r="E127" s="40"/>
      <c r="F127" s="40"/>
      <c r="G127" s="40"/>
    </row>
    <row r="128" spans="1:7" x14ac:dyDescent="0.25">
      <c r="B128">
        <v>1667.7</v>
      </c>
      <c r="C128" s="40">
        <f t="shared" si="9"/>
        <v>10.84005</v>
      </c>
      <c r="D128" s="40"/>
      <c r="E128" s="40"/>
      <c r="F128" s="40"/>
      <c r="G128" s="40"/>
    </row>
    <row r="129" spans="1:7" x14ac:dyDescent="0.25">
      <c r="B129">
        <v>1932.3</v>
      </c>
      <c r="C129" s="40">
        <f t="shared" si="9"/>
        <v>12.559949999999999</v>
      </c>
      <c r="D129" s="40"/>
      <c r="E129" s="40"/>
      <c r="F129" s="40"/>
      <c r="G129" s="40"/>
    </row>
    <row r="130" spans="1:7" x14ac:dyDescent="0.25">
      <c r="C130" s="40"/>
      <c r="D130" s="40"/>
      <c r="E130" s="40"/>
      <c r="F130" s="40"/>
      <c r="G130" s="40"/>
    </row>
    <row r="131" spans="1:7" x14ac:dyDescent="0.25">
      <c r="A131" s="41" t="s">
        <v>353</v>
      </c>
      <c r="B131">
        <v>555.4</v>
      </c>
      <c r="C131" s="40">
        <f t="shared" ref="C131:C136" si="10">(B131/2)*0.013</f>
        <v>3.6100999999999996</v>
      </c>
      <c r="D131" s="40">
        <f>AVERAGE(C131:C136)</f>
        <v>3.8815833333333329</v>
      </c>
      <c r="E131" s="40">
        <f>STDEV(C131:C136)</f>
        <v>0.30146146962201759</v>
      </c>
      <c r="F131" s="40"/>
      <c r="G131" s="40"/>
    </row>
    <row r="132" spans="1:7" x14ac:dyDescent="0.25">
      <c r="B132">
        <v>624.6</v>
      </c>
      <c r="C132" s="40">
        <f t="shared" si="10"/>
        <v>4.0598999999999998</v>
      </c>
      <c r="D132" s="40"/>
      <c r="E132" s="40"/>
      <c r="F132" s="40"/>
      <c r="G132" s="40"/>
    </row>
    <row r="133" spans="1:7" x14ac:dyDescent="0.25">
      <c r="B133">
        <v>616.9</v>
      </c>
      <c r="C133" s="40">
        <f t="shared" si="10"/>
        <v>4.0098499999999992</v>
      </c>
      <c r="D133" s="40"/>
      <c r="E133" s="40"/>
      <c r="F133" s="40"/>
      <c r="G133" s="40"/>
    </row>
    <row r="134" spans="1:7" x14ac:dyDescent="0.25">
      <c r="B134">
        <v>556.9</v>
      </c>
      <c r="C134" s="40">
        <f t="shared" si="10"/>
        <v>3.6198499999999996</v>
      </c>
      <c r="D134" s="40"/>
      <c r="E134" s="40"/>
      <c r="F134" s="40"/>
      <c r="G134" s="40"/>
    </row>
    <row r="135" spans="1:7" x14ac:dyDescent="0.25">
      <c r="B135">
        <v>561.5</v>
      </c>
      <c r="C135" s="40">
        <f t="shared" si="10"/>
        <v>3.64975</v>
      </c>
      <c r="D135" s="40"/>
      <c r="E135" s="40"/>
      <c r="F135" s="40"/>
      <c r="G135" s="40"/>
    </row>
    <row r="136" spans="1:7" x14ac:dyDescent="0.25">
      <c r="B136">
        <v>667.7</v>
      </c>
      <c r="C136" s="40">
        <f t="shared" si="10"/>
        <v>4.3400499999999997</v>
      </c>
      <c r="D136" s="40"/>
      <c r="E136" s="40"/>
      <c r="F136" s="40"/>
      <c r="G136" s="40"/>
    </row>
    <row r="137" spans="1:7" x14ac:dyDescent="0.25">
      <c r="C137" s="40"/>
      <c r="D137" s="40"/>
      <c r="E137" s="40"/>
      <c r="F137" s="40"/>
      <c r="G137" s="40"/>
    </row>
    <row r="138" spans="1:7" x14ac:dyDescent="0.25">
      <c r="A138" s="41" t="s">
        <v>354</v>
      </c>
      <c r="B138">
        <v>1630.8</v>
      </c>
      <c r="C138" s="40">
        <f t="shared" ref="C138:C143" si="11">(B138/2)*0.013</f>
        <v>10.600199999999999</v>
      </c>
      <c r="D138" s="40">
        <f>AVERAGE(C138:C143)</f>
        <v>11.781683333333334</v>
      </c>
      <c r="E138" s="40">
        <f>STDEV(C138:C143)</f>
        <v>1.2856337933745625</v>
      </c>
      <c r="F138" s="40"/>
      <c r="G138" s="40"/>
    </row>
    <row r="139" spans="1:7" x14ac:dyDescent="0.25">
      <c r="B139">
        <v>1923.1</v>
      </c>
      <c r="C139" s="40">
        <f t="shared" si="11"/>
        <v>12.50015</v>
      </c>
      <c r="D139" s="40"/>
      <c r="E139" s="40"/>
      <c r="F139" s="40"/>
      <c r="G139" s="40"/>
    </row>
    <row r="140" spans="1:7" x14ac:dyDescent="0.25">
      <c r="B140">
        <v>1760</v>
      </c>
      <c r="C140" s="40">
        <f t="shared" si="11"/>
        <v>11.44</v>
      </c>
      <c r="D140" s="40"/>
      <c r="E140" s="40"/>
      <c r="F140" s="40"/>
      <c r="G140" s="40"/>
    </row>
    <row r="141" spans="1:7" x14ac:dyDescent="0.25">
      <c r="B141">
        <v>2098.5</v>
      </c>
      <c r="C141" s="40">
        <f t="shared" si="11"/>
        <v>13.64025</v>
      </c>
      <c r="D141" s="40"/>
      <c r="E141" s="40"/>
      <c r="F141" s="40"/>
      <c r="G141" s="40"/>
    </row>
    <row r="142" spans="1:7" x14ac:dyDescent="0.25">
      <c r="B142">
        <v>1893.8</v>
      </c>
      <c r="C142" s="40">
        <f t="shared" si="11"/>
        <v>12.309699999999999</v>
      </c>
      <c r="D142" s="40"/>
      <c r="E142" s="40"/>
      <c r="F142" s="40"/>
      <c r="G142" s="40"/>
    </row>
    <row r="143" spans="1:7" x14ac:dyDescent="0.25">
      <c r="B143">
        <v>1569.2</v>
      </c>
      <c r="C143" s="40">
        <f t="shared" si="11"/>
        <v>10.1998</v>
      </c>
      <c r="D143" s="40"/>
      <c r="E143" s="40"/>
      <c r="F143" s="40"/>
      <c r="G143" s="40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43"/>
  <sheetViews>
    <sheetView workbookViewId="0"/>
  </sheetViews>
  <sheetFormatPr defaultRowHeight="15" x14ac:dyDescent="0.25"/>
  <cols>
    <col min="2" max="2" width="20" customWidth="1"/>
    <col min="3" max="3" width="26.85546875" customWidth="1"/>
  </cols>
  <sheetData>
    <row r="1" spans="1:6" x14ac:dyDescent="0.25">
      <c r="A1" s="43" t="s">
        <v>356</v>
      </c>
      <c r="F1" s="42"/>
    </row>
    <row r="2" spans="1:6" x14ac:dyDescent="0.25">
      <c r="A2" s="40"/>
      <c r="B2" s="15" t="s">
        <v>294</v>
      </c>
      <c r="C2" s="15" t="s">
        <v>295</v>
      </c>
      <c r="F2" s="42"/>
    </row>
    <row r="3" spans="1:6" x14ac:dyDescent="0.25">
      <c r="A3" s="40"/>
      <c r="B3" t="s">
        <v>297</v>
      </c>
      <c r="C3" s="40" t="s">
        <v>298</v>
      </c>
      <c r="D3" s="40" t="s">
        <v>299</v>
      </c>
      <c r="E3" s="40" t="s">
        <v>300</v>
      </c>
      <c r="F3" s="42"/>
    </row>
    <row r="4" spans="1:6" x14ac:dyDescent="0.25">
      <c r="A4" s="44" t="s">
        <v>329</v>
      </c>
      <c r="B4">
        <v>1863.1</v>
      </c>
      <c r="C4" s="40">
        <f>(B4/2)*0.013</f>
        <v>12.110149999999999</v>
      </c>
      <c r="D4" s="40">
        <f>AVERAGE(C4:C9)</f>
        <v>11.521466666666663</v>
      </c>
      <c r="E4" s="40">
        <f>STDEV(C4:C9)</f>
        <v>0.44458435157646614</v>
      </c>
      <c r="F4" s="42"/>
    </row>
    <row r="5" spans="1:6" x14ac:dyDescent="0.25">
      <c r="A5" s="40"/>
      <c r="B5">
        <v>1766.3</v>
      </c>
      <c r="C5" s="40">
        <f t="shared" ref="C5:C9" si="0">(B5/2)*0.013</f>
        <v>11.48095</v>
      </c>
      <c r="F5" s="42"/>
    </row>
    <row r="6" spans="1:6" x14ac:dyDescent="0.25">
      <c r="A6" s="40"/>
      <c r="B6">
        <v>1694.6</v>
      </c>
      <c r="C6" s="40">
        <f t="shared" si="0"/>
        <v>11.014899999999999</v>
      </c>
      <c r="F6" s="42"/>
    </row>
    <row r="7" spans="1:6" x14ac:dyDescent="0.25">
      <c r="A7" s="40"/>
      <c r="B7">
        <v>1754</v>
      </c>
      <c r="C7" s="40">
        <f t="shared" si="0"/>
        <v>11.401</v>
      </c>
      <c r="F7" s="42"/>
    </row>
    <row r="8" spans="1:6" x14ac:dyDescent="0.25">
      <c r="A8" s="40"/>
      <c r="B8">
        <v>1844.4</v>
      </c>
      <c r="C8" s="40">
        <f t="shared" si="0"/>
        <v>11.9886</v>
      </c>
      <c r="F8" s="42"/>
    </row>
    <row r="9" spans="1:6" x14ac:dyDescent="0.25">
      <c r="A9" s="40"/>
      <c r="B9">
        <v>1712.8</v>
      </c>
      <c r="C9" s="40">
        <f t="shared" si="0"/>
        <v>11.133199999999999</v>
      </c>
      <c r="F9" s="42"/>
    </row>
    <row r="10" spans="1:6" x14ac:dyDescent="0.25">
      <c r="A10" s="40"/>
      <c r="F10" s="42"/>
    </row>
    <row r="11" spans="1:6" x14ac:dyDescent="0.25">
      <c r="A11" s="44" t="s">
        <v>330</v>
      </c>
      <c r="B11">
        <v>2222</v>
      </c>
      <c r="C11" s="40">
        <f>(B11/2)*0.013</f>
        <v>14.443</v>
      </c>
      <c r="D11" s="40">
        <f>AVERAGE(C11:C16)</f>
        <v>14.767566666666665</v>
      </c>
      <c r="E11" s="40">
        <f>STDEV(C11:C16)</f>
        <v>0.60797244235793024</v>
      </c>
      <c r="F11" s="42"/>
    </row>
    <row r="12" spans="1:6" x14ac:dyDescent="0.25">
      <c r="A12" s="40"/>
      <c r="B12">
        <v>2423</v>
      </c>
      <c r="C12" s="40">
        <f t="shared" ref="C12:C16" si="1">(B12/2)*0.013</f>
        <v>15.749499999999999</v>
      </c>
      <c r="F12" s="42"/>
    </row>
    <row r="13" spans="1:6" x14ac:dyDescent="0.25">
      <c r="A13" s="40"/>
      <c r="B13">
        <v>2326</v>
      </c>
      <c r="C13" s="40">
        <f t="shared" si="1"/>
        <v>15.119</v>
      </c>
      <c r="F13" s="42"/>
    </row>
    <row r="14" spans="1:6" x14ac:dyDescent="0.25">
      <c r="A14" s="40"/>
      <c r="B14">
        <v>2278.8000000000002</v>
      </c>
      <c r="C14" s="40">
        <f t="shared" si="1"/>
        <v>14.812200000000001</v>
      </c>
      <c r="F14" s="42"/>
    </row>
    <row r="15" spans="1:6" x14ac:dyDescent="0.25">
      <c r="A15" s="40"/>
      <c r="B15">
        <v>2225</v>
      </c>
      <c r="C15" s="40">
        <f t="shared" si="1"/>
        <v>14.462499999999999</v>
      </c>
      <c r="F15" s="42"/>
    </row>
    <row r="16" spans="1:6" x14ac:dyDescent="0.25">
      <c r="A16" s="40"/>
      <c r="B16">
        <v>2156.8000000000002</v>
      </c>
      <c r="C16" s="40">
        <f t="shared" si="1"/>
        <v>14.0192</v>
      </c>
      <c r="F16" s="42"/>
    </row>
    <row r="17" spans="1:6" x14ac:dyDescent="0.25">
      <c r="A17" s="40"/>
      <c r="F17" s="42"/>
    </row>
    <row r="18" spans="1:6" x14ac:dyDescent="0.25">
      <c r="A18" s="44" t="s">
        <v>331</v>
      </c>
      <c r="B18">
        <v>216.4</v>
      </c>
      <c r="C18" s="40">
        <f>(B18/2)*0.013</f>
        <v>1.4066000000000001</v>
      </c>
      <c r="D18" s="40">
        <f>AVERAGE(C18:C23)</f>
        <v>1.3782166666666666</v>
      </c>
      <c r="E18" s="40">
        <f>STDEV(C18:C23)</f>
        <v>6.5666945007870361E-2</v>
      </c>
      <c r="F18" s="42"/>
    </row>
    <row r="19" spans="1:6" x14ac:dyDescent="0.25">
      <c r="A19" s="40"/>
      <c r="B19">
        <v>213.5</v>
      </c>
      <c r="C19" s="40">
        <f t="shared" ref="C19:C23" si="2">(B19/2)*0.013</f>
        <v>1.38775</v>
      </c>
      <c r="F19" s="42"/>
    </row>
    <row r="20" spans="1:6" x14ac:dyDescent="0.25">
      <c r="A20" s="40"/>
      <c r="B20">
        <v>216.1</v>
      </c>
      <c r="C20" s="40">
        <f t="shared" si="2"/>
        <v>1.40465</v>
      </c>
      <c r="F20" s="42"/>
    </row>
    <row r="21" spans="1:6" x14ac:dyDescent="0.25">
      <c r="A21" s="40"/>
      <c r="B21">
        <v>192.9</v>
      </c>
      <c r="C21" s="40">
        <f t="shared" si="2"/>
        <v>1.2538499999999999</v>
      </c>
      <c r="F21" s="42"/>
    </row>
    <row r="22" spans="1:6" x14ac:dyDescent="0.25">
      <c r="A22" s="40"/>
      <c r="B22">
        <v>211</v>
      </c>
      <c r="C22" s="40">
        <f t="shared" si="2"/>
        <v>1.3714999999999999</v>
      </c>
      <c r="F22" s="42"/>
    </row>
    <row r="23" spans="1:6" x14ac:dyDescent="0.25">
      <c r="A23" s="40"/>
      <c r="B23">
        <v>222.3</v>
      </c>
      <c r="C23" s="40">
        <f t="shared" si="2"/>
        <v>1.44495</v>
      </c>
      <c r="F23" s="42"/>
    </row>
    <row r="24" spans="1:6" x14ac:dyDescent="0.25">
      <c r="A24" s="40"/>
      <c r="F24" s="42"/>
    </row>
    <row r="25" spans="1:6" x14ac:dyDescent="0.25">
      <c r="A25" s="44" t="s">
        <v>333</v>
      </c>
      <c r="B25">
        <v>162.19999999999999</v>
      </c>
      <c r="C25" s="40">
        <f>(B25/2)*0.013</f>
        <v>1.0542999999999998</v>
      </c>
      <c r="D25" s="40">
        <f>AVERAGE(C25:C30)</f>
        <v>1.0318750000000001</v>
      </c>
      <c r="E25" s="40">
        <f>STDEV(C25:C30)</f>
        <v>4.0722902033131163E-2</v>
      </c>
      <c r="F25" s="42"/>
    </row>
    <row r="26" spans="1:6" x14ac:dyDescent="0.25">
      <c r="A26" s="40"/>
      <c r="B26">
        <v>158</v>
      </c>
      <c r="C26" s="40">
        <f t="shared" ref="C26:C30" si="3">(B26/2)*0.013</f>
        <v>1.0269999999999999</v>
      </c>
      <c r="F26" s="42"/>
    </row>
    <row r="27" spans="1:6" x14ac:dyDescent="0.25">
      <c r="A27" s="40"/>
      <c r="B27">
        <v>163.9</v>
      </c>
      <c r="C27" s="40">
        <f t="shared" si="3"/>
        <v>1.06535</v>
      </c>
      <c r="F27" s="42"/>
    </row>
    <row r="28" spans="1:6" x14ac:dyDescent="0.25">
      <c r="A28" s="40"/>
      <c r="B28">
        <v>155.5</v>
      </c>
      <c r="C28" s="40">
        <f t="shared" si="3"/>
        <v>1.01075</v>
      </c>
      <c r="F28" s="42"/>
    </row>
    <row r="29" spans="1:6" x14ac:dyDescent="0.25">
      <c r="A29" s="40"/>
      <c r="B29">
        <v>148.19999999999999</v>
      </c>
      <c r="C29" s="40">
        <f t="shared" si="3"/>
        <v>0.96329999999999993</v>
      </c>
      <c r="F29" s="42"/>
    </row>
    <row r="30" spans="1:6" x14ac:dyDescent="0.25">
      <c r="A30" s="40"/>
      <c r="B30">
        <v>164.7</v>
      </c>
      <c r="C30" s="40">
        <f t="shared" si="3"/>
        <v>1.0705499999999999</v>
      </c>
      <c r="F30" s="42"/>
    </row>
    <row r="31" spans="1:6" x14ac:dyDescent="0.25">
      <c r="A31" s="40"/>
      <c r="F31" s="42"/>
    </row>
    <row r="32" spans="1:6" x14ac:dyDescent="0.25">
      <c r="A32" s="44" t="s">
        <v>335</v>
      </c>
      <c r="B32">
        <v>1757.3</v>
      </c>
      <c r="C32" s="40">
        <f>(B32/2)*0.013</f>
        <v>11.42245</v>
      </c>
      <c r="D32" s="40">
        <f>AVERAGE(C32:C37)</f>
        <v>10.670941666666666</v>
      </c>
      <c r="E32" s="40">
        <f>STDEV(C32:C37)</f>
        <v>0.38532653868721062</v>
      </c>
      <c r="F32" s="42"/>
    </row>
    <row r="33" spans="1:6" x14ac:dyDescent="0.25">
      <c r="A33" s="40"/>
      <c r="B33">
        <v>1643</v>
      </c>
      <c r="C33" s="40">
        <f t="shared" ref="C33:C37" si="4">(B33/2)*0.013</f>
        <v>10.679499999999999</v>
      </c>
      <c r="F33" s="42"/>
    </row>
    <row r="34" spans="1:6" x14ac:dyDescent="0.25">
      <c r="A34" s="40"/>
      <c r="B34">
        <v>1598.7</v>
      </c>
      <c r="C34" s="40">
        <f t="shared" si="4"/>
        <v>10.391550000000001</v>
      </c>
      <c r="F34" s="42"/>
    </row>
    <row r="35" spans="1:6" x14ac:dyDescent="0.25">
      <c r="A35" s="40"/>
      <c r="B35">
        <v>1632.5</v>
      </c>
      <c r="C35" s="40">
        <f t="shared" si="4"/>
        <v>10.61125</v>
      </c>
      <c r="F35" s="42"/>
    </row>
    <row r="36" spans="1:6" x14ac:dyDescent="0.25">
      <c r="A36" s="40"/>
      <c r="B36">
        <v>1600</v>
      </c>
      <c r="C36" s="40">
        <f t="shared" si="4"/>
        <v>10.4</v>
      </c>
      <c r="F36" s="42"/>
    </row>
    <row r="37" spans="1:6" x14ac:dyDescent="0.25">
      <c r="A37" s="40"/>
      <c r="B37">
        <v>1618.6</v>
      </c>
      <c r="C37" s="40">
        <f t="shared" si="4"/>
        <v>10.520899999999999</v>
      </c>
      <c r="F37" s="42"/>
    </row>
    <row r="38" spans="1:6" x14ac:dyDescent="0.25">
      <c r="A38" s="40"/>
      <c r="F38" s="42"/>
    </row>
    <row r="39" spans="1:6" x14ac:dyDescent="0.25">
      <c r="A39" s="44" t="s">
        <v>337</v>
      </c>
      <c r="B39">
        <v>1425.1</v>
      </c>
      <c r="C39" s="40">
        <f>(B39/2)*0.013</f>
        <v>9.2631499999999996</v>
      </c>
      <c r="D39" s="40">
        <f>AVERAGE(C39:C44)</f>
        <v>9.8315749999999991</v>
      </c>
      <c r="E39" s="40">
        <f>STDEV(C39:C44)</f>
        <v>0.70586190274727245</v>
      </c>
      <c r="F39" s="42"/>
    </row>
    <row r="40" spans="1:6" x14ac:dyDescent="0.25">
      <c r="A40" s="40"/>
      <c r="B40">
        <v>1599.6</v>
      </c>
      <c r="C40" s="40">
        <f t="shared" ref="C40:C44" si="5">(B40/2)*0.013</f>
        <v>10.397399999999999</v>
      </c>
      <c r="F40" s="42"/>
    </row>
    <row r="41" spans="1:6" x14ac:dyDescent="0.25">
      <c r="A41" s="40"/>
      <c r="B41">
        <v>1481</v>
      </c>
      <c r="C41" s="40">
        <f t="shared" si="5"/>
        <v>9.6265000000000001</v>
      </c>
      <c r="F41" s="42"/>
    </row>
    <row r="42" spans="1:6" x14ac:dyDescent="0.25">
      <c r="A42" s="40"/>
      <c r="B42">
        <v>1678.4</v>
      </c>
      <c r="C42" s="40">
        <f t="shared" si="5"/>
        <v>10.909599999999999</v>
      </c>
      <c r="F42" s="42"/>
    </row>
    <row r="43" spans="1:6" x14ac:dyDescent="0.25">
      <c r="A43" s="40"/>
      <c r="B43">
        <v>1501.6</v>
      </c>
      <c r="C43" s="40">
        <f t="shared" si="5"/>
        <v>9.7603999999999989</v>
      </c>
      <c r="F43" s="42"/>
    </row>
    <row r="44" spans="1:6" x14ac:dyDescent="0.25">
      <c r="A44" s="40"/>
      <c r="B44">
        <v>1389.6</v>
      </c>
      <c r="C44" s="40">
        <f t="shared" si="5"/>
        <v>9.0323999999999991</v>
      </c>
      <c r="F44" s="42"/>
    </row>
    <row r="45" spans="1:6" x14ac:dyDescent="0.25">
      <c r="A45" s="40"/>
      <c r="B45" s="40"/>
      <c r="F45" s="42"/>
    </row>
    <row r="46" spans="1:6" x14ac:dyDescent="0.25">
      <c r="A46" s="44" t="s">
        <v>339</v>
      </c>
      <c r="B46">
        <v>2105.9</v>
      </c>
      <c r="C46" s="40">
        <f>(B46/2)*0.013</f>
        <v>13.68835</v>
      </c>
      <c r="D46" s="40">
        <f>AVERAGE(C46:C51)</f>
        <v>12.608591666666667</v>
      </c>
      <c r="E46" s="40">
        <f>STDEV(C46:C51)</f>
        <v>1.6214479194277645</v>
      </c>
      <c r="F46" s="42"/>
    </row>
    <row r="47" spans="1:6" x14ac:dyDescent="0.25">
      <c r="A47" s="40"/>
      <c r="B47">
        <v>1656.6</v>
      </c>
      <c r="C47" s="40">
        <f t="shared" ref="C47:C51" si="6">(B47/2)*0.013</f>
        <v>10.767899999999999</v>
      </c>
      <c r="F47" s="42"/>
    </row>
    <row r="48" spans="1:6" x14ac:dyDescent="0.25">
      <c r="A48" s="40"/>
      <c r="B48">
        <v>1821</v>
      </c>
      <c r="C48" s="40">
        <f t="shared" si="6"/>
        <v>11.836499999999999</v>
      </c>
      <c r="F48" s="42"/>
    </row>
    <row r="49" spans="1:7" x14ac:dyDescent="0.25">
      <c r="A49" s="40"/>
      <c r="B49">
        <v>2355.6999999999998</v>
      </c>
      <c r="C49" s="40">
        <f t="shared" si="6"/>
        <v>15.312049999999997</v>
      </c>
      <c r="F49" s="42"/>
    </row>
    <row r="50" spans="1:7" x14ac:dyDescent="0.25">
      <c r="A50" s="40"/>
      <c r="B50">
        <v>1854.2</v>
      </c>
      <c r="C50" s="40">
        <f t="shared" si="6"/>
        <v>12.052299999999999</v>
      </c>
      <c r="F50" s="42"/>
    </row>
    <row r="51" spans="1:7" x14ac:dyDescent="0.25">
      <c r="A51" s="40"/>
      <c r="B51">
        <v>1845.3</v>
      </c>
      <c r="C51" s="40">
        <f t="shared" si="6"/>
        <v>11.994449999999999</v>
      </c>
      <c r="F51" s="42"/>
    </row>
    <row r="52" spans="1:7" x14ac:dyDescent="0.25">
      <c r="A52" s="40"/>
      <c r="F52" s="42"/>
    </row>
    <row r="53" spans="1:7" x14ac:dyDescent="0.25">
      <c r="A53" s="44" t="s">
        <v>341</v>
      </c>
      <c r="B53">
        <v>2137.5</v>
      </c>
      <c r="C53" s="40">
        <f>(B53/2)*0.013</f>
        <v>13.893749999999999</v>
      </c>
      <c r="D53" s="40">
        <f>AVERAGE(C53:C58)</f>
        <v>12.962191666666667</v>
      </c>
      <c r="E53" s="40">
        <f>STDEV(C53:C58)</f>
        <v>1.0230439528273785</v>
      </c>
      <c r="F53" s="42"/>
    </row>
    <row r="54" spans="1:7" x14ac:dyDescent="0.25">
      <c r="A54" s="40"/>
      <c r="B54">
        <v>1949</v>
      </c>
      <c r="C54" s="40">
        <f t="shared" ref="C54:C58" si="7">(B54/2)*0.013</f>
        <v>12.6685</v>
      </c>
      <c r="F54" s="42"/>
    </row>
    <row r="55" spans="1:7" x14ac:dyDescent="0.25">
      <c r="A55" s="40"/>
      <c r="B55">
        <v>2086.3000000000002</v>
      </c>
      <c r="C55" s="40">
        <f t="shared" si="7"/>
        <v>13.56095</v>
      </c>
      <c r="F55" s="42"/>
    </row>
    <row r="56" spans="1:7" x14ac:dyDescent="0.25">
      <c r="A56" s="40"/>
      <c r="B56">
        <v>2158.4</v>
      </c>
      <c r="C56" s="40">
        <f t="shared" si="7"/>
        <v>14.0296</v>
      </c>
      <c r="F56" s="42"/>
    </row>
    <row r="57" spans="1:7" x14ac:dyDescent="0.25">
      <c r="A57" s="40"/>
      <c r="B57">
        <v>1778.2</v>
      </c>
      <c r="C57" s="40">
        <f t="shared" si="7"/>
        <v>11.558299999999999</v>
      </c>
      <c r="F57" s="42"/>
    </row>
    <row r="58" spans="1:7" x14ac:dyDescent="0.25">
      <c r="A58" s="40"/>
      <c r="B58">
        <v>1855.7</v>
      </c>
      <c r="C58" s="40">
        <f t="shared" si="7"/>
        <v>12.062049999999999</v>
      </c>
      <c r="F58" s="42"/>
    </row>
    <row r="59" spans="1:7" x14ac:dyDescent="0.25">
      <c r="A59" s="45"/>
      <c r="B59" s="45"/>
      <c r="C59" s="42"/>
      <c r="D59" s="42"/>
      <c r="E59" s="42"/>
      <c r="F59" s="42"/>
      <c r="G59" s="40"/>
    </row>
    <row r="60" spans="1:7" x14ac:dyDescent="0.25">
      <c r="A60" s="45"/>
      <c r="B60" s="45"/>
      <c r="C60" s="42"/>
      <c r="D60" s="42"/>
      <c r="E60" s="42"/>
      <c r="F60" s="42"/>
      <c r="G60" s="40"/>
    </row>
    <row r="61" spans="1:7" x14ac:dyDescent="0.25">
      <c r="A61" s="45"/>
      <c r="B61" s="45"/>
      <c r="C61" s="42"/>
      <c r="D61" s="42"/>
      <c r="E61" s="42"/>
      <c r="F61" s="42"/>
      <c r="G61" s="40"/>
    </row>
    <row r="62" spans="1:7" x14ac:dyDescent="0.25">
      <c r="A62" s="45"/>
      <c r="B62" s="45"/>
      <c r="C62" s="42"/>
      <c r="D62" s="42"/>
      <c r="E62" s="42"/>
      <c r="F62" s="42"/>
      <c r="G62" s="40"/>
    </row>
    <row r="63" spans="1:7" x14ac:dyDescent="0.25">
      <c r="A63" s="45"/>
      <c r="B63" s="45"/>
      <c r="C63" s="42"/>
      <c r="D63" s="42"/>
      <c r="E63" s="42"/>
      <c r="F63" s="42"/>
      <c r="G63" s="40"/>
    </row>
    <row r="64" spans="1:7" x14ac:dyDescent="0.25">
      <c r="A64" s="45"/>
      <c r="B64" s="45"/>
      <c r="C64" s="42"/>
      <c r="D64" s="42"/>
      <c r="E64" s="42"/>
      <c r="F64" s="42"/>
      <c r="G64" s="40"/>
    </row>
    <row r="65" spans="1:7" x14ac:dyDescent="0.25">
      <c r="A65" s="45"/>
      <c r="B65" s="45"/>
      <c r="C65" s="42"/>
      <c r="D65" s="42"/>
      <c r="E65" s="42"/>
      <c r="F65" s="42"/>
      <c r="G65" s="40"/>
    </row>
    <row r="66" spans="1:7" x14ac:dyDescent="0.25">
      <c r="A66" s="45"/>
      <c r="B66" s="45"/>
      <c r="C66" s="42"/>
      <c r="D66" s="42"/>
      <c r="E66" s="42"/>
      <c r="F66" s="42"/>
      <c r="G66" s="40"/>
    </row>
    <row r="67" spans="1:7" x14ac:dyDescent="0.25">
      <c r="A67" s="45"/>
      <c r="B67" s="45"/>
      <c r="C67" s="42"/>
      <c r="D67" s="42"/>
      <c r="E67" s="42"/>
      <c r="F67" s="42"/>
      <c r="G67" s="40"/>
    </row>
    <row r="68" spans="1:7" x14ac:dyDescent="0.25">
      <c r="A68" s="45"/>
      <c r="B68" s="45"/>
      <c r="C68" s="42"/>
      <c r="D68" s="42"/>
      <c r="E68" s="42"/>
      <c r="F68" s="42"/>
      <c r="G68" s="40"/>
    </row>
    <row r="69" spans="1:7" x14ac:dyDescent="0.25">
      <c r="A69" s="45"/>
      <c r="B69" s="45"/>
      <c r="C69" s="42"/>
      <c r="D69" s="42"/>
      <c r="E69" s="42"/>
      <c r="F69" s="42"/>
      <c r="G69" s="40"/>
    </row>
    <row r="70" spans="1:7" x14ac:dyDescent="0.25">
      <c r="A70" s="45"/>
      <c r="B70" s="45"/>
      <c r="C70" s="42"/>
      <c r="D70" s="42"/>
      <c r="E70" s="42"/>
      <c r="F70" s="42"/>
      <c r="G70" s="40"/>
    </row>
    <row r="71" spans="1:7" x14ac:dyDescent="0.25">
      <c r="A71" s="45"/>
      <c r="B71" s="45"/>
      <c r="C71" s="42"/>
      <c r="D71" s="42"/>
      <c r="E71" s="42"/>
      <c r="F71" s="42"/>
      <c r="G71" s="40"/>
    </row>
    <row r="72" spans="1:7" x14ac:dyDescent="0.25">
      <c r="A72" s="45"/>
      <c r="B72" s="45"/>
      <c r="C72" s="42"/>
      <c r="D72" s="42"/>
      <c r="E72" s="42"/>
      <c r="F72" s="42"/>
      <c r="G72" s="40"/>
    </row>
    <row r="73" spans="1:7" x14ac:dyDescent="0.25">
      <c r="A73" s="45"/>
      <c r="B73" s="45"/>
      <c r="C73" s="42"/>
      <c r="D73" s="42"/>
      <c r="E73" s="42"/>
      <c r="F73" s="42"/>
      <c r="G73" s="40"/>
    </row>
    <row r="74" spans="1:7" x14ac:dyDescent="0.25">
      <c r="A74" s="45"/>
      <c r="B74" s="45"/>
      <c r="C74" s="42"/>
      <c r="D74" s="42"/>
      <c r="E74" s="42"/>
      <c r="F74" s="42"/>
      <c r="G74" s="40"/>
    </row>
    <row r="75" spans="1:7" x14ac:dyDescent="0.25">
      <c r="A75" s="45"/>
      <c r="B75" s="45"/>
      <c r="C75" s="42"/>
      <c r="D75" s="42"/>
      <c r="E75" s="42"/>
      <c r="F75" s="42"/>
      <c r="G75" s="40"/>
    </row>
    <row r="76" spans="1:7" x14ac:dyDescent="0.25">
      <c r="A76" s="45"/>
      <c r="B76" s="45"/>
      <c r="C76" s="42"/>
      <c r="D76" s="42"/>
      <c r="E76" s="42"/>
      <c r="F76" s="42"/>
      <c r="G76" s="40"/>
    </row>
    <row r="77" spans="1:7" x14ac:dyDescent="0.25">
      <c r="A77" s="45"/>
      <c r="B77" s="45"/>
      <c r="C77" s="42"/>
      <c r="D77" s="42"/>
      <c r="E77" s="42"/>
      <c r="F77" s="42"/>
      <c r="G77" s="40"/>
    </row>
    <row r="78" spans="1:7" x14ac:dyDescent="0.25">
      <c r="A78" s="45"/>
      <c r="B78" s="45"/>
      <c r="C78" s="42"/>
      <c r="D78" s="42"/>
      <c r="E78" s="42"/>
      <c r="F78" s="42"/>
      <c r="G78" s="40"/>
    </row>
    <row r="79" spans="1:7" x14ac:dyDescent="0.25">
      <c r="A79" s="45"/>
      <c r="B79" s="45"/>
      <c r="C79" s="42"/>
      <c r="D79" s="42"/>
      <c r="E79" s="42"/>
      <c r="F79" s="42"/>
      <c r="G79" s="40"/>
    </row>
    <row r="80" spans="1:7" x14ac:dyDescent="0.25">
      <c r="A80" s="45"/>
      <c r="B80" s="45"/>
      <c r="C80" s="42"/>
      <c r="D80" s="42"/>
      <c r="E80" s="42"/>
      <c r="F80" s="42"/>
      <c r="G80" s="40"/>
    </row>
    <row r="81" spans="1:7" x14ac:dyDescent="0.25">
      <c r="A81" s="45"/>
      <c r="B81" s="45"/>
      <c r="C81" s="42"/>
      <c r="D81" s="42"/>
      <c r="E81" s="42"/>
      <c r="F81" s="42"/>
      <c r="G81" s="40"/>
    </row>
    <row r="82" spans="1:7" x14ac:dyDescent="0.25">
      <c r="A82" s="45"/>
      <c r="B82" s="45"/>
      <c r="C82" s="42"/>
      <c r="D82" s="42"/>
      <c r="E82" s="42"/>
      <c r="F82" s="42"/>
      <c r="G82" s="40"/>
    </row>
    <row r="83" spans="1:7" x14ac:dyDescent="0.25">
      <c r="A83" s="45"/>
      <c r="B83" s="45"/>
      <c r="C83" s="42"/>
      <c r="D83" s="42"/>
      <c r="E83" s="42"/>
      <c r="F83" s="42"/>
      <c r="G83" s="40"/>
    </row>
    <row r="84" spans="1:7" x14ac:dyDescent="0.25">
      <c r="A84" s="45"/>
      <c r="B84" s="45"/>
      <c r="C84" s="42"/>
      <c r="D84" s="42"/>
      <c r="E84" s="42"/>
      <c r="F84" s="42"/>
      <c r="G84" s="40"/>
    </row>
    <row r="85" spans="1:7" x14ac:dyDescent="0.25">
      <c r="A85" s="45"/>
      <c r="B85" s="45"/>
      <c r="C85" s="42"/>
      <c r="D85" s="42"/>
      <c r="E85" s="42"/>
      <c r="F85" s="42"/>
      <c r="G85" s="40"/>
    </row>
    <row r="86" spans="1:7" x14ac:dyDescent="0.25">
      <c r="A86" s="45"/>
      <c r="B86" s="45"/>
      <c r="C86" s="42"/>
      <c r="D86" s="42"/>
      <c r="E86" s="42"/>
      <c r="F86" s="42"/>
      <c r="G86" s="40"/>
    </row>
    <row r="87" spans="1:7" x14ac:dyDescent="0.25">
      <c r="A87" s="45"/>
      <c r="B87" s="45"/>
      <c r="C87" s="42"/>
      <c r="D87" s="42"/>
      <c r="E87" s="42"/>
      <c r="F87" s="42"/>
      <c r="G87" s="40"/>
    </row>
    <row r="88" spans="1:7" x14ac:dyDescent="0.25">
      <c r="A88" s="45"/>
      <c r="B88" s="45"/>
      <c r="C88" s="42"/>
      <c r="D88" s="42"/>
      <c r="E88" s="42"/>
      <c r="F88" s="42"/>
      <c r="G88" s="40"/>
    </row>
    <row r="89" spans="1:7" x14ac:dyDescent="0.25">
      <c r="A89" s="45"/>
      <c r="B89" s="45"/>
      <c r="C89" s="42"/>
      <c r="D89" s="42"/>
      <c r="E89" s="42"/>
      <c r="F89" s="42"/>
      <c r="G89" s="40"/>
    </row>
    <row r="90" spans="1:7" x14ac:dyDescent="0.25">
      <c r="A90" s="45"/>
      <c r="B90" s="45"/>
      <c r="C90" s="42"/>
      <c r="D90" s="42"/>
      <c r="E90" s="42"/>
      <c r="F90" s="42"/>
      <c r="G90" s="40"/>
    </row>
    <row r="91" spans="1:7" x14ac:dyDescent="0.25">
      <c r="A91" s="45"/>
      <c r="B91" s="45"/>
      <c r="C91" s="42"/>
      <c r="D91" s="42"/>
      <c r="E91" s="42"/>
      <c r="F91" s="42"/>
      <c r="G91" s="40"/>
    </row>
    <row r="92" spans="1:7" x14ac:dyDescent="0.25">
      <c r="A92" s="45"/>
      <c r="B92" s="45"/>
      <c r="C92" s="42"/>
      <c r="D92" s="42"/>
      <c r="E92" s="42"/>
      <c r="F92" s="42"/>
      <c r="G92" s="40"/>
    </row>
    <row r="93" spans="1:7" x14ac:dyDescent="0.25">
      <c r="A93" s="45"/>
      <c r="B93" s="45"/>
      <c r="C93" s="42"/>
      <c r="D93" s="42"/>
      <c r="E93" s="42"/>
      <c r="F93" s="42"/>
      <c r="G93" s="40"/>
    </row>
    <row r="94" spans="1:7" x14ac:dyDescent="0.25">
      <c r="A94" s="45"/>
      <c r="B94" s="45"/>
      <c r="C94" s="42"/>
      <c r="D94" s="42"/>
      <c r="E94" s="42"/>
      <c r="F94" s="42"/>
      <c r="G94" s="40"/>
    </row>
    <row r="95" spans="1:7" x14ac:dyDescent="0.25">
      <c r="A95" s="45"/>
      <c r="B95" s="45"/>
      <c r="C95" s="42"/>
      <c r="D95" s="42"/>
      <c r="E95" s="42"/>
      <c r="F95" s="42"/>
      <c r="G95" s="40"/>
    </row>
    <row r="96" spans="1:7" x14ac:dyDescent="0.25">
      <c r="A96" s="45"/>
      <c r="B96" s="45"/>
      <c r="C96" s="42"/>
      <c r="D96" s="42"/>
      <c r="E96" s="42"/>
      <c r="F96" s="42"/>
      <c r="G96" s="40"/>
    </row>
    <row r="97" spans="1:7" x14ac:dyDescent="0.25">
      <c r="A97" s="45"/>
      <c r="B97" s="45"/>
      <c r="C97" s="42"/>
      <c r="D97" s="42"/>
      <c r="E97" s="42"/>
      <c r="F97" s="42"/>
      <c r="G97" s="40"/>
    </row>
    <row r="98" spans="1:7" x14ac:dyDescent="0.25">
      <c r="A98" s="45"/>
      <c r="B98" s="45"/>
      <c r="C98" s="42"/>
      <c r="D98" s="42"/>
      <c r="E98" s="42"/>
      <c r="F98" s="42"/>
      <c r="G98" s="40"/>
    </row>
    <row r="99" spans="1:7" x14ac:dyDescent="0.25">
      <c r="A99" s="45"/>
      <c r="B99" s="45"/>
      <c r="C99" s="42"/>
      <c r="D99" s="42"/>
      <c r="E99" s="42"/>
      <c r="F99" s="42"/>
      <c r="G99" s="40"/>
    </row>
    <row r="100" spans="1:7" x14ac:dyDescent="0.25">
      <c r="A100" s="45"/>
      <c r="B100" s="45"/>
      <c r="C100" s="42"/>
      <c r="D100" s="42"/>
      <c r="E100" s="42"/>
      <c r="F100" s="42"/>
      <c r="G100" s="40"/>
    </row>
    <row r="101" spans="1:7" x14ac:dyDescent="0.25">
      <c r="A101" s="45"/>
      <c r="B101" s="45"/>
      <c r="C101" s="42"/>
      <c r="D101" s="42"/>
      <c r="E101" s="42"/>
      <c r="F101" s="42"/>
      <c r="G101" s="40"/>
    </row>
    <row r="102" spans="1:7" x14ac:dyDescent="0.25">
      <c r="A102" s="45"/>
      <c r="B102" s="45"/>
      <c r="C102" s="42"/>
      <c r="D102" s="42"/>
      <c r="E102" s="42"/>
      <c r="F102" s="42"/>
      <c r="G102" s="40"/>
    </row>
    <row r="103" spans="1:7" x14ac:dyDescent="0.25">
      <c r="A103" s="45"/>
      <c r="B103" s="45"/>
      <c r="C103" s="42"/>
      <c r="D103" s="42"/>
      <c r="E103" s="42"/>
      <c r="F103" s="42"/>
      <c r="G103" s="40"/>
    </row>
    <row r="104" spans="1:7" x14ac:dyDescent="0.25">
      <c r="A104" s="45"/>
      <c r="B104" s="45"/>
      <c r="C104" s="42"/>
      <c r="D104" s="42"/>
      <c r="E104" s="42"/>
      <c r="F104" s="42"/>
      <c r="G104" s="40"/>
    </row>
    <row r="105" spans="1:7" x14ac:dyDescent="0.25">
      <c r="A105" s="45"/>
      <c r="B105" s="45"/>
      <c r="C105" s="42"/>
      <c r="D105" s="42"/>
      <c r="E105" s="42"/>
      <c r="F105" s="42"/>
      <c r="G105" s="40"/>
    </row>
    <row r="106" spans="1:7" x14ac:dyDescent="0.25">
      <c r="A106" s="45"/>
      <c r="B106" s="45"/>
      <c r="C106" s="42"/>
      <c r="D106" s="42"/>
      <c r="E106" s="42"/>
      <c r="F106" s="42"/>
      <c r="G106" s="40"/>
    </row>
    <row r="107" spans="1:7" x14ac:dyDescent="0.25">
      <c r="A107" s="45"/>
      <c r="B107" s="45"/>
      <c r="C107" s="42"/>
      <c r="D107" s="42"/>
      <c r="E107" s="42"/>
      <c r="F107" s="42"/>
      <c r="G107" s="40"/>
    </row>
    <row r="108" spans="1:7" x14ac:dyDescent="0.25">
      <c r="A108" s="45"/>
      <c r="B108" s="45"/>
      <c r="C108" s="42"/>
      <c r="D108" s="42"/>
      <c r="E108" s="42"/>
      <c r="F108" s="42"/>
      <c r="G108" s="40"/>
    </row>
    <row r="109" spans="1:7" x14ac:dyDescent="0.25">
      <c r="A109" s="45"/>
      <c r="B109" s="45"/>
      <c r="C109" s="42"/>
      <c r="D109" s="42"/>
      <c r="E109" s="42"/>
      <c r="F109" s="42"/>
      <c r="G109" s="40"/>
    </row>
    <row r="110" spans="1:7" x14ac:dyDescent="0.25">
      <c r="A110" s="45"/>
      <c r="B110" s="45"/>
      <c r="C110" s="42"/>
      <c r="D110" s="42"/>
      <c r="E110" s="42"/>
      <c r="F110" s="42"/>
      <c r="G110" s="40"/>
    </row>
    <row r="111" spans="1:7" x14ac:dyDescent="0.25">
      <c r="A111" s="45"/>
      <c r="B111" s="45"/>
      <c r="C111" s="42"/>
      <c r="D111" s="42"/>
      <c r="E111" s="42"/>
      <c r="F111" s="42"/>
      <c r="G111" s="40"/>
    </row>
    <row r="112" spans="1:7" x14ac:dyDescent="0.25">
      <c r="A112" s="45"/>
      <c r="B112" s="45"/>
      <c r="C112" s="42"/>
      <c r="D112" s="42"/>
      <c r="E112" s="42"/>
      <c r="F112" s="42"/>
      <c r="G112" s="40"/>
    </row>
    <row r="113" spans="1:7" x14ac:dyDescent="0.25">
      <c r="A113" s="45"/>
      <c r="B113" s="45"/>
      <c r="C113" s="42"/>
      <c r="D113" s="42"/>
      <c r="E113" s="42"/>
      <c r="F113" s="42"/>
      <c r="G113" s="40"/>
    </row>
    <row r="114" spans="1:7" x14ac:dyDescent="0.25">
      <c r="A114" s="45"/>
      <c r="B114" s="45"/>
      <c r="C114" s="42"/>
      <c r="D114" s="42"/>
      <c r="E114" s="42"/>
      <c r="F114" s="42"/>
      <c r="G114" s="40"/>
    </row>
    <row r="115" spans="1:7" x14ac:dyDescent="0.25">
      <c r="A115" s="45"/>
      <c r="B115" s="45"/>
      <c r="C115" s="42"/>
      <c r="D115" s="42"/>
      <c r="E115" s="42"/>
      <c r="F115" s="42"/>
      <c r="G115" s="40"/>
    </row>
    <row r="116" spans="1:7" x14ac:dyDescent="0.25">
      <c r="A116" s="45"/>
      <c r="B116" s="45"/>
      <c r="C116" s="42"/>
      <c r="D116" s="42"/>
      <c r="E116" s="42"/>
      <c r="F116" s="42"/>
      <c r="G116" s="40"/>
    </row>
    <row r="117" spans="1:7" x14ac:dyDescent="0.25">
      <c r="A117" s="45"/>
      <c r="B117" s="45"/>
      <c r="C117" s="42"/>
      <c r="D117" s="42"/>
      <c r="E117" s="42"/>
      <c r="F117" s="42"/>
      <c r="G117" s="40"/>
    </row>
    <row r="118" spans="1:7" x14ac:dyDescent="0.25">
      <c r="A118" s="45"/>
      <c r="B118" s="45"/>
      <c r="C118" s="42"/>
      <c r="D118" s="42"/>
      <c r="E118" s="42"/>
      <c r="F118" s="42"/>
      <c r="G118" s="40"/>
    </row>
    <row r="119" spans="1:7" x14ac:dyDescent="0.25">
      <c r="A119" s="45"/>
      <c r="B119" s="45"/>
      <c r="C119" s="42"/>
      <c r="D119" s="42"/>
      <c r="E119" s="42"/>
      <c r="F119" s="42"/>
      <c r="G119" s="40"/>
    </row>
    <row r="120" spans="1:7" x14ac:dyDescent="0.25">
      <c r="A120" s="45"/>
      <c r="B120" s="45"/>
      <c r="C120" s="42"/>
      <c r="D120" s="42"/>
      <c r="E120" s="42"/>
      <c r="F120" s="42"/>
      <c r="G120" s="40"/>
    </row>
    <row r="121" spans="1:7" x14ac:dyDescent="0.25">
      <c r="A121" s="45"/>
      <c r="B121" s="45"/>
      <c r="C121" s="42"/>
      <c r="D121" s="42"/>
      <c r="E121" s="42"/>
      <c r="F121" s="42"/>
      <c r="G121" s="40"/>
    </row>
    <row r="122" spans="1:7" x14ac:dyDescent="0.25">
      <c r="A122" s="45"/>
      <c r="B122" s="45"/>
      <c r="C122" s="42"/>
      <c r="D122" s="42"/>
      <c r="E122" s="42"/>
      <c r="F122" s="42"/>
      <c r="G122" s="40"/>
    </row>
    <row r="123" spans="1:7" x14ac:dyDescent="0.25">
      <c r="A123" s="45"/>
      <c r="B123" s="45"/>
      <c r="C123" s="42"/>
      <c r="D123" s="42"/>
      <c r="E123" s="42"/>
      <c r="F123" s="42"/>
      <c r="G123" s="40"/>
    </row>
    <row r="124" spans="1:7" x14ac:dyDescent="0.25">
      <c r="A124" s="45"/>
      <c r="B124" s="45"/>
      <c r="C124" s="42"/>
      <c r="D124" s="42"/>
      <c r="E124" s="42"/>
      <c r="F124" s="42"/>
      <c r="G124" s="40"/>
    </row>
    <row r="125" spans="1:7" x14ac:dyDescent="0.25">
      <c r="A125" s="45"/>
      <c r="B125" s="45"/>
      <c r="C125" s="42"/>
      <c r="D125" s="42"/>
      <c r="E125" s="42"/>
      <c r="F125" s="42"/>
      <c r="G125" s="40"/>
    </row>
    <row r="126" spans="1:7" x14ac:dyDescent="0.25">
      <c r="A126" s="45"/>
      <c r="B126" s="45"/>
      <c r="C126" s="42"/>
      <c r="D126" s="42"/>
      <c r="E126" s="42"/>
      <c r="F126" s="42"/>
      <c r="G126" s="40"/>
    </row>
    <row r="127" spans="1:7" x14ac:dyDescent="0.25">
      <c r="A127" s="45"/>
      <c r="B127" s="45"/>
      <c r="C127" s="42"/>
      <c r="D127" s="42"/>
      <c r="E127" s="42"/>
      <c r="F127" s="42"/>
      <c r="G127" s="40"/>
    </row>
    <row r="128" spans="1:7" x14ac:dyDescent="0.25">
      <c r="A128" s="45"/>
      <c r="B128" s="45"/>
      <c r="C128" s="42"/>
      <c r="D128" s="42"/>
      <c r="E128" s="42"/>
      <c r="F128" s="42"/>
      <c r="G128" s="40"/>
    </row>
    <row r="129" spans="1:7" x14ac:dyDescent="0.25">
      <c r="A129" s="45"/>
      <c r="B129" s="45"/>
      <c r="C129" s="42"/>
      <c r="D129" s="42"/>
      <c r="E129" s="42"/>
      <c r="F129" s="42"/>
      <c r="G129" s="40"/>
    </row>
    <row r="130" spans="1:7" x14ac:dyDescent="0.25">
      <c r="A130" s="45"/>
      <c r="B130" s="45"/>
      <c r="C130" s="42"/>
      <c r="D130" s="42"/>
      <c r="E130" s="42"/>
      <c r="F130" s="42"/>
      <c r="G130" s="40"/>
    </row>
    <row r="131" spans="1:7" x14ac:dyDescent="0.25">
      <c r="A131" s="45"/>
      <c r="B131" s="45"/>
      <c r="C131" s="42"/>
      <c r="D131" s="42"/>
      <c r="E131" s="42"/>
      <c r="F131" s="42"/>
      <c r="G131" s="40"/>
    </row>
    <row r="132" spans="1:7" x14ac:dyDescent="0.25">
      <c r="A132" s="45"/>
      <c r="B132" s="45"/>
      <c r="C132" s="42"/>
      <c r="D132" s="42"/>
      <c r="E132" s="42"/>
      <c r="F132" s="42"/>
      <c r="G132" s="40"/>
    </row>
    <row r="133" spans="1:7" x14ac:dyDescent="0.25">
      <c r="A133" s="45"/>
      <c r="B133" s="45"/>
      <c r="C133" s="42"/>
      <c r="D133" s="42"/>
      <c r="E133" s="42"/>
      <c r="F133" s="42"/>
      <c r="G133" s="40"/>
    </row>
    <row r="134" spans="1:7" x14ac:dyDescent="0.25">
      <c r="A134" s="45"/>
      <c r="B134" s="45"/>
      <c r="C134" s="42"/>
      <c r="D134" s="42"/>
      <c r="E134" s="42"/>
      <c r="F134" s="42"/>
      <c r="G134" s="40"/>
    </row>
    <row r="135" spans="1:7" x14ac:dyDescent="0.25">
      <c r="A135" s="45"/>
      <c r="B135" s="45"/>
      <c r="C135" s="42"/>
      <c r="D135" s="42"/>
      <c r="E135" s="42"/>
      <c r="F135" s="42"/>
      <c r="G135" s="40"/>
    </row>
    <row r="136" spans="1:7" x14ac:dyDescent="0.25">
      <c r="A136" s="45"/>
      <c r="B136" s="45"/>
      <c r="C136" s="42"/>
      <c r="D136" s="42"/>
      <c r="E136" s="42"/>
      <c r="F136" s="42"/>
      <c r="G136" s="40"/>
    </row>
    <row r="137" spans="1:7" x14ac:dyDescent="0.25">
      <c r="A137" s="45"/>
      <c r="B137" s="45"/>
      <c r="C137" s="42"/>
      <c r="D137" s="42"/>
      <c r="E137" s="42"/>
      <c r="F137" s="42"/>
      <c r="G137" s="40"/>
    </row>
    <row r="138" spans="1:7" x14ac:dyDescent="0.25">
      <c r="A138" s="45"/>
      <c r="B138" s="45"/>
      <c r="C138" s="42"/>
      <c r="D138" s="42"/>
      <c r="E138" s="42"/>
      <c r="F138" s="42"/>
      <c r="G138" s="40"/>
    </row>
    <row r="139" spans="1:7" x14ac:dyDescent="0.25">
      <c r="A139" s="45"/>
      <c r="B139" s="45"/>
      <c r="C139" s="42"/>
      <c r="D139" s="42"/>
      <c r="E139" s="42"/>
      <c r="F139" s="42"/>
      <c r="G139" s="40"/>
    </row>
    <row r="140" spans="1:7" x14ac:dyDescent="0.25">
      <c r="A140" s="45"/>
      <c r="B140" s="45"/>
      <c r="C140" s="42"/>
      <c r="D140" s="42"/>
      <c r="E140" s="42"/>
      <c r="F140" s="42"/>
      <c r="G140" s="40"/>
    </row>
    <row r="141" spans="1:7" x14ac:dyDescent="0.25">
      <c r="A141" s="45"/>
      <c r="B141" s="45"/>
      <c r="C141" s="42"/>
      <c r="D141" s="42"/>
      <c r="E141" s="42"/>
      <c r="F141" s="42"/>
      <c r="G141" s="40"/>
    </row>
    <row r="142" spans="1:7" x14ac:dyDescent="0.25">
      <c r="A142" s="45"/>
      <c r="B142" s="45"/>
      <c r="C142" s="42"/>
      <c r="D142" s="42"/>
      <c r="E142" s="42"/>
      <c r="F142" s="42"/>
      <c r="G142" s="40"/>
    </row>
    <row r="143" spans="1:7" x14ac:dyDescent="0.25">
      <c r="A143" s="45"/>
      <c r="B143" s="45"/>
      <c r="C143" s="42"/>
      <c r="D143" s="42"/>
      <c r="E143" s="42"/>
      <c r="F143" s="42"/>
      <c r="G143" s="40"/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N8"/>
  <sheetViews>
    <sheetView workbookViewId="0">
      <selection activeCell="G13" sqref="G13"/>
    </sheetView>
  </sheetViews>
  <sheetFormatPr defaultRowHeight="15" x14ac:dyDescent="0.25"/>
  <sheetData>
    <row r="2" spans="1:14" x14ac:dyDescent="0.25">
      <c r="B2" t="s">
        <v>287</v>
      </c>
      <c r="I2" t="s">
        <v>288</v>
      </c>
    </row>
    <row r="3" spans="1:14" x14ac:dyDescent="0.25">
      <c r="A3" s="17" t="s">
        <v>289</v>
      </c>
      <c r="B3" s="7">
        <v>245500000000</v>
      </c>
      <c r="C3" s="7">
        <v>14256410000</v>
      </c>
      <c r="D3" s="7">
        <v>312500000000</v>
      </c>
      <c r="E3" s="7">
        <v>23133330000</v>
      </c>
      <c r="F3" s="7">
        <v>20555550000</v>
      </c>
      <c r="G3" s="7">
        <v>25941180000</v>
      </c>
      <c r="I3" s="7">
        <v>39666670000</v>
      </c>
      <c r="J3" s="7">
        <v>41041670000</v>
      </c>
      <c r="K3" s="7">
        <v>35583330000</v>
      </c>
      <c r="L3" s="7">
        <v>79500000000</v>
      </c>
      <c r="M3" s="7">
        <v>36833330000</v>
      </c>
      <c r="N3" s="7">
        <v>25309520000</v>
      </c>
    </row>
    <row r="4" spans="1:14" x14ac:dyDescent="0.25">
      <c r="A4" s="17" t="s">
        <v>290</v>
      </c>
      <c r="B4" s="7">
        <v>429333300</v>
      </c>
      <c r="C4" s="7">
        <v>31428570</v>
      </c>
      <c r="D4" s="7">
        <v>56933340000</v>
      </c>
      <c r="E4" s="7">
        <v>2250000000</v>
      </c>
      <c r="F4" s="7">
        <v>2666667000</v>
      </c>
      <c r="G4" s="7">
        <v>18583330000</v>
      </c>
      <c r="I4" s="7">
        <v>7555555000</v>
      </c>
      <c r="J4" s="7">
        <v>43555560000</v>
      </c>
      <c r="K4" s="7">
        <v>13500000000</v>
      </c>
      <c r="L4" s="7">
        <v>16666670000</v>
      </c>
      <c r="M4" s="7">
        <v>8142857000</v>
      </c>
      <c r="N4" s="7">
        <v>5888889000</v>
      </c>
    </row>
    <row r="6" spans="1:14" x14ac:dyDescent="0.25">
      <c r="B6" t="s">
        <v>19</v>
      </c>
      <c r="I6" t="s">
        <v>291</v>
      </c>
    </row>
    <row r="7" spans="1:14" x14ac:dyDescent="0.25">
      <c r="A7" s="17" t="s">
        <v>289</v>
      </c>
      <c r="B7" s="7">
        <v>7920000000</v>
      </c>
      <c r="C7" s="7">
        <v>821000000</v>
      </c>
      <c r="D7" s="7">
        <v>205000000</v>
      </c>
      <c r="E7" s="7">
        <v>1760000000</v>
      </c>
      <c r="F7" s="7">
        <v>3430000000</v>
      </c>
      <c r="G7" s="7">
        <v>5810000000</v>
      </c>
      <c r="I7" s="7">
        <v>4310000000</v>
      </c>
      <c r="J7" s="7">
        <v>5380000000</v>
      </c>
      <c r="K7" s="7">
        <v>5830000000</v>
      </c>
      <c r="L7" s="7">
        <v>6420000000</v>
      </c>
      <c r="M7" s="7">
        <v>5060000000</v>
      </c>
      <c r="N7" s="7">
        <v>4820000000</v>
      </c>
    </row>
    <row r="8" spans="1:14" x14ac:dyDescent="0.25">
      <c r="A8" s="17" t="s">
        <v>290</v>
      </c>
      <c r="B8" s="7">
        <v>1060000000</v>
      </c>
      <c r="C8" s="7">
        <v>437000000</v>
      </c>
      <c r="D8" s="7">
        <v>10000000</v>
      </c>
      <c r="E8" s="7">
        <v>38600000</v>
      </c>
      <c r="F8" s="7">
        <v>448000000</v>
      </c>
      <c r="G8" s="7">
        <v>784000000</v>
      </c>
      <c r="I8" s="7">
        <v>284000000</v>
      </c>
      <c r="J8" s="7">
        <v>8330000000</v>
      </c>
      <c r="K8" s="7">
        <v>2500000000</v>
      </c>
      <c r="L8" s="7">
        <v>372000000</v>
      </c>
      <c r="M8" s="7">
        <v>573000000</v>
      </c>
      <c r="N8" s="7">
        <v>628000000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I65"/>
  <sheetViews>
    <sheetView zoomScale="70" zoomScaleNormal="70" workbookViewId="0">
      <selection activeCell="K4" sqref="K4:M15"/>
    </sheetView>
  </sheetViews>
  <sheetFormatPr defaultColWidth="12.5703125" defaultRowHeight="15.75" x14ac:dyDescent="0.25"/>
  <cols>
    <col min="1" max="1" width="15.85546875" style="1" customWidth="1"/>
    <col min="2" max="4" width="12.5703125" style="1"/>
    <col min="5" max="5" width="13.7109375" style="1" customWidth="1"/>
    <col min="6" max="7" width="12.5703125" style="1"/>
    <col min="8" max="8" width="13.85546875" style="1" customWidth="1"/>
    <col min="9" max="10" width="12.5703125" style="1"/>
    <col min="11" max="11" width="13.7109375" style="1" customWidth="1"/>
    <col min="12" max="15" width="12.5703125" style="1"/>
    <col min="16" max="18" width="12.5703125" style="11"/>
    <col min="19" max="16384" width="12.5703125" style="1"/>
  </cols>
  <sheetData>
    <row r="1" spans="1:35" x14ac:dyDescent="0.25">
      <c r="A1" s="8" t="s">
        <v>252</v>
      </c>
      <c r="B1" s="9"/>
      <c r="C1" s="10"/>
      <c r="D1" s="10"/>
      <c r="O1" t="s">
        <v>265</v>
      </c>
      <c r="P1"/>
      <c r="Q1"/>
      <c r="R1"/>
      <c r="S1"/>
      <c r="T1"/>
      <c r="U1"/>
      <c r="V1"/>
      <c r="W1"/>
      <c r="X1"/>
      <c r="Y1"/>
      <c r="Z1"/>
      <c r="AA1"/>
      <c r="AB1"/>
      <c r="AC1"/>
      <c r="AD1"/>
      <c r="AE1"/>
      <c r="AF1"/>
      <c r="AG1"/>
      <c r="AH1"/>
      <c r="AI1"/>
    </row>
    <row r="2" spans="1:35" x14ac:dyDescent="0.25">
      <c r="A2" s="8"/>
      <c r="B2" s="9"/>
      <c r="C2" s="8"/>
      <c r="D2" s="10"/>
      <c r="O2" t="s">
        <v>266</v>
      </c>
      <c r="P2" t="s">
        <v>267</v>
      </c>
      <c r="Q2">
        <v>1.3</v>
      </c>
      <c r="R2" t="s">
        <v>268</v>
      </c>
      <c r="S2" t="s">
        <v>269</v>
      </c>
      <c r="T2" t="s">
        <v>270</v>
      </c>
      <c r="U2" t="s">
        <v>271</v>
      </c>
      <c r="V2" t="b">
        <v>0</v>
      </c>
      <c r="W2">
        <v>1</v>
      </c>
      <c r="X2"/>
      <c r="Y2"/>
      <c r="Z2"/>
      <c r="AA2"/>
      <c r="AB2"/>
      <c r="AC2">
        <v>1</v>
      </c>
      <c r="AD2">
        <v>340</v>
      </c>
      <c r="AE2">
        <v>1</v>
      </c>
      <c r="AF2">
        <v>10</v>
      </c>
      <c r="AG2">
        <v>96</v>
      </c>
      <c r="AH2">
        <v>4</v>
      </c>
      <c r="AI2">
        <v>3</v>
      </c>
    </row>
    <row r="3" spans="1:35" x14ac:dyDescent="0.25">
      <c r="A3" s="8" t="s">
        <v>253</v>
      </c>
      <c r="B3" s="55" t="s">
        <v>254</v>
      </c>
      <c r="C3" s="55"/>
      <c r="D3" s="55"/>
      <c r="E3" s="56" t="s">
        <v>255</v>
      </c>
      <c r="F3" s="56"/>
      <c r="G3" s="56"/>
      <c r="H3" s="56" t="s">
        <v>256</v>
      </c>
      <c r="I3" s="56"/>
      <c r="J3" s="56"/>
      <c r="K3" s="56" t="s">
        <v>257</v>
      </c>
      <c r="L3" s="56"/>
      <c r="M3" s="56"/>
      <c r="O3"/>
      <c r="P3" t="s">
        <v>272</v>
      </c>
      <c r="Q3">
        <v>1</v>
      </c>
      <c r="R3">
        <v>2</v>
      </c>
      <c r="S3">
        <v>3</v>
      </c>
      <c r="T3">
        <v>4</v>
      </c>
      <c r="U3">
        <v>5</v>
      </c>
      <c r="V3">
        <v>6</v>
      </c>
      <c r="W3">
        <v>7</v>
      </c>
      <c r="X3">
        <v>8</v>
      </c>
      <c r="Y3">
        <v>9</v>
      </c>
      <c r="Z3">
        <v>10</v>
      </c>
      <c r="AA3">
        <v>11</v>
      </c>
      <c r="AB3">
        <v>12</v>
      </c>
      <c r="AC3"/>
      <c r="AD3"/>
      <c r="AE3"/>
      <c r="AF3"/>
      <c r="AG3"/>
      <c r="AH3"/>
      <c r="AI3"/>
    </row>
    <row r="4" spans="1:35" x14ac:dyDescent="0.25">
      <c r="A4" s="8">
        <v>0</v>
      </c>
      <c r="B4" s="10">
        <v>0</v>
      </c>
      <c r="C4" s="10">
        <v>0</v>
      </c>
      <c r="D4" s="10">
        <v>0</v>
      </c>
      <c r="E4" s="1">
        <f>B4/1000/60</f>
        <v>0</v>
      </c>
      <c r="F4" s="1">
        <f t="shared" ref="F4:G15" si="0">C4/1000/60</f>
        <v>0</v>
      </c>
      <c r="G4" s="1">
        <f t="shared" si="0"/>
        <v>0</v>
      </c>
      <c r="H4" s="1">
        <f>E4/(5589.286*0.28)</f>
        <v>0</v>
      </c>
      <c r="I4" s="1">
        <f t="shared" ref="I4:J15" si="1">F4/(5589.286*0.28)</f>
        <v>0</v>
      </c>
      <c r="J4" s="1">
        <f t="shared" si="1"/>
        <v>0</v>
      </c>
      <c r="K4" s="1">
        <f>H4*1000000</f>
        <v>0</v>
      </c>
      <c r="L4" s="1">
        <f t="shared" ref="L4:M15" si="2">I4*1000000</f>
        <v>0</v>
      </c>
      <c r="M4" s="1">
        <f t="shared" si="2"/>
        <v>0</v>
      </c>
      <c r="O4"/>
      <c r="P4"/>
      <c r="Q4"/>
      <c r="R4"/>
      <c r="S4"/>
      <c r="T4"/>
      <c r="U4"/>
      <c r="V4"/>
      <c r="W4"/>
      <c r="X4"/>
      <c r="Y4"/>
      <c r="Z4"/>
      <c r="AA4"/>
      <c r="AB4"/>
      <c r="AC4"/>
      <c r="AD4"/>
      <c r="AE4"/>
      <c r="AF4"/>
      <c r="AG4"/>
      <c r="AH4"/>
      <c r="AI4"/>
    </row>
    <row r="5" spans="1:35" x14ac:dyDescent="0.25">
      <c r="A5" s="8">
        <v>50</v>
      </c>
      <c r="B5" s="10">
        <v>2.903</v>
      </c>
      <c r="C5" s="10">
        <v>2.5659999999999998</v>
      </c>
      <c r="D5" s="10">
        <v>2.073</v>
      </c>
      <c r="E5" s="1">
        <f t="shared" ref="E5:E15" si="3">B5/1000/60</f>
        <v>4.8383333333333335E-5</v>
      </c>
      <c r="F5" s="1">
        <f t="shared" si="0"/>
        <v>4.2766666666666665E-5</v>
      </c>
      <c r="G5" s="1">
        <f t="shared" si="0"/>
        <v>3.4549999999999993E-5</v>
      </c>
      <c r="H5" s="1">
        <f>E5/(5589.286*0.28)</f>
        <v>3.0915866364258155E-8</v>
      </c>
      <c r="I5" s="1">
        <f t="shared" si="1"/>
        <v>2.732694216007111E-8</v>
      </c>
      <c r="J5" s="1">
        <f t="shared" si="1"/>
        <v>2.2076676187773734E-8</v>
      </c>
      <c r="K5" s="1">
        <f t="shared" ref="K5:K15" si="4">H5*1000000</f>
        <v>3.0915866364258155E-2</v>
      </c>
      <c r="L5" s="1">
        <f t="shared" si="2"/>
        <v>2.7326942160071109E-2</v>
      </c>
      <c r="M5" s="1">
        <f t="shared" si="2"/>
        <v>2.2076676187773734E-2</v>
      </c>
      <c r="O5"/>
      <c r="P5"/>
      <c r="Q5"/>
      <c r="R5"/>
      <c r="S5"/>
      <c r="T5"/>
      <c r="U5"/>
      <c r="V5"/>
      <c r="W5"/>
      <c r="X5"/>
      <c r="Y5"/>
      <c r="Z5"/>
      <c r="AA5"/>
      <c r="AB5"/>
      <c r="AC5"/>
      <c r="AD5"/>
      <c r="AE5"/>
      <c r="AF5"/>
      <c r="AG5"/>
      <c r="AH5"/>
      <c r="AI5"/>
    </row>
    <row r="6" spans="1:35" x14ac:dyDescent="0.25">
      <c r="A6" s="8">
        <v>100</v>
      </c>
      <c r="B6" s="10">
        <v>4.0510000000000002</v>
      </c>
      <c r="C6" s="10">
        <v>3.6040000000000001</v>
      </c>
      <c r="D6" s="10">
        <v>3.3090000000000002</v>
      </c>
      <c r="E6" s="1">
        <f t="shared" si="3"/>
        <v>6.7516666666666663E-5</v>
      </c>
      <c r="F6" s="1">
        <f t="shared" si="0"/>
        <v>6.0066666666666665E-5</v>
      </c>
      <c r="G6" s="1">
        <f t="shared" si="0"/>
        <v>5.5150000000000006E-5</v>
      </c>
      <c r="H6" s="1">
        <f t="shared" ref="H6:H15" si="5">E6/(5589.286*0.28)</f>
        <v>4.3141637837275158E-8</v>
      </c>
      <c r="I6" s="1">
        <f t="shared" si="1"/>
        <v>3.838125469403596E-8</v>
      </c>
      <c r="J6" s="1">
        <f t="shared" si="1"/>
        <v>3.5239614812032467E-8</v>
      </c>
      <c r="K6" s="1">
        <f t="shared" si="4"/>
        <v>4.3141637837275155E-2</v>
      </c>
      <c r="L6" s="1">
        <f t="shared" si="2"/>
        <v>3.8381254694035957E-2</v>
      </c>
      <c r="M6" s="1">
        <f t="shared" si="2"/>
        <v>3.5239614812032465E-2</v>
      </c>
      <c r="O6"/>
      <c r="P6"/>
      <c r="Q6"/>
      <c r="R6"/>
      <c r="S6"/>
      <c r="T6"/>
      <c r="U6"/>
      <c r="V6"/>
      <c r="W6"/>
      <c r="X6"/>
      <c r="Y6"/>
      <c r="Z6"/>
      <c r="AA6"/>
      <c r="AB6"/>
      <c r="AC6"/>
      <c r="AD6"/>
      <c r="AE6"/>
      <c r="AF6"/>
      <c r="AG6"/>
      <c r="AH6"/>
      <c r="AI6"/>
    </row>
    <row r="7" spans="1:35" x14ac:dyDescent="0.25">
      <c r="A7" s="8">
        <v>200</v>
      </c>
      <c r="B7" s="10">
        <v>5.633</v>
      </c>
      <c r="C7" s="10">
        <v>5.2119999999999997</v>
      </c>
      <c r="D7" s="10">
        <v>4.9539999999999997</v>
      </c>
      <c r="E7" s="1">
        <f t="shared" si="3"/>
        <v>9.3883333333333329E-5</v>
      </c>
      <c r="F7" s="1">
        <f t="shared" si="0"/>
        <v>8.6866666666666659E-5</v>
      </c>
      <c r="G7" s="1">
        <f t="shared" si="0"/>
        <v>8.2566666666666663E-5</v>
      </c>
      <c r="H7" s="1">
        <f t="shared" si="5"/>
        <v>5.9989347306188841E-8</v>
      </c>
      <c r="I7" s="1">
        <f t="shared" si="1"/>
        <v>5.550585445763469E-8</v>
      </c>
      <c r="J7" s="1">
        <f t="shared" si="1"/>
        <v>5.2758250764221463E-8</v>
      </c>
      <c r="K7" s="1">
        <f t="shared" si="4"/>
        <v>5.9989347306188844E-2</v>
      </c>
      <c r="L7" s="1">
        <f t="shared" si="2"/>
        <v>5.5505854457634687E-2</v>
      </c>
      <c r="M7" s="1">
        <f t="shared" si="2"/>
        <v>5.2758250764221463E-2</v>
      </c>
      <c r="O7"/>
      <c r="P7">
        <v>23.6</v>
      </c>
      <c r="Q7">
        <v>0.12640000000000001</v>
      </c>
      <c r="R7">
        <v>0.1389</v>
      </c>
      <c r="S7">
        <v>0.1978</v>
      </c>
      <c r="T7">
        <v>0.27510000000000001</v>
      </c>
      <c r="U7">
        <v>0.43880000000000002</v>
      </c>
      <c r="V7">
        <v>0.58220000000000005</v>
      </c>
      <c r="W7">
        <v>0.74329999999999996</v>
      </c>
      <c r="X7">
        <v>0.89119999999999999</v>
      </c>
      <c r="Y7">
        <v>1.0674999999999999</v>
      </c>
      <c r="Z7">
        <v>1.2097</v>
      </c>
      <c r="AA7"/>
      <c r="AB7"/>
      <c r="AC7"/>
      <c r="AD7"/>
      <c r="AE7"/>
      <c r="AF7"/>
      <c r="AG7"/>
      <c r="AH7"/>
      <c r="AI7"/>
    </row>
    <row r="8" spans="1:35" x14ac:dyDescent="0.25">
      <c r="A8" s="8">
        <v>400</v>
      </c>
      <c r="B8" s="10">
        <v>7.7839999999999998</v>
      </c>
      <c r="C8" s="10">
        <v>7.6040000000000001</v>
      </c>
      <c r="D8" s="10">
        <v>7.0860000000000003</v>
      </c>
      <c r="E8" s="1">
        <f t="shared" si="3"/>
        <v>1.2973333333333333E-4</v>
      </c>
      <c r="F8" s="1">
        <f t="shared" si="0"/>
        <v>1.2673333333333334E-4</v>
      </c>
      <c r="G8" s="1">
        <f t="shared" si="0"/>
        <v>1.1810000000000001E-4</v>
      </c>
      <c r="H8" s="1">
        <f t="shared" si="5"/>
        <v>8.2896694378017734E-8</v>
      </c>
      <c r="I8" s="1">
        <f t="shared" si="1"/>
        <v>8.097976156865968E-8</v>
      </c>
      <c r="J8" s="1">
        <f t="shared" si="1"/>
        <v>7.5463254928395915E-8</v>
      </c>
      <c r="K8" s="1">
        <f t="shared" si="4"/>
        <v>8.2896694378017735E-2</v>
      </c>
      <c r="L8" s="1">
        <f t="shared" si="2"/>
        <v>8.0979761568659686E-2</v>
      </c>
      <c r="M8" s="1">
        <f t="shared" si="2"/>
        <v>7.5463254928395909E-2</v>
      </c>
      <c r="O8"/>
      <c r="P8"/>
      <c r="Q8">
        <v>0.1293</v>
      </c>
      <c r="R8">
        <v>0.13489999999999999</v>
      </c>
      <c r="S8">
        <v>0.20119999999999999</v>
      </c>
      <c r="T8">
        <v>0.27929999999999999</v>
      </c>
      <c r="U8">
        <v>0.43380000000000002</v>
      </c>
      <c r="V8">
        <v>0.57840000000000003</v>
      </c>
      <c r="W8">
        <v>0.74239999999999995</v>
      </c>
      <c r="X8">
        <v>0.88580000000000003</v>
      </c>
      <c r="Y8">
        <v>1.0472999999999999</v>
      </c>
      <c r="Z8">
        <v>1.2021999999999999</v>
      </c>
      <c r="AA8"/>
      <c r="AB8"/>
      <c r="AC8"/>
      <c r="AD8"/>
      <c r="AE8"/>
      <c r="AF8"/>
      <c r="AG8" s="15" t="s">
        <v>267</v>
      </c>
      <c r="AH8"/>
      <c r="AI8"/>
    </row>
    <row r="9" spans="1:35" x14ac:dyDescent="0.25">
      <c r="A9" s="8">
        <v>600</v>
      </c>
      <c r="B9" s="10">
        <v>10.079000000000001</v>
      </c>
      <c r="C9" s="10">
        <v>10.054</v>
      </c>
      <c r="D9" s="10">
        <v>9.218</v>
      </c>
      <c r="E9" s="1">
        <f t="shared" si="3"/>
        <v>1.6798333333333334E-4</v>
      </c>
      <c r="F9" s="1">
        <f t="shared" si="0"/>
        <v>1.6756666666666668E-4</v>
      </c>
      <c r="G9" s="1">
        <f t="shared" si="0"/>
        <v>1.5363333333333335E-4</v>
      </c>
      <c r="H9" s="1">
        <f t="shared" si="5"/>
        <v>1.073375876973331E-7</v>
      </c>
      <c r="I9" s="1">
        <f t="shared" si="1"/>
        <v>1.0707134702936671E-7</v>
      </c>
      <c r="J9" s="1">
        <f t="shared" si="1"/>
        <v>9.8168259092570347E-8</v>
      </c>
      <c r="K9" s="1">
        <f t="shared" si="4"/>
        <v>0.10733758769733309</v>
      </c>
      <c r="L9" s="1">
        <f t="shared" si="2"/>
        <v>0.1070713470293667</v>
      </c>
      <c r="M9" s="1">
        <f t="shared" si="2"/>
        <v>9.8168259092570348E-2</v>
      </c>
      <c r="O9"/>
      <c r="P9"/>
      <c r="Q9">
        <v>0.1308</v>
      </c>
      <c r="R9">
        <v>0.13919999999999999</v>
      </c>
      <c r="S9">
        <v>0.20280000000000001</v>
      </c>
      <c r="T9">
        <v>0.27800000000000002</v>
      </c>
      <c r="U9">
        <v>0.43070000000000003</v>
      </c>
      <c r="V9">
        <v>0.57569999999999999</v>
      </c>
      <c r="W9">
        <v>0.73839999999999995</v>
      </c>
      <c r="X9">
        <v>0.88029999999999997</v>
      </c>
      <c r="Y9">
        <v>1.046</v>
      </c>
      <c r="Z9">
        <v>1.2077</v>
      </c>
      <c r="AA9"/>
      <c r="AB9"/>
      <c r="AC9"/>
      <c r="AD9"/>
      <c r="AE9"/>
      <c r="AF9"/>
      <c r="AG9" s="15" t="s">
        <v>273</v>
      </c>
      <c r="AH9"/>
      <c r="AI9"/>
    </row>
    <row r="10" spans="1:35" x14ac:dyDescent="0.25">
      <c r="A10" s="8">
        <v>800</v>
      </c>
      <c r="B10" s="10">
        <v>10.157999999999999</v>
      </c>
      <c r="C10" s="10">
        <v>10.699</v>
      </c>
      <c r="D10" s="10">
        <v>9.1170000000000009</v>
      </c>
      <c r="E10" s="1">
        <f t="shared" si="3"/>
        <v>1.6929999999999997E-4</v>
      </c>
      <c r="F10" s="1">
        <f t="shared" si="0"/>
        <v>1.7831666666666667E-4</v>
      </c>
      <c r="G10" s="1">
        <f t="shared" si="0"/>
        <v>1.5195000000000001E-4</v>
      </c>
      <c r="H10" s="1">
        <f t="shared" si="5"/>
        <v>1.0817890820810689E-7</v>
      </c>
      <c r="I10" s="1">
        <f t="shared" si="1"/>
        <v>1.1394035626289978E-7</v>
      </c>
      <c r="J10" s="1">
        <f t="shared" si="1"/>
        <v>9.70926467939861E-8</v>
      </c>
      <c r="K10" s="1">
        <f t="shared" si="4"/>
        <v>0.1081789082081069</v>
      </c>
      <c r="L10" s="1">
        <f t="shared" si="2"/>
        <v>0.11394035626289978</v>
      </c>
      <c r="M10" s="1">
        <f t="shared" si="2"/>
        <v>9.7092646793986104E-2</v>
      </c>
      <c r="O10"/>
      <c r="P10"/>
      <c r="Q10"/>
      <c r="R10"/>
      <c r="S10"/>
      <c r="T10"/>
      <c r="U10"/>
      <c r="V10"/>
      <c r="W10"/>
      <c r="X10"/>
      <c r="Y10"/>
      <c r="Z10"/>
      <c r="AA10"/>
      <c r="AB10"/>
      <c r="AC10"/>
      <c r="AD10"/>
      <c r="AE10"/>
      <c r="AF10"/>
      <c r="AG10"/>
      <c r="AH10"/>
      <c r="AI10"/>
    </row>
    <row r="11" spans="1:35" x14ac:dyDescent="0.25">
      <c r="A11" s="8">
        <v>1000</v>
      </c>
      <c r="B11" s="10">
        <v>8.9670000000000005</v>
      </c>
      <c r="C11" s="10">
        <v>10.343</v>
      </c>
      <c r="D11" s="10">
        <v>8.65</v>
      </c>
      <c r="E11" s="1">
        <f t="shared" si="3"/>
        <v>1.4945000000000003E-4</v>
      </c>
      <c r="F11" s="1">
        <f t="shared" si="0"/>
        <v>1.7238333333333334E-4</v>
      </c>
      <c r="G11" s="1">
        <f t="shared" si="0"/>
        <v>1.4416666666666666E-4</v>
      </c>
      <c r="H11" s="1">
        <f t="shared" si="5"/>
        <v>9.5495202786187726E-8</v>
      </c>
      <c r="I11" s="1">
        <f t="shared" si="1"/>
        <v>1.1014908915105826E-7</v>
      </c>
      <c r="J11" s="1">
        <f t="shared" si="1"/>
        <v>9.211927111637376E-8</v>
      </c>
      <c r="K11" s="1">
        <f t="shared" si="4"/>
        <v>9.5495202786187727E-2</v>
      </c>
      <c r="L11" s="1">
        <f t="shared" si="2"/>
        <v>0.11014908915105827</v>
      </c>
      <c r="M11" s="1">
        <f t="shared" si="2"/>
        <v>9.211927111637376E-2</v>
      </c>
      <c r="O11"/>
      <c r="P11"/>
      <c r="Q11"/>
      <c r="R11"/>
      <c r="S11"/>
      <c r="T11"/>
      <c r="U11"/>
      <c r="V11"/>
      <c r="W11"/>
      <c r="X11"/>
      <c r="Y11"/>
      <c r="Z11"/>
      <c r="AA11"/>
      <c r="AB11"/>
      <c r="AC11" s="15" t="s">
        <v>274</v>
      </c>
      <c r="AD11" s="15"/>
      <c r="AE11" s="15" t="s">
        <v>275</v>
      </c>
      <c r="AF11" s="15"/>
      <c r="AG11" s="15" t="s">
        <v>276</v>
      </c>
      <c r="AH11"/>
      <c r="AI11"/>
    </row>
    <row r="12" spans="1:35" x14ac:dyDescent="0.25">
      <c r="A12" s="8">
        <v>1400</v>
      </c>
      <c r="B12" s="10">
        <v>13.329000000000001</v>
      </c>
      <c r="C12" s="10">
        <v>10.475</v>
      </c>
      <c r="D12" s="10">
        <v>10.69</v>
      </c>
      <c r="E12" s="1">
        <f t="shared" si="3"/>
        <v>2.2215000000000001E-4</v>
      </c>
      <c r="F12" s="1">
        <f t="shared" si="0"/>
        <v>1.7458333333333334E-4</v>
      </c>
      <c r="G12" s="1">
        <f t="shared" si="0"/>
        <v>1.7816666666666667E-4</v>
      </c>
      <c r="H12" s="1">
        <f t="shared" si="5"/>
        <v>1.4194887453296487E-7</v>
      </c>
      <c r="I12" s="1">
        <f t="shared" si="1"/>
        <v>1.1155483987792084E-7</v>
      </c>
      <c r="J12" s="1">
        <f t="shared" si="1"/>
        <v>1.1384450962243187E-7</v>
      </c>
      <c r="K12" s="1">
        <f t="shared" si="4"/>
        <v>0.14194887453296487</v>
      </c>
      <c r="L12" s="1">
        <f t="shared" si="2"/>
        <v>0.11155483987792085</v>
      </c>
      <c r="M12" s="1">
        <f t="shared" si="2"/>
        <v>0.11384450962243187</v>
      </c>
      <c r="O12"/>
      <c r="P12"/>
      <c r="Q12"/>
      <c r="R12"/>
      <c r="S12"/>
      <c r="T12"/>
      <c r="U12"/>
      <c r="V12"/>
      <c r="W12"/>
      <c r="X12"/>
      <c r="Y12"/>
      <c r="Z12"/>
      <c r="AA12"/>
      <c r="AB12"/>
      <c r="AC12">
        <v>1.542E-3</v>
      </c>
      <c r="AD12"/>
      <c r="AE12">
        <f>AC12/0.28</f>
        <v>5.5071428571428563E-3</v>
      </c>
      <c r="AF12"/>
      <c r="AG12" s="16">
        <f>AE12*1000000</f>
        <v>5507.142857142856</v>
      </c>
      <c r="AH12"/>
      <c r="AI12"/>
    </row>
    <row r="13" spans="1:35" x14ac:dyDescent="0.25">
      <c r="A13" s="8">
        <v>1800</v>
      </c>
      <c r="B13" s="10">
        <v>12.385999999999999</v>
      </c>
      <c r="C13" s="10">
        <v>9.6590000000000007</v>
      </c>
      <c r="D13" s="10">
        <v>9.5960000000000001</v>
      </c>
      <c r="E13" s="1">
        <f t="shared" si="3"/>
        <v>2.0643333333333333E-4</v>
      </c>
      <c r="F13" s="1">
        <f t="shared" si="0"/>
        <v>1.6098333333333336E-4</v>
      </c>
      <c r="G13" s="1">
        <f t="shared" si="0"/>
        <v>1.5993333333333334E-4</v>
      </c>
      <c r="H13" s="1">
        <f t="shared" si="5"/>
        <v>1.3190627653727232E-7</v>
      </c>
      <c r="I13" s="1">
        <f t="shared" si="1"/>
        <v>1.0286474447549763E-7</v>
      </c>
      <c r="J13" s="1">
        <f t="shared" si="1"/>
        <v>1.0219381799222228E-7</v>
      </c>
      <c r="K13" s="1">
        <f t="shared" si="4"/>
        <v>0.13190627653727233</v>
      </c>
      <c r="L13" s="1">
        <f t="shared" si="2"/>
        <v>0.10286474447549762</v>
      </c>
      <c r="M13" s="1">
        <f t="shared" si="2"/>
        <v>0.10219381799222227</v>
      </c>
      <c r="O13" t="s">
        <v>277</v>
      </c>
      <c r="P13"/>
      <c r="Q13"/>
      <c r="R13"/>
      <c r="S13"/>
      <c r="T13"/>
      <c r="U13"/>
      <c r="V13"/>
      <c r="W13"/>
      <c r="X13"/>
      <c r="Y13"/>
      <c r="Z13"/>
      <c r="AA13"/>
      <c r="AB13"/>
      <c r="AC13"/>
      <c r="AD13"/>
      <c r="AE13"/>
      <c r="AF13"/>
      <c r="AG13"/>
      <c r="AH13"/>
      <c r="AI13"/>
    </row>
    <row r="14" spans="1:35" x14ac:dyDescent="0.25">
      <c r="A14" s="8">
        <v>2200</v>
      </c>
      <c r="B14" s="10">
        <v>12.701000000000001</v>
      </c>
      <c r="C14" s="10">
        <v>11.504</v>
      </c>
      <c r="D14" s="10">
        <v>12.194000000000001</v>
      </c>
      <c r="E14" s="1">
        <f t="shared" si="3"/>
        <v>2.1168333333333335E-4</v>
      </c>
      <c r="F14" s="1">
        <f t="shared" si="0"/>
        <v>1.9173333333333335E-4</v>
      </c>
      <c r="G14" s="1">
        <f t="shared" si="0"/>
        <v>2.0323333333333333E-4</v>
      </c>
      <c r="H14" s="1">
        <f t="shared" si="5"/>
        <v>1.3526090895364895E-7</v>
      </c>
      <c r="I14" s="1">
        <f t="shared" si="1"/>
        <v>1.2251330577141779E-7</v>
      </c>
      <c r="J14" s="1">
        <f t="shared" si="1"/>
        <v>1.2986154820729038E-7</v>
      </c>
      <c r="K14" s="1">
        <f t="shared" si="4"/>
        <v>0.13526090895364895</v>
      </c>
      <c r="L14" s="1">
        <f t="shared" si="2"/>
        <v>0.12251330577141779</v>
      </c>
      <c r="M14" s="1">
        <f t="shared" si="2"/>
        <v>0.12986154820729037</v>
      </c>
      <c r="O14" t="s">
        <v>278</v>
      </c>
      <c r="P14"/>
      <c r="Q14"/>
      <c r="R14"/>
      <c r="S14"/>
      <c r="T14"/>
      <c r="U14"/>
      <c r="V14"/>
      <c r="W14"/>
      <c r="X14"/>
      <c r="Y14"/>
      <c r="Z14"/>
      <c r="AA14"/>
      <c r="AB14"/>
      <c r="AC14"/>
      <c r="AD14"/>
      <c r="AE14"/>
      <c r="AF14"/>
      <c r="AG14"/>
      <c r="AH14"/>
      <c r="AI14"/>
    </row>
    <row r="15" spans="1:35" x14ac:dyDescent="0.25">
      <c r="A15" s="8">
        <v>2600</v>
      </c>
      <c r="B15" s="10">
        <v>11.175000000000001</v>
      </c>
      <c r="C15" s="10">
        <v>11.031000000000001</v>
      </c>
      <c r="D15" s="10">
        <v>7.4939999999999998</v>
      </c>
      <c r="E15" s="1">
        <f t="shared" si="3"/>
        <v>1.8625000000000003E-4</v>
      </c>
      <c r="F15" s="1">
        <f t="shared" si="0"/>
        <v>1.8385000000000002E-4</v>
      </c>
      <c r="G15" s="1">
        <f t="shared" si="0"/>
        <v>1.249E-4</v>
      </c>
      <c r="H15" s="1">
        <f t="shared" si="5"/>
        <v>1.1900957858098001E-7</v>
      </c>
      <c r="I15" s="1">
        <f t="shared" si="1"/>
        <v>1.1747603233349356E-7</v>
      </c>
      <c r="J15" s="1">
        <f t="shared" si="1"/>
        <v>7.9808302629607523E-8</v>
      </c>
      <c r="K15" s="1">
        <f t="shared" si="4"/>
        <v>0.11900957858098002</v>
      </c>
      <c r="L15" s="1">
        <f t="shared" si="2"/>
        <v>0.11747603233349356</v>
      </c>
      <c r="M15" s="1">
        <f t="shared" si="2"/>
        <v>7.9808302629607517E-2</v>
      </c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  <c r="AD15"/>
      <c r="AE15"/>
      <c r="AF15"/>
      <c r="AG15"/>
      <c r="AH15"/>
      <c r="AI15"/>
    </row>
    <row r="16" spans="1:35" x14ac:dyDescent="0.25"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  <c r="AD16"/>
      <c r="AE16"/>
      <c r="AF16"/>
      <c r="AG16"/>
      <c r="AH16"/>
      <c r="AI16"/>
    </row>
    <row r="17" spans="1:35" x14ac:dyDescent="0.25">
      <c r="O17"/>
      <c r="P17"/>
      <c r="Q17" t="s">
        <v>279</v>
      </c>
      <c r="R17" s="57" t="s">
        <v>261</v>
      </c>
      <c r="S17" s="57"/>
      <c r="T17" s="57"/>
      <c r="U17" t="s">
        <v>280</v>
      </c>
      <c r="V17" t="s">
        <v>281</v>
      </c>
      <c r="W17"/>
      <c r="X17"/>
      <c r="Y17"/>
      <c r="Z17"/>
      <c r="AA17"/>
      <c r="AB17"/>
      <c r="AC17"/>
      <c r="AD17"/>
      <c r="AE17"/>
      <c r="AF17"/>
      <c r="AG17"/>
      <c r="AH17"/>
      <c r="AI17"/>
    </row>
    <row r="18" spans="1:35" x14ac:dyDescent="0.25">
      <c r="A18" s="12" t="s">
        <v>258</v>
      </c>
      <c r="O18"/>
      <c r="P18"/>
      <c r="Q18">
        <v>0</v>
      </c>
      <c r="R18">
        <v>0.12640000000000001</v>
      </c>
      <c r="S18">
        <v>0.1293</v>
      </c>
      <c r="T18">
        <v>0.1308</v>
      </c>
      <c r="U18">
        <f>AVERAGE(R18:T18)</f>
        <v>0.12883333333333336</v>
      </c>
      <c r="V18">
        <f>STDEV(R18:T18)</f>
        <v>2.2368132093076752E-3</v>
      </c>
      <c r="W18"/>
      <c r="X18"/>
      <c r="Y18"/>
      <c r="Z18"/>
      <c r="AA18"/>
      <c r="AB18"/>
      <c r="AC18"/>
      <c r="AD18"/>
      <c r="AE18"/>
      <c r="AF18"/>
      <c r="AG18"/>
      <c r="AH18"/>
      <c r="AI18"/>
    </row>
    <row r="19" spans="1:35" x14ac:dyDescent="0.25">
      <c r="A19" s="10"/>
      <c r="B19" s="55"/>
      <c r="C19" s="55"/>
      <c r="D19" s="55"/>
      <c r="O19"/>
      <c r="P19"/>
      <c r="Q19">
        <v>10</v>
      </c>
      <c r="R19">
        <v>0.1389</v>
      </c>
      <c r="S19">
        <v>0.13489999999999999</v>
      </c>
      <c r="T19">
        <v>0.13919999999999999</v>
      </c>
      <c r="U19">
        <f t="shared" ref="U19:U27" si="6">AVERAGE(R19:T19)</f>
        <v>0.13766666666666666</v>
      </c>
      <c r="V19">
        <f t="shared" ref="V19:V27" si="7">STDEV(R19:T19)</f>
        <v>2.4006943440041122E-3</v>
      </c>
      <c r="W19"/>
      <c r="X19"/>
      <c r="Y19"/>
      <c r="Z19"/>
      <c r="AA19"/>
      <c r="AB19"/>
      <c r="AC19"/>
      <c r="AD19"/>
      <c r="AE19"/>
      <c r="AF19"/>
      <c r="AG19"/>
      <c r="AH19"/>
      <c r="AI19"/>
    </row>
    <row r="20" spans="1:35" x14ac:dyDescent="0.25">
      <c r="A20" s="13" t="s">
        <v>259</v>
      </c>
      <c r="B20" s="55" t="s">
        <v>254</v>
      </c>
      <c r="C20" s="55"/>
      <c r="D20" s="55"/>
      <c r="E20" s="56" t="s">
        <v>255</v>
      </c>
      <c r="F20" s="56"/>
      <c r="G20" s="56"/>
      <c r="H20" s="56" t="s">
        <v>256</v>
      </c>
      <c r="I20" s="56"/>
      <c r="J20" s="56"/>
      <c r="K20" s="56" t="s">
        <v>257</v>
      </c>
      <c r="L20" s="56"/>
      <c r="M20" s="56"/>
      <c r="O20"/>
      <c r="P20"/>
      <c r="Q20">
        <v>50</v>
      </c>
      <c r="R20">
        <v>0.1978</v>
      </c>
      <c r="S20">
        <v>0.20119999999999999</v>
      </c>
      <c r="T20">
        <v>0.20280000000000001</v>
      </c>
      <c r="U20">
        <f t="shared" si="6"/>
        <v>0.2006</v>
      </c>
      <c r="V20">
        <f t="shared" si="7"/>
        <v>2.5534290669607415E-3</v>
      </c>
      <c r="W20"/>
      <c r="X20"/>
      <c r="Y20"/>
      <c r="Z20"/>
      <c r="AA20"/>
      <c r="AB20"/>
      <c r="AC20"/>
      <c r="AD20"/>
      <c r="AE20"/>
      <c r="AF20"/>
      <c r="AG20"/>
      <c r="AH20"/>
      <c r="AI20"/>
    </row>
    <row r="21" spans="1:35" x14ac:dyDescent="0.25">
      <c r="A21" s="14">
        <v>0</v>
      </c>
      <c r="B21" s="10">
        <v>0</v>
      </c>
      <c r="C21" s="10">
        <v>0</v>
      </c>
      <c r="D21" s="10">
        <v>0</v>
      </c>
      <c r="E21" s="1">
        <f>B21/1000/60</f>
        <v>0</v>
      </c>
      <c r="F21" s="1">
        <f t="shared" ref="F21:G33" si="8">C21/1000/60</f>
        <v>0</v>
      </c>
      <c r="G21" s="1">
        <f t="shared" si="8"/>
        <v>0</v>
      </c>
      <c r="H21" s="1">
        <f>E21/(5589.286*0.28)</f>
        <v>0</v>
      </c>
      <c r="I21" s="1">
        <f t="shared" ref="I21:J33" si="9">F21/(5589.286*0.28)</f>
        <v>0</v>
      </c>
      <c r="J21" s="1">
        <f t="shared" si="9"/>
        <v>0</v>
      </c>
      <c r="K21" s="1">
        <f>H21*1000000</f>
        <v>0</v>
      </c>
      <c r="L21" s="1">
        <f t="shared" ref="L21:M33" si="10">I21*1000000</f>
        <v>0</v>
      </c>
      <c r="M21" s="1">
        <f t="shared" si="10"/>
        <v>0</v>
      </c>
      <c r="O21"/>
      <c r="P21"/>
      <c r="Q21">
        <v>100</v>
      </c>
      <c r="R21">
        <v>0.27510000000000001</v>
      </c>
      <c r="S21">
        <v>0.27929999999999999</v>
      </c>
      <c r="T21">
        <v>0.27800000000000002</v>
      </c>
      <c r="U21">
        <f t="shared" si="6"/>
        <v>0.27746666666666669</v>
      </c>
      <c r="V21">
        <f t="shared" si="7"/>
        <v>2.1501937897160121E-3</v>
      </c>
      <c r="W21"/>
      <c r="X21"/>
      <c r="Y21"/>
      <c r="Z21"/>
      <c r="AA21"/>
      <c r="AB21"/>
      <c r="AC21"/>
      <c r="AD21"/>
      <c r="AE21"/>
      <c r="AF21"/>
      <c r="AG21"/>
      <c r="AH21"/>
      <c r="AI21"/>
    </row>
    <row r="22" spans="1:35" x14ac:dyDescent="0.25">
      <c r="A22" s="14">
        <v>50</v>
      </c>
      <c r="B22" s="10">
        <v>1.08</v>
      </c>
      <c r="C22" s="10">
        <v>0.78100000000000003</v>
      </c>
      <c r="D22" s="10">
        <v>0.74299999999999999</v>
      </c>
      <c r="E22" s="1">
        <f t="shared" ref="E22:E33" si="11">B22/1000/60</f>
        <v>1.8E-5</v>
      </c>
      <c r="F22" s="1">
        <f t="shared" si="8"/>
        <v>1.3016666666666667E-5</v>
      </c>
      <c r="G22" s="1">
        <f t="shared" si="8"/>
        <v>1.2383333333333332E-5</v>
      </c>
      <c r="H22" s="1">
        <f t="shared" ref="H22:H33" si="12">E22/(5589.286*0.28)</f>
        <v>1.1501596856148403E-8</v>
      </c>
      <c r="I22" s="1">
        <f t="shared" si="9"/>
        <v>8.3173584672702791E-9</v>
      </c>
      <c r="J22" s="1">
        <f t="shared" si="9"/>
        <v>7.9126726519613529E-9</v>
      </c>
      <c r="K22" s="1">
        <f t="shared" ref="K22:K33" si="13">H22*1000000</f>
        <v>1.1501596856148403E-2</v>
      </c>
      <c r="L22" s="1">
        <f t="shared" si="10"/>
        <v>8.3173584672702784E-3</v>
      </c>
      <c r="M22" s="1">
        <f t="shared" si="10"/>
        <v>7.9126726519613538E-3</v>
      </c>
      <c r="O22"/>
      <c r="P22"/>
      <c r="Q22">
        <v>200</v>
      </c>
      <c r="R22">
        <v>0.43880000000000002</v>
      </c>
      <c r="S22">
        <v>0.43380000000000002</v>
      </c>
      <c r="T22">
        <v>0.43070000000000003</v>
      </c>
      <c r="U22">
        <f t="shared" si="6"/>
        <v>0.43443333333333339</v>
      </c>
      <c r="V22">
        <f t="shared" si="7"/>
        <v>4.0869711686447362E-3</v>
      </c>
      <c r="W22"/>
      <c r="X22"/>
      <c r="Y22"/>
      <c r="Z22"/>
      <c r="AA22"/>
      <c r="AB22"/>
      <c r="AC22"/>
      <c r="AD22"/>
      <c r="AE22"/>
      <c r="AF22"/>
      <c r="AG22"/>
      <c r="AH22"/>
      <c r="AI22"/>
    </row>
    <row r="23" spans="1:35" x14ac:dyDescent="0.25">
      <c r="A23" s="14">
        <v>100</v>
      </c>
      <c r="B23" s="10">
        <v>1.964</v>
      </c>
      <c r="C23" s="10">
        <v>2.1709999999999998</v>
      </c>
      <c r="D23" s="10">
        <v>1.8640000000000001</v>
      </c>
      <c r="E23" s="1">
        <f t="shared" si="11"/>
        <v>3.2733333333333334E-5</v>
      </c>
      <c r="F23" s="1">
        <f t="shared" si="8"/>
        <v>3.618333333333333E-5</v>
      </c>
      <c r="G23" s="1">
        <f t="shared" si="8"/>
        <v>3.1066666666666672E-5</v>
      </c>
      <c r="H23" s="1">
        <f t="shared" si="12"/>
        <v>2.0915866875440242E-8</v>
      </c>
      <c r="I23" s="1">
        <f t="shared" si="9"/>
        <v>2.3120339606202015E-8</v>
      </c>
      <c r="J23" s="1">
        <f t="shared" si="9"/>
        <v>1.9850904203574651E-8</v>
      </c>
      <c r="K23" s="1">
        <f t="shared" si="13"/>
        <v>2.0915866875440243E-2</v>
      </c>
      <c r="L23" s="1">
        <f t="shared" si="10"/>
        <v>2.3120339606202016E-2</v>
      </c>
      <c r="M23" s="1">
        <f t="shared" si="10"/>
        <v>1.9850904203574649E-2</v>
      </c>
      <c r="O23"/>
      <c r="P23"/>
      <c r="Q23">
        <v>300</v>
      </c>
      <c r="R23">
        <v>0.58220000000000005</v>
      </c>
      <c r="S23">
        <v>0.57840000000000003</v>
      </c>
      <c r="T23">
        <v>0.57569999999999999</v>
      </c>
      <c r="U23">
        <f t="shared" si="6"/>
        <v>0.57876666666666665</v>
      </c>
      <c r="V23">
        <f t="shared" si="7"/>
        <v>3.2654759734736267E-3</v>
      </c>
      <c r="W23"/>
      <c r="X23"/>
      <c r="Y23"/>
      <c r="Z23"/>
      <c r="AA23"/>
      <c r="AB23"/>
      <c r="AC23"/>
      <c r="AD23"/>
      <c r="AE23"/>
      <c r="AF23"/>
      <c r="AG23"/>
      <c r="AH23"/>
      <c r="AI23"/>
    </row>
    <row r="24" spans="1:35" x14ac:dyDescent="0.25">
      <c r="A24" s="14">
        <v>200</v>
      </c>
      <c r="B24" s="10">
        <v>3.4159999999999999</v>
      </c>
      <c r="C24" s="10">
        <v>3.4540000000000002</v>
      </c>
      <c r="D24" s="10">
        <v>3.43</v>
      </c>
      <c r="E24" s="1">
        <f t="shared" si="11"/>
        <v>5.6933333333333333E-5</v>
      </c>
      <c r="F24" s="1">
        <f t="shared" si="8"/>
        <v>5.7566666666666666E-5</v>
      </c>
      <c r="G24" s="1">
        <f t="shared" si="8"/>
        <v>5.7166666666666669E-5</v>
      </c>
      <c r="H24" s="1">
        <f t="shared" si="12"/>
        <v>3.6379124870928651E-8</v>
      </c>
      <c r="I24" s="1">
        <f t="shared" si="9"/>
        <v>3.6783810686237572E-8</v>
      </c>
      <c r="J24" s="1">
        <f t="shared" si="9"/>
        <v>3.6528219644989836E-8</v>
      </c>
      <c r="K24" s="1">
        <f t="shared" si="13"/>
        <v>3.6379124870928647E-2</v>
      </c>
      <c r="L24" s="1">
        <f t="shared" si="10"/>
        <v>3.6783810686237574E-2</v>
      </c>
      <c r="M24" s="1">
        <f t="shared" si="10"/>
        <v>3.6528219644989833E-2</v>
      </c>
      <c r="O24"/>
      <c r="P24"/>
      <c r="Q24">
        <v>400</v>
      </c>
      <c r="R24">
        <v>0.74329999999999996</v>
      </c>
      <c r="S24">
        <v>0.74239999999999995</v>
      </c>
      <c r="T24">
        <v>0.73839999999999995</v>
      </c>
      <c r="U24">
        <f t="shared" si="6"/>
        <v>0.74136666666666662</v>
      </c>
      <c r="V24">
        <f t="shared" si="7"/>
        <v>2.6083200212652907E-3</v>
      </c>
      <c r="W24"/>
      <c r="X24"/>
      <c r="Y24"/>
      <c r="Z24"/>
      <c r="AA24"/>
      <c r="AB24"/>
      <c r="AC24"/>
      <c r="AD24"/>
      <c r="AE24"/>
      <c r="AF24"/>
      <c r="AG24"/>
      <c r="AH24"/>
      <c r="AI24"/>
    </row>
    <row r="25" spans="1:35" x14ac:dyDescent="0.25">
      <c r="A25" s="14">
        <v>300</v>
      </c>
      <c r="B25" s="10">
        <v>4.4050000000000002</v>
      </c>
      <c r="C25" s="10">
        <v>5.6609999999999996</v>
      </c>
      <c r="D25" s="10">
        <v>4.3220000000000001</v>
      </c>
      <c r="E25" s="1">
        <f t="shared" si="11"/>
        <v>7.3416666666666671E-5</v>
      </c>
      <c r="F25" s="1">
        <f t="shared" si="8"/>
        <v>9.4349999999999989E-5</v>
      </c>
      <c r="G25" s="1">
        <f t="shared" si="8"/>
        <v>7.203333333333334E-5</v>
      </c>
      <c r="H25" s="1">
        <f t="shared" si="12"/>
        <v>4.6911605695679363E-8</v>
      </c>
      <c r="I25" s="1">
        <f t="shared" si="9"/>
        <v>6.0287536854311198E-8</v>
      </c>
      <c r="J25" s="1">
        <f t="shared" si="9"/>
        <v>4.6027686678030921E-8</v>
      </c>
      <c r="K25" s="1">
        <f t="shared" si="13"/>
        <v>4.6911605695679363E-2</v>
      </c>
      <c r="L25" s="1">
        <f t="shared" si="10"/>
        <v>6.0287536854311201E-2</v>
      </c>
      <c r="M25" s="1">
        <f t="shared" si="10"/>
        <v>4.6027686678030921E-2</v>
      </c>
      <c r="O25"/>
      <c r="P25"/>
      <c r="Q25">
        <v>500</v>
      </c>
      <c r="R25">
        <v>0.89119999999999999</v>
      </c>
      <c r="S25">
        <v>0.88580000000000003</v>
      </c>
      <c r="T25">
        <v>0.88029999999999997</v>
      </c>
      <c r="U25">
        <f t="shared" si="6"/>
        <v>0.8857666666666667</v>
      </c>
      <c r="V25">
        <f t="shared" si="7"/>
        <v>5.450076452063168E-3</v>
      </c>
      <c r="W25"/>
      <c r="X25"/>
      <c r="Y25"/>
      <c r="Z25"/>
      <c r="AA25"/>
      <c r="AB25"/>
      <c r="AC25"/>
      <c r="AD25"/>
      <c r="AE25"/>
      <c r="AF25"/>
      <c r="AG25"/>
      <c r="AH25"/>
      <c r="AI25"/>
    </row>
    <row r="26" spans="1:35" x14ac:dyDescent="0.25">
      <c r="A26" s="14">
        <v>400</v>
      </c>
      <c r="B26" s="10">
        <v>5.633</v>
      </c>
      <c r="C26" s="10">
        <v>7.39</v>
      </c>
      <c r="D26" s="10">
        <v>5.83</v>
      </c>
      <c r="E26" s="1">
        <f t="shared" si="11"/>
        <v>9.3883333333333329E-5</v>
      </c>
      <c r="F26" s="1">
        <f t="shared" si="8"/>
        <v>1.2316666666666666E-4</v>
      </c>
      <c r="G26" s="1">
        <f t="shared" si="8"/>
        <v>9.7166666666666666E-5</v>
      </c>
      <c r="H26" s="1">
        <f t="shared" si="12"/>
        <v>5.9989347306188841E-8</v>
      </c>
      <c r="I26" s="1">
        <f t="shared" si="9"/>
        <v>7.8700741450867298E-8</v>
      </c>
      <c r="J26" s="1">
        <f t="shared" si="9"/>
        <v>6.208732376976406E-8</v>
      </c>
      <c r="K26" s="1">
        <f t="shared" si="13"/>
        <v>5.9989347306188844E-2</v>
      </c>
      <c r="L26" s="1">
        <f t="shared" si="10"/>
        <v>7.8700741450867293E-2</v>
      </c>
      <c r="M26" s="1">
        <f t="shared" si="10"/>
        <v>6.2087323769764058E-2</v>
      </c>
      <c r="O26"/>
      <c r="P26"/>
      <c r="Q26">
        <v>600</v>
      </c>
      <c r="R26">
        <v>1.0674999999999999</v>
      </c>
      <c r="S26">
        <v>1.0472999999999999</v>
      </c>
      <c r="T26">
        <v>1.046</v>
      </c>
      <c r="U26">
        <f t="shared" si="6"/>
        <v>1.0536000000000001</v>
      </c>
      <c r="V26">
        <f t="shared" si="7"/>
        <v>1.2055289295574737E-2</v>
      </c>
      <c r="W26"/>
      <c r="X26"/>
      <c r="Y26"/>
      <c r="Z26"/>
      <c r="AA26"/>
      <c r="AB26"/>
      <c r="AC26"/>
      <c r="AD26"/>
      <c r="AE26"/>
      <c r="AF26"/>
      <c r="AG26"/>
      <c r="AH26"/>
      <c r="AI26"/>
    </row>
    <row r="27" spans="1:35" x14ac:dyDescent="0.25">
      <c r="A27" s="14">
        <v>600</v>
      </c>
      <c r="B27" s="10">
        <v>9.048</v>
      </c>
      <c r="C27" s="10">
        <v>10.898</v>
      </c>
      <c r="D27" s="10">
        <v>9.4250000000000007</v>
      </c>
      <c r="E27" s="1">
        <f t="shared" si="11"/>
        <v>1.5080000000000001E-4</v>
      </c>
      <c r="F27" s="1">
        <f t="shared" si="8"/>
        <v>1.8163333333333332E-4</v>
      </c>
      <c r="G27" s="1">
        <f t="shared" si="8"/>
        <v>1.5708333333333335E-4</v>
      </c>
      <c r="H27" s="1">
        <f t="shared" si="12"/>
        <v>9.6357822550398831E-8</v>
      </c>
      <c r="I27" s="1">
        <f t="shared" si="9"/>
        <v>1.1605963197991229E-7</v>
      </c>
      <c r="J27" s="1">
        <f t="shared" si="9"/>
        <v>1.0037273182333213E-7</v>
      </c>
      <c r="K27" s="1">
        <f t="shared" si="13"/>
        <v>9.6357822550398833E-2</v>
      </c>
      <c r="L27" s="1">
        <f t="shared" si="10"/>
        <v>0.11605963197991229</v>
      </c>
      <c r="M27" s="1">
        <f t="shared" si="10"/>
        <v>0.10037273182333213</v>
      </c>
      <c r="O27"/>
      <c r="P27"/>
      <c r="Q27">
        <v>700</v>
      </c>
      <c r="R27">
        <v>1.2097</v>
      </c>
      <c r="S27">
        <v>1.2021999999999999</v>
      </c>
      <c r="T27">
        <v>1.2077</v>
      </c>
      <c r="U27">
        <f t="shared" si="6"/>
        <v>1.2065333333333335</v>
      </c>
      <c r="V27">
        <f t="shared" si="7"/>
        <v>3.8837267325770486E-3</v>
      </c>
      <c r="W27"/>
      <c r="X27"/>
      <c r="Y27"/>
      <c r="Z27"/>
      <c r="AA27"/>
      <c r="AB27"/>
      <c r="AC27"/>
      <c r="AD27"/>
      <c r="AE27"/>
      <c r="AF27"/>
      <c r="AG27"/>
      <c r="AH27"/>
      <c r="AI27"/>
    </row>
    <row r="28" spans="1:35" x14ac:dyDescent="0.25">
      <c r="A28" s="14">
        <v>800</v>
      </c>
      <c r="B28" s="10">
        <v>8.7759999999999998</v>
      </c>
      <c r="C28" s="10">
        <v>12.141999999999999</v>
      </c>
      <c r="D28" s="10">
        <v>9.4109999999999996</v>
      </c>
      <c r="E28" s="1">
        <f t="shared" si="11"/>
        <v>1.4626666666666665E-4</v>
      </c>
      <c r="F28" s="1">
        <f t="shared" si="8"/>
        <v>2.0236666666666666E-4</v>
      </c>
      <c r="G28" s="1">
        <f t="shared" si="8"/>
        <v>1.5684999999999999E-4</v>
      </c>
      <c r="H28" s="1">
        <f t="shared" si="12"/>
        <v>9.3461124082924412E-8</v>
      </c>
      <c r="I28" s="1">
        <f t="shared" si="9"/>
        <v>1.2930776761792026E-7</v>
      </c>
      <c r="J28" s="1">
        <f t="shared" si="9"/>
        <v>1.0022363704927093E-7</v>
      </c>
      <c r="K28" s="1">
        <f t="shared" si="13"/>
        <v>9.346112408292441E-2</v>
      </c>
      <c r="L28" s="1">
        <f t="shared" si="10"/>
        <v>0.12930776761792026</v>
      </c>
      <c r="M28" s="1">
        <f t="shared" si="10"/>
        <v>0.10022363704927092</v>
      </c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  <c r="AD28"/>
      <c r="AE28"/>
      <c r="AF28"/>
      <c r="AG28"/>
      <c r="AH28"/>
      <c r="AI28"/>
    </row>
    <row r="29" spans="1:35" x14ac:dyDescent="0.25">
      <c r="A29" s="14">
        <v>1200</v>
      </c>
      <c r="B29" s="10">
        <v>10.201000000000001</v>
      </c>
      <c r="C29" s="10">
        <v>13.718999999999999</v>
      </c>
      <c r="D29" s="10">
        <v>10.582000000000001</v>
      </c>
      <c r="E29" s="1">
        <f t="shared" si="11"/>
        <v>1.7001666666666666E-4</v>
      </c>
      <c r="F29" s="1">
        <f t="shared" si="8"/>
        <v>2.2864999999999997E-4</v>
      </c>
      <c r="G29" s="1">
        <f t="shared" si="8"/>
        <v>1.7636666666666668E-4</v>
      </c>
      <c r="H29" s="1">
        <f t="shared" si="12"/>
        <v>1.0863684215700912E-7</v>
      </c>
      <c r="I29" s="1">
        <f t="shared" si="9"/>
        <v>1.4610222895324066E-7</v>
      </c>
      <c r="J29" s="1">
        <f t="shared" si="9"/>
        <v>1.1269434993681704E-7</v>
      </c>
      <c r="K29" s="1">
        <f t="shared" si="13"/>
        <v>0.10863684215700911</v>
      </c>
      <c r="L29" s="1">
        <f t="shared" si="10"/>
        <v>0.14610222895324065</v>
      </c>
      <c r="M29" s="1">
        <f t="shared" si="10"/>
        <v>0.11269434993681704</v>
      </c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  <c r="AD29"/>
      <c r="AE29"/>
      <c r="AF29"/>
      <c r="AG29"/>
      <c r="AH29"/>
      <c r="AI29"/>
    </row>
    <row r="30" spans="1:35" x14ac:dyDescent="0.25">
      <c r="A30" s="14">
        <v>1600</v>
      </c>
      <c r="B30" s="10">
        <v>12.449</v>
      </c>
      <c r="C30" s="10">
        <v>13.739000000000001</v>
      </c>
      <c r="D30" s="10">
        <v>10.183999999999999</v>
      </c>
      <c r="E30" s="1">
        <f t="shared" si="11"/>
        <v>2.0748333333333333E-4</v>
      </c>
      <c r="F30" s="1">
        <f t="shared" si="8"/>
        <v>2.2898333333333336E-4</v>
      </c>
      <c r="G30" s="1">
        <f t="shared" si="8"/>
        <v>1.697333333333333E-4</v>
      </c>
      <c r="H30" s="1">
        <f t="shared" si="12"/>
        <v>1.3257720302054765E-7</v>
      </c>
      <c r="I30" s="1">
        <f t="shared" si="9"/>
        <v>1.4631522148761382E-7</v>
      </c>
      <c r="J30" s="1">
        <f t="shared" si="9"/>
        <v>1.0845579850279195E-7</v>
      </c>
      <c r="K30" s="1">
        <f t="shared" si="13"/>
        <v>0.13257720302054765</v>
      </c>
      <c r="L30" s="1">
        <f t="shared" si="10"/>
        <v>0.14631522148761381</v>
      </c>
      <c r="M30" s="1">
        <f t="shared" si="10"/>
        <v>0.10845579850279195</v>
      </c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  <c r="AD30"/>
      <c r="AE30"/>
      <c r="AF30"/>
      <c r="AG30"/>
      <c r="AH30"/>
      <c r="AI30"/>
    </row>
    <row r="31" spans="1:35" x14ac:dyDescent="0.25">
      <c r="A31" s="14">
        <v>2200</v>
      </c>
      <c r="B31" s="10">
        <v>13.583</v>
      </c>
      <c r="C31" s="10">
        <v>14.53</v>
      </c>
      <c r="D31" s="10">
        <v>11.677</v>
      </c>
      <c r="E31" s="1">
        <f t="shared" si="11"/>
        <v>2.2638333333333332E-4</v>
      </c>
      <c r="F31" s="1">
        <f t="shared" si="8"/>
        <v>2.4216666666666665E-4</v>
      </c>
      <c r="G31" s="1">
        <f t="shared" si="8"/>
        <v>1.9461666666666666E-4</v>
      </c>
      <c r="H31" s="1">
        <f t="shared" si="12"/>
        <v>1.4465387971950346E-7</v>
      </c>
      <c r="I31" s="1">
        <f t="shared" si="9"/>
        <v>1.5473907622207063E-7</v>
      </c>
      <c r="J31" s="1">
        <f t="shared" si="9"/>
        <v>1.2435569119374526E-7</v>
      </c>
      <c r="K31" s="1">
        <f t="shared" si="13"/>
        <v>0.14465387971950347</v>
      </c>
      <c r="L31" s="1">
        <f t="shared" si="10"/>
        <v>0.15473907622207064</v>
      </c>
      <c r="M31" s="1">
        <f t="shared" si="10"/>
        <v>0.12435569119374526</v>
      </c>
      <c r="O31" t="s">
        <v>266</v>
      </c>
      <c r="P31" t="s">
        <v>282</v>
      </c>
      <c r="Q31">
        <v>1.3</v>
      </c>
      <c r="R31" t="s">
        <v>268</v>
      </c>
      <c r="S31" t="s">
        <v>269</v>
      </c>
      <c r="T31" t="s">
        <v>270</v>
      </c>
      <c r="U31" t="s">
        <v>271</v>
      </c>
      <c r="V31" t="b">
        <v>0</v>
      </c>
      <c r="W31">
        <v>1</v>
      </c>
      <c r="X31"/>
      <c r="Y31"/>
      <c r="Z31"/>
      <c r="AA31"/>
      <c r="AB31"/>
      <c r="AC31">
        <v>1</v>
      </c>
      <c r="AD31">
        <v>340</v>
      </c>
      <c r="AE31">
        <v>1</v>
      </c>
      <c r="AF31">
        <v>10</v>
      </c>
      <c r="AG31">
        <v>96</v>
      </c>
      <c r="AH31">
        <v>1</v>
      </c>
      <c r="AI31">
        <v>3</v>
      </c>
    </row>
    <row r="32" spans="1:35" x14ac:dyDescent="0.25">
      <c r="A32" s="14">
        <v>2800</v>
      </c>
      <c r="B32" s="10">
        <v>14.95</v>
      </c>
      <c r="C32" s="10">
        <v>17.741</v>
      </c>
      <c r="D32" s="10">
        <v>13.542999999999999</v>
      </c>
      <c r="E32" s="1">
        <f t="shared" si="11"/>
        <v>2.4916666666666669E-4</v>
      </c>
      <c r="F32" s="1">
        <f t="shared" si="8"/>
        <v>2.9568333333333336E-4</v>
      </c>
      <c r="G32" s="1">
        <f t="shared" si="8"/>
        <v>2.2571666666666666E-4</v>
      </c>
      <c r="H32" s="1">
        <f t="shared" si="12"/>
        <v>1.5921191944390613E-7</v>
      </c>
      <c r="I32" s="1">
        <f t="shared" si="9"/>
        <v>1.8893502761567483E-7</v>
      </c>
      <c r="J32" s="1">
        <f t="shared" si="9"/>
        <v>1.4422789465075723E-7</v>
      </c>
      <c r="K32" s="1">
        <f t="shared" si="13"/>
        <v>0.15921191944390611</v>
      </c>
      <c r="L32" s="1">
        <f t="shared" si="10"/>
        <v>0.18893502761567482</v>
      </c>
      <c r="M32" s="1">
        <f t="shared" si="10"/>
        <v>0.14422789465075722</v>
      </c>
      <c r="O32"/>
      <c r="P32" t="s">
        <v>272</v>
      </c>
      <c r="Q32">
        <v>1</v>
      </c>
      <c r="R32">
        <v>2</v>
      </c>
      <c r="S32">
        <v>3</v>
      </c>
      <c r="T32">
        <v>4</v>
      </c>
      <c r="U32">
        <v>5</v>
      </c>
      <c r="V32">
        <v>6</v>
      </c>
      <c r="W32">
        <v>7</v>
      </c>
      <c r="X32">
        <v>8</v>
      </c>
      <c r="Y32">
        <v>9</v>
      </c>
      <c r="Z32">
        <v>10</v>
      </c>
      <c r="AA32">
        <v>11</v>
      </c>
      <c r="AB32">
        <v>12</v>
      </c>
      <c r="AC32"/>
      <c r="AD32"/>
      <c r="AE32"/>
      <c r="AF32"/>
      <c r="AG32"/>
      <c r="AH32"/>
      <c r="AI32"/>
    </row>
    <row r="33" spans="1:35" x14ac:dyDescent="0.25">
      <c r="A33" s="14">
        <v>3600</v>
      </c>
      <c r="B33" s="10">
        <v>15.019</v>
      </c>
      <c r="C33" s="10">
        <v>14.714</v>
      </c>
      <c r="D33" s="10">
        <v>9.875</v>
      </c>
      <c r="E33" s="1">
        <f t="shared" si="11"/>
        <v>2.5031666666666663E-4</v>
      </c>
      <c r="F33" s="1">
        <f t="shared" si="8"/>
        <v>2.4523333333333335E-4</v>
      </c>
      <c r="G33" s="1">
        <f t="shared" si="8"/>
        <v>1.6458333333333334E-4</v>
      </c>
      <c r="H33" s="1">
        <f t="shared" si="12"/>
        <v>1.5994674368749336E-7</v>
      </c>
      <c r="I33" s="1">
        <f t="shared" si="9"/>
        <v>1.5669860753830333E-7</v>
      </c>
      <c r="J33" s="1">
        <f t="shared" si="9"/>
        <v>1.0516506384672729E-7</v>
      </c>
      <c r="K33" s="1">
        <f t="shared" si="13"/>
        <v>0.15994674368749334</v>
      </c>
      <c r="L33" s="1">
        <f t="shared" si="10"/>
        <v>0.15669860753830334</v>
      </c>
      <c r="M33" s="1">
        <f t="shared" si="10"/>
        <v>0.10516506384672729</v>
      </c>
      <c r="O33"/>
      <c r="P33">
        <v>23.1</v>
      </c>
      <c r="Q33">
        <v>0.12509999999999999</v>
      </c>
      <c r="R33">
        <v>0.12770000000000001</v>
      </c>
      <c r="S33">
        <v>0.18229999999999999</v>
      </c>
      <c r="T33">
        <v>0.24340000000000001</v>
      </c>
      <c r="U33">
        <v>0.37619999999999998</v>
      </c>
      <c r="V33">
        <v>0.50270000000000004</v>
      </c>
      <c r="W33">
        <v>0.63619999999999999</v>
      </c>
      <c r="X33">
        <v>0.75590000000000002</v>
      </c>
      <c r="Y33">
        <v>0.87639999999999996</v>
      </c>
      <c r="Z33">
        <v>1.0042</v>
      </c>
      <c r="AA33"/>
      <c r="AB33"/>
      <c r="AC33"/>
      <c r="AD33"/>
      <c r="AE33"/>
      <c r="AF33"/>
      <c r="AG33"/>
      <c r="AH33"/>
      <c r="AI33"/>
    </row>
    <row r="34" spans="1:35" x14ac:dyDescent="0.25">
      <c r="O34"/>
      <c r="P34"/>
      <c r="Q34">
        <v>0.1283</v>
      </c>
      <c r="R34">
        <v>0.1331</v>
      </c>
      <c r="S34">
        <v>0.1963</v>
      </c>
      <c r="T34">
        <v>0.27300000000000002</v>
      </c>
      <c r="U34">
        <v>0.42430000000000001</v>
      </c>
      <c r="V34">
        <v>0.58989999999999998</v>
      </c>
      <c r="W34">
        <v>0.74460000000000004</v>
      </c>
      <c r="X34">
        <v>0.90469999999999995</v>
      </c>
      <c r="Y34">
        <v>1.0615000000000001</v>
      </c>
      <c r="Z34">
        <v>1.2163999999999999</v>
      </c>
      <c r="AA34"/>
      <c r="AB34"/>
      <c r="AC34"/>
      <c r="AD34"/>
      <c r="AE34"/>
      <c r="AF34"/>
      <c r="AG34"/>
      <c r="AH34"/>
      <c r="AI34"/>
    </row>
    <row r="35" spans="1:35" x14ac:dyDescent="0.25">
      <c r="O35"/>
      <c r="P35"/>
      <c r="Q35">
        <v>0.12570000000000001</v>
      </c>
      <c r="R35">
        <v>0.1326</v>
      </c>
      <c r="S35">
        <v>0.19670000000000001</v>
      </c>
      <c r="T35">
        <v>0.27439999999999998</v>
      </c>
      <c r="U35">
        <v>0.42270000000000002</v>
      </c>
      <c r="V35">
        <v>0.59140000000000004</v>
      </c>
      <c r="W35">
        <v>0.74180000000000001</v>
      </c>
      <c r="X35">
        <v>0.90769999999999995</v>
      </c>
      <c r="Y35">
        <v>1.0643</v>
      </c>
      <c r="Z35">
        <v>1.2048000000000001</v>
      </c>
      <c r="AA35"/>
      <c r="AB35"/>
      <c r="AC35"/>
      <c r="AD35"/>
      <c r="AE35"/>
      <c r="AF35"/>
      <c r="AG35"/>
      <c r="AH35"/>
      <c r="AI35"/>
    </row>
    <row r="36" spans="1:35" x14ac:dyDescent="0.25">
      <c r="A36" s="12" t="s">
        <v>260</v>
      </c>
      <c r="B36" s="12"/>
      <c r="C36" s="10"/>
      <c r="D36" s="10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  <c r="AD36"/>
      <c r="AE36"/>
      <c r="AF36"/>
      <c r="AG36"/>
      <c r="AH36"/>
      <c r="AI36"/>
    </row>
    <row r="37" spans="1:35" x14ac:dyDescent="0.25">
      <c r="A37" s="10"/>
      <c r="B37" s="55" t="s">
        <v>261</v>
      </c>
      <c r="C37" s="55"/>
      <c r="D37" s="55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  <c r="AD37"/>
      <c r="AE37"/>
      <c r="AF37"/>
      <c r="AG37"/>
      <c r="AH37"/>
      <c r="AI37"/>
    </row>
    <row r="38" spans="1:35" x14ac:dyDescent="0.25">
      <c r="A38" s="8" t="s">
        <v>262</v>
      </c>
      <c r="B38" s="55" t="s">
        <v>254</v>
      </c>
      <c r="C38" s="55"/>
      <c r="D38" s="55"/>
      <c r="E38" s="56" t="s">
        <v>255</v>
      </c>
      <c r="F38" s="56"/>
      <c r="G38" s="56"/>
      <c r="H38" s="56" t="s">
        <v>256</v>
      </c>
      <c r="I38" s="56"/>
      <c r="J38" s="56"/>
      <c r="K38" s="56" t="s">
        <v>257</v>
      </c>
      <c r="L38" s="56"/>
      <c r="M38" s="56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  <c r="AD38"/>
      <c r="AE38"/>
      <c r="AF38"/>
      <c r="AG38"/>
      <c r="AH38"/>
      <c r="AI38"/>
    </row>
    <row r="39" spans="1:35" x14ac:dyDescent="0.25">
      <c r="A39" s="8">
        <v>0</v>
      </c>
      <c r="B39" s="10">
        <v>2.1999999999999999E-2</v>
      </c>
      <c r="C39" s="10">
        <v>0</v>
      </c>
      <c r="D39" s="10">
        <v>3.3000000000000002E-2</v>
      </c>
      <c r="E39" s="1">
        <f>B39/1000/60</f>
        <v>3.6666666666666667E-7</v>
      </c>
      <c r="F39" s="1">
        <f t="shared" ref="F39:G49" si="14">C39/1000/60</f>
        <v>0</v>
      </c>
      <c r="G39" s="1">
        <f t="shared" si="14"/>
        <v>5.5000000000000003E-7</v>
      </c>
      <c r="H39" s="1">
        <f>E39/(5507.14*0.28)</f>
        <v>2.3778654792211734E-10</v>
      </c>
      <c r="I39" s="1">
        <f t="shared" ref="I39:J49" si="15">F39/(5507.14*0.28)</f>
        <v>0</v>
      </c>
      <c r="J39" s="1">
        <f t="shared" si="15"/>
        <v>3.5667982188317606E-10</v>
      </c>
      <c r="K39" s="1">
        <f>H39*1000000</f>
        <v>2.3778654792211735E-4</v>
      </c>
      <c r="L39" s="1">
        <f t="shared" ref="L39:M49" si="16">I39*1000000</f>
        <v>0</v>
      </c>
      <c r="M39" s="1">
        <f t="shared" si="16"/>
        <v>3.5667982188317604E-4</v>
      </c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  <c r="AD39"/>
      <c r="AE39"/>
      <c r="AF39"/>
      <c r="AG39"/>
      <c r="AH39"/>
      <c r="AI39"/>
    </row>
    <row r="40" spans="1:35" x14ac:dyDescent="0.25">
      <c r="A40" s="8">
        <v>0.2</v>
      </c>
      <c r="B40" s="10">
        <v>18.503</v>
      </c>
      <c r="C40" s="10">
        <v>11.532</v>
      </c>
      <c r="D40" s="10">
        <v>12.215999999999999</v>
      </c>
      <c r="E40" s="1">
        <f t="shared" ref="E40:E49" si="17">B40/1000/60</f>
        <v>3.0838333333333328E-4</v>
      </c>
      <c r="F40" s="1">
        <f t="shared" si="14"/>
        <v>1.9220000000000001E-4</v>
      </c>
      <c r="G40" s="1">
        <f t="shared" si="14"/>
        <v>2.0359999999999999E-4</v>
      </c>
      <c r="H40" s="1">
        <f t="shared" ref="H40:H49" si="18">E40/(5507.14*0.28)</f>
        <v>1.9998929528195166E-7</v>
      </c>
      <c r="I40" s="1">
        <f t="shared" si="15"/>
        <v>1.2464338502899352E-7</v>
      </c>
      <c r="J40" s="1">
        <f t="shared" si="15"/>
        <v>1.3203638497348114E-7</v>
      </c>
      <c r="K40" s="1">
        <f t="shared" ref="K40:K49" si="19">H40*1000000</f>
        <v>0.19998929528195167</v>
      </c>
      <c r="L40" s="1">
        <f t="shared" si="16"/>
        <v>0.12464338502899353</v>
      </c>
      <c r="M40" s="1">
        <f t="shared" si="16"/>
        <v>0.13203638497348114</v>
      </c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  <c r="AD40"/>
      <c r="AE40"/>
      <c r="AF40"/>
      <c r="AG40"/>
      <c r="AH40"/>
      <c r="AI40"/>
    </row>
    <row r="41" spans="1:35" x14ac:dyDescent="0.25">
      <c r="A41" s="8">
        <v>0.5</v>
      </c>
      <c r="B41" s="10">
        <v>32.128</v>
      </c>
      <c r="C41" s="10">
        <v>21.541</v>
      </c>
      <c r="D41" s="10">
        <v>18.771999999999998</v>
      </c>
      <c r="E41" s="1">
        <f t="shared" si="17"/>
        <v>5.354666666666666E-4</v>
      </c>
      <c r="F41" s="1">
        <f t="shared" si="14"/>
        <v>3.5901666666666667E-4</v>
      </c>
      <c r="G41" s="1">
        <f t="shared" si="14"/>
        <v>3.1286666666666661E-4</v>
      </c>
      <c r="H41" s="1">
        <f t="shared" si="18"/>
        <v>3.4725482780189936E-7</v>
      </c>
      <c r="I41" s="1">
        <f t="shared" si="15"/>
        <v>2.3282545585410592E-7</v>
      </c>
      <c r="J41" s="1">
        <f t="shared" si="15"/>
        <v>2.0289677625427209E-7</v>
      </c>
      <c r="K41" s="1">
        <f t="shared" si="19"/>
        <v>0.34725482780189937</v>
      </c>
      <c r="L41" s="1">
        <f t="shared" si="16"/>
        <v>0.23282545585410591</v>
      </c>
      <c r="M41" s="1">
        <f t="shared" si="16"/>
        <v>0.2028967762542721</v>
      </c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  <c r="AD41"/>
      <c r="AE41"/>
      <c r="AF41"/>
      <c r="AG41"/>
      <c r="AH41"/>
      <c r="AI41"/>
    </row>
    <row r="42" spans="1:35" x14ac:dyDescent="0.25">
      <c r="A42" s="8">
        <v>1</v>
      </c>
      <c r="B42" s="10">
        <v>60.555</v>
      </c>
      <c r="C42" s="10">
        <v>51.140999999999998</v>
      </c>
      <c r="D42" s="10">
        <v>45.408000000000001</v>
      </c>
      <c r="E42" s="1">
        <f t="shared" si="17"/>
        <v>1.0092499999999999E-3</v>
      </c>
      <c r="F42" s="1">
        <f t="shared" si="14"/>
        <v>8.5234999999999998E-4</v>
      </c>
      <c r="G42" s="1">
        <f t="shared" si="14"/>
        <v>7.5680000000000007E-4</v>
      </c>
      <c r="H42" s="1">
        <f t="shared" si="18"/>
        <v>6.5450747315562795E-7</v>
      </c>
      <c r="I42" s="1">
        <f t="shared" si="15"/>
        <v>5.5275644760386377E-7</v>
      </c>
      <c r="J42" s="1">
        <f t="shared" si="15"/>
        <v>4.907914349112503E-7</v>
      </c>
      <c r="K42" s="1">
        <f t="shared" si="19"/>
        <v>0.65450747315562796</v>
      </c>
      <c r="L42" s="1">
        <f t="shared" si="16"/>
        <v>0.55275644760386378</v>
      </c>
      <c r="M42" s="1">
        <f t="shared" si="16"/>
        <v>0.49079143491125032</v>
      </c>
      <c r="O42" t="s">
        <v>277</v>
      </c>
      <c r="P42"/>
      <c r="Q42"/>
      <c r="R42"/>
      <c r="S42"/>
      <c r="T42"/>
      <c r="U42"/>
      <c r="V42"/>
      <c r="W42"/>
      <c r="X42"/>
      <c r="Y42"/>
      <c r="Z42"/>
      <c r="AA42"/>
      <c r="AB42"/>
      <c r="AC42"/>
      <c r="AD42"/>
      <c r="AE42"/>
      <c r="AF42"/>
      <c r="AG42"/>
      <c r="AH42"/>
      <c r="AI42"/>
    </row>
    <row r="43" spans="1:35" x14ac:dyDescent="0.25">
      <c r="A43" s="8">
        <v>2</v>
      </c>
      <c r="B43" s="10">
        <v>95.192999999999998</v>
      </c>
      <c r="C43" s="10">
        <v>97.588999999999999</v>
      </c>
      <c r="D43" s="10">
        <v>77.167000000000002</v>
      </c>
      <c r="E43" s="1">
        <f t="shared" si="17"/>
        <v>1.5865499999999999E-3</v>
      </c>
      <c r="F43" s="1">
        <f t="shared" si="14"/>
        <v>1.6264833333333333E-3</v>
      </c>
      <c r="G43" s="1">
        <f t="shared" si="14"/>
        <v>1.2861166666666667E-3</v>
      </c>
      <c r="H43" s="1">
        <f t="shared" si="18"/>
        <v>1.0288915843795508E-6</v>
      </c>
      <c r="I43" s="1">
        <f t="shared" si="15"/>
        <v>1.0547887011441595E-6</v>
      </c>
      <c r="J43" s="1">
        <f t="shared" si="15"/>
        <v>8.3405793379572865E-7</v>
      </c>
      <c r="K43" s="1">
        <f t="shared" si="19"/>
        <v>1.0288915843795507</v>
      </c>
      <c r="L43" s="1">
        <f t="shared" si="16"/>
        <v>1.0547887011441595</v>
      </c>
      <c r="M43" s="1">
        <f t="shared" si="16"/>
        <v>0.83405793379572868</v>
      </c>
      <c r="O43" t="s">
        <v>283</v>
      </c>
      <c r="P43"/>
      <c r="Q43"/>
      <c r="R43"/>
      <c r="S43"/>
      <c r="T43"/>
      <c r="U43"/>
      <c r="V43"/>
      <c r="W43"/>
      <c r="X43"/>
      <c r="Y43"/>
      <c r="Z43"/>
      <c r="AA43"/>
      <c r="AB43"/>
      <c r="AC43"/>
      <c r="AD43"/>
      <c r="AE43"/>
      <c r="AF43"/>
      <c r="AG43"/>
      <c r="AH43"/>
      <c r="AI43"/>
    </row>
    <row r="44" spans="1:35" x14ac:dyDescent="0.25">
      <c r="A44" s="8">
        <v>3</v>
      </c>
      <c r="B44" s="10">
        <v>145.27000000000001</v>
      </c>
      <c r="C44" s="10">
        <v>138.65</v>
      </c>
      <c r="D44" s="10">
        <v>119.37</v>
      </c>
      <c r="E44" s="1">
        <f t="shared" si="17"/>
        <v>2.421166666666667E-3</v>
      </c>
      <c r="F44" s="1">
        <f t="shared" si="14"/>
        <v>2.3108333333333331E-3</v>
      </c>
      <c r="G44" s="1">
        <f t="shared" si="14"/>
        <v>1.9894999999999999E-3</v>
      </c>
      <c r="H44" s="1">
        <f t="shared" si="18"/>
        <v>1.5701478098475451E-6</v>
      </c>
      <c r="I44" s="1">
        <f t="shared" si="15"/>
        <v>1.4985956758818894E-6</v>
      </c>
      <c r="J44" s="1">
        <f t="shared" si="15"/>
        <v>1.2902081920665067E-6</v>
      </c>
      <c r="K44" s="1">
        <f t="shared" si="19"/>
        <v>1.570147809847545</v>
      </c>
      <c r="L44" s="1">
        <f t="shared" si="16"/>
        <v>1.4985956758818895</v>
      </c>
      <c r="M44" s="1">
        <f t="shared" si="16"/>
        <v>1.2902081920665067</v>
      </c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  <c r="AD44"/>
      <c r="AE44"/>
      <c r="AF44"/>
      <c r="AG44"/>
      <c r="AH44"/>
      <c r="AI44"/>
    </row>
    <row r="45" spans="1:35" x14ac:dyDescent="0.25">
      <c r="A45" s="8">
        <v>4</v>
      </c>
      <c r="B45" s="10">
        <v>161.52000000000001</v>
      </c>
      <c r="C45" s="10">
        <v>152.15</v>
      </c>
      <c r="D45" s="10">
        <v>116.18</v>
      </c>
      <c r="E45" s="1">
        <f t="shared" si="17"/>
        <v>2.6919999999999999E-3</v>
      </c>
      <c r="F45" s="1">
        <f t="shared" si="14"/>
        <v>2.5358333333333335E-3</v>
      </c>
      <c r="G45" s="1">
        <f t="shared" si="14"/>
        <v>1.9363333333333335E-3</v>
      </c>
      <c r="H45" s="1">
        <f t="shared" si="18"/>
        <v>1.7457856009263814E-6</v>
      </c>
      <c r="I45" s="1">
        <f t="shared" si="15"/>
        <v>1.6445101484704616E-6</v>
      </c>
      <c r="J45" s="1">
        <f t="shared" si="15"/>
        <v>1.2557291426177999E-6</v>
      </c>
      <c r="K45" s="1">
        <f t="shared" si="19"/>
        <v>1.7457856009263815</v>
      </c>
      <c r="L45" s="1">
        <f t="shared" si="16"/>
        <v>1.6445101484704616</v>
      </c>
      <c r="M45" s="1">
        <f t="shared" si="16"/>
        <v>1.2557291426177999</v>
      </c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  <c r="AD45"/>
      <c r="AE45"/>
      <c r="AF45"/>
      <c r="AG45"/>
      <c r="AH45"/>
      <c r="AI45"/>
    </row>
    <row r="46" spans="1:35" x14ac:dyDescent="0.25">
      <c r="A46" s="8">
        <v>5</v>
      </c>
      <c r="B46" s="10">
        <v>182.88</v>
      </c>
      <c r="C46" s="10">
        <v>189.59</v>
      </c>
      <c r="D46" s="10">
        <v>168.45</v>
      </c>
      <c r="E46" s="1">
        <f t="shared" si="17"/>
        <v>3.0479999999999999E-3</v>
      </c>
      <c r="F46" s="1">
        <f t="shared" si="14"/>
        <v>3.1598333333333335E-3</v>
      </c>
      <c r="G46" s="1">
        <f t="shared" si="14"/>
        <v>2.8074999999999997E-3</v>
      </c>
      <c r="H46" s="1">
        <f t="shared" si="18"/>
        <v>1.9766547219998555E-6</v>
      </c>
      <c r="I46" s="1">
        <f t="shared" si="15"/>
        <v>2.0491796191161016E-6</v>
      </c>
      <c r="J46" s="1">
        <f t="shared" si="15"/>
        <v>1.8206883635218483E-6</v>
      </c>
      <c r="K46" s="1">
        <f t="shared" si="19"/>
        <v>1.9766547219998556</v>
      </c>
      <c r="L46" s="1">
        <f t="shared" si="16"/>
        <v>2.0491796191161016</v>
      </c>
      <c r="M46" s="1">
        <f t="shared" si="16"/>
        <v>1.8206883635218483</v>
      </c>
      <c r="O46"/>
      <c r="P46"/>
      <c r="Q46" t="s">
        <v>284</v>
      </c>
      <c r="R46" s="57" t="s">
        <v>261</v>
      </c>
      <c r="S46" s="57"/>
      <c r="T46" s="57"/>
      <c r="U46" t="s">
        <v>280</v>
      </c>
      <c r="V46"/>
      <c r="W46"/>
      <c r="X46"/>
      <c r="Y46"/>
      <c r="Z46"/>
      <c r="AA46"/>
      <c r="AB46"/>
      <c r="AC46"/>
      <c r="AD46"/>
      <c r="AE46"/>
      <c r="AF46"/>
      <c r="AG46"/>
      <c r="AH46"/>
      <c r="AI46"/>
    </row>
    <row r="47" spans="1:35" x14ac:dyDescent="0.25">
      <c r="A47" s="8">
        <v>6</v>
      </c>
      <c r="B47" s="10">
        <v>204.9</v>
      </c>
      <c r="C47" s="10">
        <v>190.48</v>
      </c>
      <c r="D47" s="10">
        <v>173.41</v>
      </c>
      <c r="E47" s="1">
        <f t="shared" si="17"/>
        <v>3.4150000000000001E-3</v>
      </c>
      <c r="F47" s="1">
        <f t="shared" si="14"/>
        <v>3.1746666666666663E-3</v>
      </c>
      <c r="G47" s="1">
        <f t="shared" si="14"/>
        <v>2.8901666666666668E-3</v>
      </c>
      <c r="H47" s="1">
        <f t="shared" si="18"/>
        <v>2.214657439510993E-6</v>
      </c>
      <c r="I47" s="1">
        <f t="shared" si="15"/>
        <v>2.0587991658274961E-6</v>
      </c>
      <c r="J47" s="1">
        <f t="shared" si="15"/>
        <v>1.874298421598835E-6</v>
      </c>
      <c r="K47" s="1">
        <f t="shared" si="19"/>
        <v>2.2146574395109928</v>
      </c>
      <c r="L47" s="1">
        <f t="shared" si="16"/>
        <v>2.0587991658274962</v>
      </c>
      <c r="M47" s="1">
        <f t="shared" si="16"/>
        <v>1.874298421598835</v>
      </c>
      <c r="O47"/>
      <c r="P47">
        <v>0.12509999999999999</v>
      </c>
      <c r="Q47">
        <v>0</v>
      </c>
      <c r="R47"/>
      <c r="S47">
        <v>0.1283</v>
      </c>
      <c r="T47">
        <v>0.12570000000000001</v>
      </c>
      <c r="U47">
        <f>AVERAGE(S47:T47)</f>
        <v>0.127</v>
      </c>
      <c r="V47"/>
      <c r="W47"/>
      <c r="X47"/>
      <c r="Y47"/>
      <c r="Z47"/>
      <c r="AA47"/>
      <c r="AB47"/>
      <c r="AC47"/>
      <c r="AD47"/>
      <c r="AE47"/>
      <c r="AF47"/>
      <c r="AG47"/>
      <c r="AH47"/>
      <c r="AI47"/>
    </row>
    <row r="48" spans="1:35" x14ac:dyDescent="0.25">
      <c r="A48" s="8">
        <v>7</v>
      </c>
      <c r="B48" s="10">
        <v>205.68</v>
      </c>
      <c r="C48" s="10">
        <v>204.78</v>
      </c>
      <c r="D48" s="10">
        <v>184.98</v>
      </c>
      <c r="E48" s="1">
        <f t="shared" si="17"/>
        <v>3.4280000000000001E-3</v>
      </c>
      <c r="F48" s="1">
        <f t="shared" si="14"/>
        <v>3.4129999999999998E-3</v>
      </c>
      <c r="G48" s="1">
        <f t="shared" si="14"/>
        <v>3.0829999999999998E-3</v>
      </c>
      <c r="H48" s="1">
        <f t="shared" si="18"/>
        <v>2.2230880534827771E-6</v>
      </c>
      <c r="I48" s="1">
        <f t="shared" si="15"/>
        <v>2.2133604219768723E-6</v>
      </c>
      <c r="J48" s="1">
        <f t="shared" si="15"/>
        <v>1.9993525288469665E-6</v>
      </c>
      <c r="K48" s="1">
        <f t="shared" si="19"/>
        <v>2.223088053482777</v>
      </c>
      <c r="L48" s="1">
        <f t="shared" si="16"/>
        <v>2.2133604219768723</v>
      </c>
      <c r="M48" s="1">
        <f t="shared" si="16"/>
        <v>1.9993525288469665</v>
      </c>
      <c r="O48"/>
      <c r="P48">
        <v>0.12770000000000001</v>
      </c>
      <c r="Q48">
        <v>10</v>
      </c>
      <c r="R48"/>
      <c r="S48">
        <v>0.1331</v>
      </c>
      <c r="T48">
        <v>0.1326</v>
      </c>
      <c r="U48">
        <f t="shared" ref="U48:U56" si="20">AVERAGE(S48:T48)</f>
        <v>0.13285</v>
      </c>
      <c r="V48"/>
      <c r="W48"/>
      <c r="X48"/>
      <c r="Y48"/>
      <c r="Z48"/>
      <c r="AA48"/>
      <c r="AB48"/>
      <c r="AC48"/>
      <c r="AD48"/>
      <c r="AE48"/>
      <c r="AF48"/>
      <c r="AG48"/>
      <c r="AH48"/>
      <c r="AI48"/>
    </row>
    <row r="49" spans="1:35" x14ac:dyDescent="0.25">
      <c r="A49" s="8">
        <v>8</v>
      </c>
      <c r="B49" s="10">
        <v>176.25</v>
      </c>
      <c r="C49" s="10">
        <v>184.06</v>
      </c>
      <c r="D49" s="10">
        <v>184.29</v>
      </c>
      <c r="E49" s="1">
        <f t="shared" si="17"/>
        <v>2.9375E-3</v>
      </c>
      <c r="F49" s="1">
        <f t="shared" si="14"/>
        <v>3.0676666666666669E-3</v>
      </c>
      <c r="G49" s="1">
        <f t="shared" si="14"/>
        <v>3.0714999999999996E-3</v>
      </c>
      <c r="H49" s="1">
        <f t="shared" si="18"/>
        <v>1.9049945032396902E-6</v>
      </c>
      <c r="I49" s="1">
        <f t="shared" si="15"/>
        <v>1.989408727752042E-6</v>
      </c>
      <c r="J49" s="1">
        <f t="shared" si="15"/>
        <v>1.9918946780257726E-6</v>
      </c>
      <c r="K49" s="1">
        <f t="shared" si="19"/>
        <v>1.9049945032396902</v>
      </c>
      <c r="L49" s="1">
        <f t="shared" si="16"/>
        <v>1.989408727752042</v>
      </c>
      <c r="M49" s="1">
        <f t="shared" si="16"/>
        <v>1.9918946780257725</v>
      </c>
      <c r="O49"/>
      <c r="P49">
        <v>0.18229999999999999</v>
      </c>
      <c r="Q49">
        <v>50</v>
      </c>
      <c r="R49"/>
      <c r="S49">
        <v>0.1963</v>
      </c>
      <c r="T49">
        <v>0.19670000000000001</v>
      </c>
      <c r="U49">
        <f t="shared" si="20"/>
        <v>0.19650000000000001</v>
      </c>
      <c r="V49"/>
      <c r="W49"/>
      <c r="X49"/>
      <c r="Y49"/>
      <c r="Z49"/>
      <c r="AA49"/>
      <c r="AB49"/>
      <c r="AC49"/>
      <c r="AD49"/>
      <c r="AE49"/>
      <c r="AF49"/>
      <c r="AG49"/>
      <c r="AH49"/>
      <c r="AI49"/>
    </row>
    <row r="50" spans="1:35" x14ac:dyDescent="0.25">
      <c r="O50"/>
      <c r="P50">
        <v>0.24340000000000001</v>
      </c>
      <c r="Q50">
        <v>100</v>
      </c>
      <c r="R50"/>
      <c r="S50">
        <v>0.27300000000000002</v>
      </c>
      <c r="T50">
        <v>0.27439999999999998</v>
      </c>
      <c r="U50">
        <f t="shared" si="20"/>
        <v>0.2737</v>
      </c>
      <c r="V50"/>
      <c r="W50"/>
      <c r="X50"/>
      <c r="Y50"/>
      <c r="Z50"/>
      <c r="AA50"/>
      <c r="AB50"/>
      <c r="AC50"/>
      <c r="AD50"/>
      <c r="AE50"/>
      <c r="AF50"/>
      <c r="AG50"/>
      <c r="AH50"/>
      <c r="AI50"/>
    </row>
    <row r="51" spans="1:35" x14ac:dyDescent="0.25">
      <c r="O51"/>
      <c r="P51">
        <v>0.37619999999999998</v>
      </c>
      <c r="Q51">
        <v>200</v>
      </c>
      <c r="R51"/>
      <c r="S51">
        <v>0.42430000000000001</v>
      </c>
      <c r="T51">
        <v>0.42270000000000002</v>
      </c>
      <c r="U51">
        <f t="shared" si="20"/>
        <v>0.42349999999999999</v>
      </c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</row>
    <row r="52" spans="1:35" x14ac:dyDescent="0.25">
      <c r="A52" s="12" t="s">
        <v>263</v>
      </c>
      <c r="B52" s="12"/>
      <c r="C52" s="10"/>
      <c r="D52" s="10"/>
      <c r="O52"/>
      <c r="P52">
        <v>0.50270000000000004</v>
      </c>
      <c r="Q52">
        <v>300</v>
      </c>
      <c r="R52"/>
      <c r="S52">
        <v>0.58989999999999998</v>
      </c>
      <c r="T52">
        <v>0.59140000000000004</v>
      </c>
      <c r="U52">
        <f t="shared" si="20"/>
        <v>0.59065000000000001</v>
      </c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</row>
    <row r="53" spans="1:35" x14ac:dyDescent="0.25">
      <c r="A53" s="10"/>
      <c r="B53" s="55" t="s">
        <v>261</v>
      </c>
      <c r="C53" s="55"/>
      <c r="D53" s="55"/>
      <c r="O53"/>
      <c r="P53">
        <v>0.63619999999999999</v>
      </c>
      <c r="Q53">
        <v>400</v>
      </c>
      <c r="R53"/>
      <c r="S53">
        <v>0.74460000000000004</v>
      </c>
      <c r="T53">
        <v>0.74180000000000001</v>
      </c>
      <c r="U53">
        <f t="shared" si="20"/>
        <v>0.74320000000000008</v>
      </c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</row>
    <row r="54" spans="1:35" x14ac:dyDescent="0.25">
      <c r="A54" s="8" t="s">
        <v>264</v>
      </c>
      <c r="B54" s="55" t="s">
        <v>254</v>
      </c>
      <c r="C54" s="55"/>
      <c r="D54" s="55"/>
      <c r="E54" s="56" t="s">
        <v>255</v>
      </c>
      <c r="F54" s="56"/>
      <c r="G54" s="56"/>
      <c r="H54" s="56" t="s">
        <v>256</v>
      </c>
      <c r="I54" s="56"/>
      <c r="J54" s="56"/>
      <c r="K54" s="56" t="s">
        <v>257</v>
      </c>
      <c r="L54" s="56"/>
      <c r="M54" s="56"/>
      <c r="O54"/>
      <c r="P54">
        <v>0.75590000000000002</v>
      </c>
      <c r="Q54">
        <v>500</v>
      </c>
      <c r="R54"/>
      <c r="S54">
        <v>0.90469999999999995</v>
      </c>
      <c r="T54">
        <v>0.90769999999999995</v>
      </c>
      <c r="U54">
        <f t="shared" si="20"/>
        <v>0.90619999999999989</v>
      </c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</row>
    <row r="55" spans="1:35" x14ac:dyDescent="0.25">
      <c r="A55" s="8">
        <v>0</v>
      </c>
      <c r="B55" s="10">
        <v>0</v>
      </c>
      <c r="C55" s="10">
        <v>0</v>
      </c>
      <c r="D55" s="10">
        <v>6.0999999999999999E-2</v>
      </c>
      <c r="E55" s="1">
        <f>B55/1000/60</f>
        <v>0</v>
      </c>
      <c r="F55" s="1">
        <f t="shared" ref="F55:G65" si="21">C55/1000/60</f>
        <v>0</v>
      </c>
      <c r="G55" s="1">
        <f t="shared" si="21"/>
        <v>1.0166666666666667E-6</v>
      </c>
      <c r="H55" s="1">
        <f>E55/(5589.286*0.28)</f>
        <v>0</v>
      </c>
      <c r="I55" s="1">
        <f t="shared" ref="I55:J65" si="22">F55/(5589.286*0.28)</f>
        <v>0</v>
      </c>
      <c r="J55" s="1">
        <f t="shared" si="22"/>
        <v>6.4962722983801159E-10</v>
      </c>
      <c r="K55" s="1">
        <f>H55*1000000</f>
        <v>0</v>
      </c>
      <c r="L55" s="1">
        <f t="shared" ref="L55:M65" si="23">I55*1000000</f>
        <v>0</v>
      </c>
      <c r="M55" s="1">
        <f t="shared" si="23"/>
        <v>6.4962722983801164E-4</v>
      </c>
      <c r="O55"/>
      <c r="P55">
        <v>0.87639999999999996</v>
      </c>
      <c r="Q55">
        <v>600</v>
      </c>
      <c r="R55"/>
      <c r="S55">
        <v>1.0615000000000001</v>
      </c>
      <c r="T55">
        <v>1.0643</v>
      </c>
      <c r="U55">
        <f t="shared" si="20"/>
        <v>1.0629</v>
      </c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</row>
    <row r="56" spans="1:35" x14ac:dyDescent="0.25">
      <c r="A56" s="8">
        <v>2</v>
      </c>
      <c r="B56" s="10">
        <v>0.27200000000000002</v>
      </c>
      <c r="C56" s="10">
        <v>0.47699999999999998</v>
      </c>
      <c r="D56" s="10">
        <v>0.29699999999999999</v>
      </c>
      <c r="E56" s="1">
        <f t="shared" ref="E56:E65" si="24">B56/1000/60</f>
        <v>4.5333333333333337E-6</v>
      </c>
      <c r="F56" s="1">
        <f t="shared" si="21"/>
        <v>7.9500000000000001E-6</v>
      </c>
      <c r="G56" s="1">
        <f t="shared" si="21"/>
        <v>4.95E-6</v>
      </c>
      <c r="H56" s="1">
        <f t="shared" ref="H56:H65" si="25">E56/(5589.286*0.28)</f>
        <v>2.8966984674744126E-9</v>
      </c>
      <c r="I56" s="1">
        <f t="shared" si="22"/>
        <v>5.0798719447988773E-9</v>
      </c>
      <c r="J56" s="1">
        <f t="shared" si="22"/>
        <v>3.1629391354408106E-9</v>
      </c>
      <c r="K56" s="1">
        <f t="shared" ref="K56:K65" si="26">H56*1000000</f>
        <v>2.8966984674744125E-3</v>
      </c>
      <c r="L56" s="1">
        <f t="shared" si="23"/>
        <v>5.0798719447988768E-3</v>
      </c>
      <c r="M56" s="1">
        <f t="shared" si="23"/>
        <v>3.1629391354408105E-3</v>
      </c>
      <c r="O56"/>
      <c r="P56">
        <v>1.0042</v>
      </c>
      <c r="Q56">
        <v>700</v>
      </c>
      <c r="R56"/>
      <c r="S56">
        <v>1.2163999999999999</v>
      </c>
      <c r="T56">
        <v>1.2048000000000001</v>
      </c>
      <c r="U56">
        <f t="shared" si="20"/>
        <v>1.2105999999999999</v>
      </c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</row>
    <row r="57" spans="1:35" x14ac:dyDescent="0.25">
      <c r="A57" s="8">
        <v>4</v>
      </c>
      <c r="B57" s="10">
        <v>0.39200000000000002</v>
      </c>
      <c r="C57" s="10">
        <v>0.61199999999999999</v>
      </c>
      <c r="D57" s="10">
        <v>0.38800000000000001</v>
      </c>
      <c r="E57" s="1">
        <f t="shared" si="24"/>
        <v>6.533333333333334E-6</v>
      </c>
      <c r="F57" s="1">
        <f t="shared" si="21"/>
        <v>1.0200000000000001E-5</v>
      </c>
      <c r="G57" s="1">
        <f t="shared" si="21"/>
        <v>6.4666666666666669E-6</v>
      </c>
      <c r="H57" s="1">
        <f t="shared" si="25"/>
        <v>4.1746536737131239E-9</v>
      </c>
      <c r="I57" s="1">
        <f t="shared" si="22"/>
        <v>6.5175715518174282E-9</v>
      </c>
      <c r="J57" s="1">
        <f t="shared" si="22"/>
        <v>4.1320551668385001E-9</v>
      </c>
      <c r="K57" s="1">
        <f t="shared" si="26"/>
        <v>4.1746536737131239E-3</v>
      </c>
      <c r="L57" s="1">
        <f t="shared" si="23"/>
        <v>6.5175715518174283E-3</v>
      </c>
      <c r="M57" s="1">
        <f t="shared" si="23"/>
        <v>4.1320551668385004E-3</v>
      </c>
      <c r="O57"/>
      <c r="P57"/>
      <c r="Q57"/>
      <c r="R57"/>
      <c r="S57"/>
      <c r="T57"/>
      <c r="U57"/>
      <c r="V57"/>
      <c r="W57"/>
      <c r="X57"/>
      <c r="Y57"/>
      <c r="Z57"/>
      <c r="AA57"/>
      <c r="AB57"/>
      <c r="AC57"/>
      <c r="AD57"/>
      <c r="AE57"/>
      <c r="AF57"/>
      <c r="AG57"/>
      <c r="AH57"/>
      <c r="AI57"/>
    </row>
    <row r="58" spans="1:35" x14ac:dyDescent="0.25">
      <c r="A58" s="8">
        <v>8</v>
      </c>
      <c r="B58" s="10">
        <v>0.60099999999999998</v>
      </c>
      <c r="C58" s="10">
        <v>0.93700000000000006</v>
      </c>
      <c r="D58" s="10">
        <v>0.99199999999999999</v>
      </c>
      <c r="E58" s="1">
        <f t="shared" si="24"/>
        <v>1.0016666666666667E-5</v>
      </c>
      <c r="F58" s="1">
        <f t="shared" si="21"/>
        <v>1.5616666666666666E-5</v>
      </c>
      <c r="G58" s="1">
        <f t="shared" si="21"/>
        <v>1.6533333333333333E-5</v>
      </c>
      <c r="H58" s="1">
        <f t="shared" si="25"/>
        <v>6.4004256579122128E-9</v>
      </c>
      <c r="I58" s="1">
        <f t="shared" si="22"/>
        <v>9.9787002353806042E-9</v>
      </c>
      <c r="J58" s="1">
        <f t="shared" si="22"/>
        <v>1.0564429704906681E-8</v>
      </c>
      <c r="K58" s="1">
        <f t="shared" si="26"/>
        <v>6.4004256579122129E-3</v>
      </c>
      <c r="L58" s="1">
        <f t="shared" si="23"/>
        <v>9.978700235380604E-3</v>
      </c>
      <c r="M58" s="1">
        <f t="shared" si="23"/>
        <v>1.056442970490668E-2</v>
      </c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</row>
    <row r="59" spans="1:35" x14ac:dyDescent="0.25">
      <c r="A59" s="8">
        <v>12</v>
      </c>
      <c r="B59" s="10">
        <v>0.76900000000000002</v>
      </c>
      <c r="C59" s="10">
        <v>1.0089999999999999</v>
      </c>
      <c r="D59" s="10">
        <v>0.68300000000000005</v>
      </c>
      <c r="E59" s="1">
        <f t="shared" si="24"/>
        <v>1.2816666666666667E-5</v>
      </c>
      <c r="F59" s="1">
        <f t="shared" si="21"/>
        <v>1.6816666666666664E-5</v>
      </c>
      <c r="G59" s="1">
        <f t="shared" si="21"/>
        <v>1.1383333333333333E-5</v>
      </c>
      <c r="H59" s="1">
        <f t="shared" si="25"/>
        <v>8.1895629466464077E-9</v>
      </c>
      <c r="I59" s="1">
        <f t="shared" si="22"/>
        <v>1.0745473359123829E-8</v>
      </c>
      <c r="J59" s="1">
        <f t="shared" si="22"/>
        <v>7.2736950488419983E-9</v>
      </c>
      <c r="K59" s="1">
        <f t="shared" si="26"/>
        <v>8.189562946646408E-3</v>
      </c>
      <c r="L59" s="1">
        <f t="shared" si="23"/>
        <v>1.074547335912383E-2</v>
      </c>
      <c r="M59" s="1">
        <f t="shared" si="23"/>
        <v>7.2736950488419983E-3</v>
      </c>
      <c r="O59"/>
      <c r="P59"/>
      <c r="Q59"/>
      <c r="R59"/>
      <c r="S59"/>
      <c r="T59"/>
      <c r="U59"/>
      <c r="V59"/>
      <c r="W59"/>
      <c r="X59"/>
      <c r="Y59"/>
      <c r="Z59"/>
      <c r="AA59"/>
      <c r="AB59"/>
      <c r="AC59"/>
      <c r="AD59"/>
      <c r="AE59"/>
      <c r="AF59"/>
      <c r="AG59"/>
      <c r="AH59"/>
      <c r="AI59"/>
    </row>
    <row r="60" spans="1:35" x14ac:dyDescent="0.25">
      <c r="A60" s="8">
        <v>16</v>
      </c>
      <c r="B60" s="10">
        <v>0.82799999999999996</v>
      </c>
      <c r="C60" s="10">
        <v>1.208</v>
      </c>
      <c r="D60" s="10">
        <v>0.9</v>
      </c>
      <c r="E60" s="1">
        <f t="shared" si="24"/>
        <v>1.38E-5</v>
      </c>
      <c r="F60" s="1">
        <f t="shared" si="21"/>
        <v>2.0133333333333333E-5</v>
      </c>
      <c r="G60" s="1">
        <f t="shared" si="21"/>
        <v>1.5E-5</v>
      </c>
      <c r="H60" s="1">
        <f t="shared" si="25"/>
        <v>8.817890923047108E-9</v>
      </c>
      <c r="I60" s="1">
        <f t="shared" si="22"/>
        <v>1.286474907613636E-8</v>
      </c>
      <c r="J60" s="1">
        <f t="shared" si="22"/>
        <v>9.5846640467903348E-9</v>
      </c>
      <c r="K60" s="1">
        <f t="shared" si="26"/>
        <v>8.8178909230471076E-3</v>
      </c>
      <c r="L60" s="1">
        <f t="shared" si="23"/>
        <v>1.2864749076136359E-2</v>
      </c>
      <c r="M60" s="1">
        <f t="shared" si="23"/>
        <v>9.5846640467903352E-3</v>
      </c>
      <c r="O60"/>
      <c r="P60"/>
      <c r="Q60"/>
      <c r="R60"/>
      <c r="S60"/>
      <c r="T60"/>
      <c r="U60"/>
      <c r="V60"/>
      <c r="W60"/>
      <c r="X60" s="15" t="s">
        <v>282</v>
      </c>
      <c r="Y60"/>
      <c r="Z60"/>
      <c r="AA60"/>
      <c r="AB60"/>
      <c r="AC60"/>
      <c r="AD60"/>
      <c r="AE60"/>
      <c r="AF60"/>
      <c r="AG60"/>
      <c r="AH60"/>
      <c r="AI60"/>
    </row>
    <row r="61" spans="1:35" x14ac:dyDescent="0.25">
      <c r="A61" s="8">
        <v>20</v>
      </c>
      <c r="B61" s="10">
        <v>1.054</v>
      </c>
      <c r="C61" s="10">
        <v>1.3260000000000001</v>
      </c>
      <c r="D61" s="10">
        <v>0.96899999999999997</v>
      </c>
      <c r="E61" s="1">
        <f t="shared" si="24"/>
        <v>1.7566666666666666E-5</v>
      </c>
      <c r="F61" s="1">
        <f t="shared" si="21"/>
        <v>2.2100000000000002E-5</v>
      </c>
      <c r="G61" s="1">
        <f t="shared" si="21"/>
        <v>1.615E-5</v>
      </c>
      <c r="H61" s="1">
        <f t="shared" si="25"/>
        <v>1.1224706561463346E-8</v>
      </c>
      <c r="I61" s="1">
        <f t="shared" si="22"/>
        <v>1.412140502893776E-8</v>
      </c>
      <c r="J61" s="1">
        <f t="shared" si="22"/>
        <v>1.0319488290377593E-8</v>
      </c>
      <c r="K61" s="1">
        <f t="shared" si="26"/>
        <v>1.1224706561463346E-2</v>
      </c>
      <c r="L61" s="1">
        <f t="shared" si="23"/>
        <v>1.412140502893776E-2</v>
      </c>
      <c r="M61" s="1">
        <f t="shared" si="23"/>
        <v>1.0319488290377593E-2</v>
      </c>
      <c r="O61"/>
      <c r="P61"/>
      <c r="Q61"/>
      <c r="R61"/>
      <c r="S61"/>
      <c r="T61"/>
      <c r="U61"/>
      <c r="V61"/>
      <c r="W61"/>
      <c r="X61" s="15" t="s">
        <v>273</v>
      </c>
      <c r="Y61"/>
      <c r="Z61"/>
      <c r="AA61"/>
      <c r="AB61"/>
      <c r="AC61"/>
      <c r="AD61"/>
      <c r="AE61"/>
      <c r="AF61"/>
      <c r="AG61"/>
      <c r="AH61"/>
      <c r="AI61"/>
    </row>
    <row r="62" spans="1:35" x14ac:dyDescent="0.25">
      <c r="A62" s="8">
        <v>50</v>
      </c>
      <c r="B62" s="10">
        <v>1.25</v>
      </c>
      <c r="C62" s="10">
        <v>1.5269999999999999</v>
      </c>
      <c r="D62" s="10">
        <v>1.075</v>
      </c>
      <c r="E62" s="1">
        <f t="shared" si="24"/>
        <v>2.0833333333333333E-5</v>
      </c>
      <c r="F62" s="1">
        <f t="shared" si="21"/>
        <v>2.5449999999999999E-5</v>
      </c>
      <c r="G62" s="1">
        <f t="shared" si="21"/>
        <v>1.7916666666666667E-5</v>
      </c>
      <c r="H62" s="1">
        <f t="shared" si="25"/>
        <v>1.331203339831991E-8</v>
      </c>
      <c r="I62" s="1">
        <f t="shared" si="22"/>
        <v>1.6261979999387599E-8</v>
      </c>
      <c r="J62" s="1">
        <f t="shared" si="22"/>
        <v>1.1448348722555122E-8</v>
      </c>
      <c r="K62" s="1">
        <f t="shared" si="26"/>
        <v>1.3312033398319909E-2</v>
      </c>
      <c r="L62" s="1">
        <f t="shared" si="23"/>
        <v>1.62619799993876E-2</v>
      </c>
      <c r="M62" s="1">
        <f t="shared" si="23"/>
        <v>1.1448348722555122E-2</v>
      </c>
      <c r="O62"/>
      <c r="P62"/>
      <c r="Q62"/>
      <c r="R62"/>
      <c r="S62"/>
      <c r="T62"/>
      <c r="U62"/>
      <c r="V62"/>
      <c r="W62"/>
      <c r="X62" s="15"/>
      <c r="Y62"/>
      <c r="Z62"/>
      <c r="AA62"/>
      <c r="AB62"/>
      <c r="AC62"/>
      <c r="AD62"/>
      <c r="AE62"/>
      <c r="AF62"/>
      <c r="AG62"/>
      <c r="AH62"/>
      <c r="AI62"/>
    </row>
    <row r="63" spans="1:35" x14ac:dyDescent="0.25">
      <c r="A63" s="8">
        <v>100</v>
      </c>
      <c r="B63" s="10">
        <v>1.575</v>
      </c>
      <c r="C63" s="10">
        <v>2.2109999999999999</v>
      </c>
      <c r="D63" s="10">
        <v>1.421</v>
      </c>
      <c r="E63" s="1">
        <f t="shared" si="24"/>
        <v>2.6250000000000001E-5</v>
      </c>
      <c r="F63" s="1">
        <f t="shared" si="21"/>
        <v>3.6849999999999994E-5</v>
      </c>
      <c r="G63" s="1">
        <f t="shared" si="21"/>
        <v>2.3683333333333334E-5</v>
      </c>
      <c r="H63" s="1">
        <f t="shared" si="25"/>
        <v>1.6773162081883088E-8</v>
      </c>
      <c r="I63" s="1">
        <f t="shared" si="22"/>
        <v>2.3546324674948253E-8</v>
      </c>
      <c r="J63" s="1">
        <f t="shared" si="22"/>
        <v>1.5133119567210073E-8</v>
      </c>
      <c r="K63" s="1">
        <f t="shared" si="26"/>
        <v>1.6773162081883088E-2</v>
      </c>
      <c r="L63" s="1">
        <f t="shared" si="23"/>
        <v>2.3546324674948254E-2</v>
      </c>
      <c r="M63" s="1">
        <f t="shared" si="23"/>
        <v>1.5133119567210073E-2</v>
      </c>
      <c r="O63"/>
      <c r="P63"/>
      <c r="Q63"/>
      <c r="R63"/>
      <c r="S63"/>
      <c r="T63" s="15" t="s">
        <v>274</v>
      </c>
      <c r="U63" s="15"/>
      <c r="V63" s="15" t="s">
        <v>275</v>
      </c>
      <c r="W63"/>
      <c r="X63" s="15" t="s">
        <v>276</v>
      </c>
      <c r="Y63"/>
      <c r="Z63"/>
      <c r="AA63"/>
      <c r="AB63"/>
      <c r="AC63"/>
      <c r="AD63"/>
      <c r="AE63"/>
      <c r="AF63"/>
      <c r="AG63"/>
      <c r="AH63"/>
      <c r="AI63"/>
    </row>
    <row r="64" spans="1:35" x14ac:dyDescent="0.25">
      <c r="A64" s="8">
        <v>200</v>
      </c>
      <c r="B64" s="10">
        <v>1.4870000000000001</v>
      </c>
      <c r="C64" s="10">
        <v>1.9019999999999999</v>
      </c>
      <c r="D64" s="10">
        <v>1.1759999999999999</v>
      </c>
      <c r="E64" s="1">
        <f t="shared" si="24"/>
        <v>2.4783333333333334E-5</v>
      </c>
      <c r="F64" s="1">
        <f t="shared" si="21"/>
        <v>3.1699999999999998E-5</v>
      </c>
      <c r="G64" s="1">
        <f t="shared" si="21"/>
        <v>1.9599999999999999E-5</v>
      </c>
      <c r="H64" s="1">
        <f t="shared" si="25"/>
        <v>1.5835994930641364E-8</v>
      </c>
      <c r="I64" s="1">
        <f t="shared" si="22"/>
        <v>2.0255590018883572E-8</v>
      </c>
      <c r="J64" s="1">
        <f t="shared" si="22"/>
        <v>1.2523961021139369E-8</v>
      </c>
      <c r="K64" s="1">
        <f t="shared" si="26"/>
        <v>1.5835994930641365E-2</v>
      </c>
      <c r="L64" s="1">
        <f t="shared" si="23"/>
        <v>2.0255590018883572E-2</v>
      </c>
      <c r="M64" s="1">
        <f t="shared" si="23"/>
        <v>1.252396102113937E-2</v>
      </c>
      <c r="O64"/>
      <c r="P64"/>
      <c r="Q64"/>
      <c r="R64"/>
      <c r="S64"/>
      <c r="T64">
        <v>1.565E-3</v>
      </c>
      <c r="U64"/>
      <c r="V64">
        <f>T64/0.28</f>
        <v>5.5892857142857133E-3</v>
      </c>
      <c r="W64"/>
      <c r="X64" s="16">
        <f>V64*1000000</f>
        <v>5589.2857142857129</v>
      </c>
      <c r="Y64"/>
      <c r="Z64"/>
      <c r="AA64"/>
      <c r="AB64"/>
      <c r="AC64"/>
      <c r="AD64"/>
      <c r="AE64"/>
      <c r="AF64"/>
      <c r="AG64"/>
      <c r="AH64"/>
      <c r="AI64"/>
    </row>
    <row r="65" spans="1:13" x14ac:dyDescent="0.25">
      <c r="A65" s="8">
        <v>400</v>
      </c>
      <c r="B65" s="10">
        <v>1.7509999999999999</v>
      </c>
      <c r="C65" s="10">
        <v>1.3109999999999999</v>
      </c>
      <c r="D65" s="10">
        <v>1.262</v>
      </c>
      <c r="E65" s="1">
        <f t="shared" si="24"/>
        <v>2.9183333333333332E-5</v>
      </c>
      <c r="F65" s="1">
        <f t="shared" si="21"/>
        <v>2.1849999999999999E-5</v>
      </c>
      <c r="G65" s="1">
        <f t="shared" si="21"/>
        <v>2.1033333333333334E-5</v>
      </c>
      <c r="H65" s="1">
        <f t="shared" si="25"/>
        <v>1.8647496384366529E-8</v>
      </c>
      <c r="I65" s="1">
        <f t="shared" si="22"/>
        <v>1.396166062815792E-8</v>
      </c>
      <c r="J65" s="1">
        <f t="shared" si="22"/>
        <v>1.3439828918943781E-8</v>
      </c>
      <c r="K65" s="1">
        <f t="shared" si="26"/>
        <v>1.8647496384366528E-2</v>
      </c>
      <c r="L65" s="1">
        <f t="shared" si="23"/>
        <v>1.3961660628157921E-2</v>
      </c>
      <c r="M65" s="1">
        <f t="shared" si="23"/>
        <v>1.3439828918943781E-2</v>
      </c>
    </row>
  </sheetData>
  <mergeCells count="21">
    <mergeCell ref="B3:D3"/>
    <mergeCell ref="E3:G3"/>
    <mergeCell ref="H3:J3"/>
    <mergeCell ref="K3:M3"/>
    <mergeCell ref="B19:D19"/>
    <mergeCell ref="B54:D54"/>
    <mergeCell ref="E54:G54"/>
    <mergeCell ref="H54:J54"/>
    <mergeCell ref="K54:M54"/>
    <mergeCell ref="R17:T17"/>
    <mergeCell ref="R46:T46"/>
    <mergeCell ref="B37:D37"/>
    <mergeCell ref="B38:D38"/>
    <mergeCell ref="E38:G38"/>
    <mergeCell ref="H38:J38"/>
    <mergeCell ref="K38:M38"/>
    <mergeCell ref="B53:D53"/>
    <mergeCell ref="B20:D20"/>
    <mergeCell ref="E20:G20"/>
    <mergeCell ref="H20:J20"/>
    <mergeCell ref="K20:M20"/>
  </mergeCells>
  <pageMargins left="0.7" right="0.7" top="0.75" bottom="0.75" header="0.3" footer="0.3"/>
  <pageSetup orientation="portrait" horizontalDpi="4294967292" verticalDpi="429496729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98"/>
  <sheetViews>
    <sheetView workbookViewId="0">
      <selection sqref="A1:E198"/>
    </sheetView>
  </sheetViews>
  <sheetFormatPr defaultRowHeight="15" x14ac:dyDescent="0.25"/>
  <sheetData>
    <row r="1" spans="1:5" x14ac:dyDescent="0.25">
      <c r="A1" s="40"/>
      <c r="B1" s="15" t="s">
        <v>294</v>
      </c>
      <c r="C1" s="15" t="s">
        <v>295</v>
      </c>
    </row>
    <row r="2" spans="1:5" x14ac:dyDescent="0.25">
      <c r="A2" s="40"/>
      <c r="B2" t="s">
        <v>446</v>
      </c>
      <c r="C2" s="40" t="s">
        <v>298</v>
      </c>
      <c r="D2" s="40" t="s">
        <v>299</v>
      </c>
      <c r="E2" s="40" t="s">
        <v>300</v>
      </c>
    </row>
    <row r="3" spans="1:5" x14ac:dyDescent="0.25">
      <c r="A3" s="41" t="s">
        <v>301</v>
      </c>
      <c r="D3" s="40"/>
      <c r="E3" s="40"/>
    </row>
    <row r="4" spans="1:5" x14ac:dyDescent="0.25">
      <c r="B4">
        <v>677.2</v>
      </c>
      <c r="C4" s="40">
        <f t="shared" ref="C4:C9" si="0">(B4/2)*0.013</f>
        <v>4.4017999999999997</v>
      </c>
      <c r="D4" s="40">
        <f>AVERAGE(C4:C9)</f>
        <v>4.35175</v>
      </c>
      <c r="E4" s="40">
        <f>STDEV(C4:C9)</f>
        <v>0.22837858918909196</v>
      </c>
    </row>
    <row r="5" spans="1:5" x14ac:dyDescent="0.25">
      <c r="B5">
        <v>698.7</v>
      </c>
      <c r="C5" s="40">
        <f t="shared" si="0"/>
        <v>4.54155</v>
      </c>
      <c r="D5" s="40"/>
      <c r="E5" s="40"/>
    </row>
    <row r="6" spans="1:5" x14ac:dyDescent="0.25">
      <c r="B6">
        <v>714.6</v>
      </c>
      <c r="C6" s="40">
        <f t="shared" si="0"/>
        <v>4.6448999999999998</v>
      </c>
      <c r="D6" s="40"/>
      <c r="E6" s="40"/>
    </row>
    <row r="7" spans="1:5" x14ac:dyDescent="0.25">
      <c r="B7">
        <v>634.4</v>
      </c>
      <c r="C7" s="40">
        <f t="shared" si="0"/>
        <v>4.1235999999999997</v>
      </c>
      <c r="D7" s="40"/>
      <c r="E7" s="40"/>
    </row>
    <row r="8" spans="1:5" x14ac:dyDescent="0.25">
      <c r="B8">
        <v>624.9</v>
      </c>
      <c r="C8" s="40">
        <f t="shared" si="0"/>
        <v>4.0618499999999997</v>
      </c>
      <c r="D8" s="40"/>
      <c r="E8" s="40"/>
    </row>
    <row r="9" spans="1:5" x14ac:dyDescent="0.25">
      <c r="B9">
        <v>667.2</v>
      </c>
      <c r="C9" s="40">
        <f t="shared" si="0"/>
        <v>4.3368000000000002</v>
      </c>
      <c r="D9" s="40"/>
      <c r="E9" s="40"/>
    </row>
    <row r="10" spans="1:5" x14ac:dyDescent="0.25">
      <c r="A10" s="41" t="s">
        <v>302</v>
      </c>
      <c r="C10" s="40"/>
      <c r="D10" s="40"/>
    </row>
    <row r="11" spans="1:5" x14ac:dyDescent="0.25">
      <c r="B11">
        <v>1547.3</v>
      </c>
      <c r="C11" s="40">
        <f t="shared" ref="C11:C16" si="1">(B11/2)*0.013</f>
        <v>10.057449999999999</v>
      </c>
      <c r="D11" s="40">
        <f>AVERAGE(C11:C16)</f>
        <v>10.482658333333333</v>
      </c>
      <c r="E11" s="40">
        <f>STDEV(C11:C16)</f>
        <v>0.40777861078858296</v>
      </c>
    </row>
    <row r="12" spans="1:5" x14ac:dyDescent="0.25">
      <c r="B12">
        <v>1700.9</v>
      </c>
      <c r="C12" s="40">
        <f t="shared" si="1"/>
        <v>11.05585</v>
      </c>
      <c r="D12" s="40"/>
      <c r="E12" s="40"/>
    </row>
    <row r="13" spans="1:5" x14ac:dyDescent="0.25">
      <c r="B13">
        <v>1644.7</v>
      </c>
      <c r="C13" s="40">
        <f t="shared" si="1"/>
        <v>10.69055</v>
      </c>
      <c r="D13" s="40"/>
      <c r="E13" s="40"/>
    </row>
    <row r="14" spans="1:5" x14ac:dyDescent="0.25">
      <c r="B14">
        <v>1555</v>
      </c>
      <c r="C14" s="40">
        <f t="shared" si="1"/>
        <v>10.1075</v>
      </c>
      <c r="D14" s="40"/>
      <c r="E14" s="40"/>
    </row>
    <row r="15" spans="1:5" x14ac:dyDescent="0.25">
      <c r="B15">
        <v>1654.6</v>
      </c>
      <c r="C15" s="40">
        <f t="shared" si="1"/>
        <v>10.754899999999999</v>
      </c>
      <c r="D15" s="40"/>
      <c r="E15" s="40"/>
    </row>
    <row r="16" spans="1:5" x14ac:dyDescent="0.25">
      <c r="B16">
        <v>1573.8</v>
      </c>
      <c r="C16" s="40">
        <f t="shared" si="1"/>
        <v>10.229699999999999</v>
      </c>
      <c r="D16" s="40"/>
      <c r="E16" s="40"/>
    </row>
    <row r="17" spans="1:5" x14ac:dyDescent="0.25">
      <c r="C17" s="40"/>
      <c r="D17" s="40"/>
      <c r="E17" s="40"/>
    </row>
    <row r="18" spans="1:5" x14ac:dyDescent="0.25">
      <c r="A18" s="44" t="s">
        <v>329</v>
      </c>
      <c r="B18">
        <v>1865.4</v>
      </c>
      <c r="C18" s="40">
        <f t="shared" ref="C18:C23" si="2">(B18/2)*0.013</f>
        <v>12.1251</v>
      </c>
      <c r="D18" s="40">
        <f>AVERAGE(C18:C23)</f>
        <v>11.938333333333333</v>
      </c>
      <c r="E18" s="40">
        <f>STDEV(C18:C23)</f>
        <v>0.33156312470880545</v>
      </c>
    </row>
    <row r="19" spans="1:5" x14ac:dyDescent="0.25">
      <c r="A19" s="40"/>
      <c r="B19">
        <v>1851.5</v>
      </c>
      <c r="C19" s="40">
        <f t="shared" si="2"/>
        <v>12.034749999999999</v>
      </c>
    </row>
    <row r="20" spans="1:5" x14ac:dyDescent="0.25">
      <c r="A20" s="40"/>
      <c r="B20">
        <v>1888</v>
      </c>
      <c r="C20" s="40">
        <f t="shared" si="2"/>
        <v>12.272</v>
      </c>
    </row>
    <row r="21" spans="1:5" x14ac:dyDescent="0.25">
      <c r="A21" s="40"/>
      <c r="B21">
        <v>1854</v>
      </c>
      <c r="C21" s="40">
        <f t="shared" si="2"/>
        <v>12.051</v>
      </c>
    </row>
    <row r="22" spans="1:5" x14ac:dyDescent="0.25">
      <c r="A22" s="40"/>
      <c r="B22">
        <v>1743.6</v>
      </c>
      <c r="C22" s="40">
        <f t="shared" si="2"/>
        <v>11.333399999999999</v>
      </c>
    </row>
    <row r="23" spans="1:5" x14ac:dyDescent="0.25">
      <c r="A23" s="40"/>
      <c r="B23">
        <v>1817.5</v>
      </c>
      <c r="C23" s="40">
        <f t="shared" si="2"/>
        <v>11.813749999999999</v>
      </c>
    </row>
    <row r="24" spans="1:5" x14ac:dyDescent="0.25">
      <c r="A24" s="40"/>
    </row>
    <row r="25" spans="1:5" x14ac:dyDescent="0.25">
      <c r="A25" s="44" t="s">
        <v>330</v>
      </c>
      <c r="B25">
        <v>2164.6999999999998</v>
      </c>
      <c r="C25" s="40">
        <f t="shared" ref="C25:C30" si="3">(B25/2)*0.013</f>
        <v>14.070549999999999</v>
      </c>
      <c r="D25" s="40">
        <f>AVERAGE(C25:C30)</f>
        <v>13.703625000000001</v>
      </c>
      <c r="E25" s="40">
        <f>STDEV(C25:C30)</f>
        <v>0.79299496514795054</v>
      </c>
    </row>
    <row r="26" spans="1:5" x14ac:dyDescent="0.25">
      <c r="A26" s="40"/>
      <c r="B26">
        <v>2077.4</v>
      </c>
      <c r="C26" s="40">
        <f t="shared" si="3"/>
        <v>13.5031</v>
      </c>
    </row>
    <row r="27" spans="1:5" x14ac:dyDescent="0.25">
      <c r="A27" s="40"/>
      <c r="B27">
        <v>2302.5</v>
      </c>
      <c r="C27" s="40">
        <f t="shared" si="3"/>
        <v>14.966249999999999</v>
      </c>
    </row>
    <row r="28" spans="1:5" x14ac:dyDescent="0.25">
      <c r="A28" s="40"/>
      <c r="B28">
        <v>2059.4</v>
      </c>
      <c r="C28" s="40">
        <f t="shared" si="3"/>
        <v>13.386100000000001</v>
      </c>
    </row>
    <row r="29" spans="1:5" x14ac:dyDescent="0.25">
      <c r="A29" s="40"/>
      <c r="B29">
        <v>1934.6</v>
      </c>
      <c r="C29" s="40">
        <f t="shared" si="3"/>
        <v>12.5749</v>
      </c>
    </row>
    <row r="30" spans="1:5" x14ac:dyDescent="0.25">
      <c r="A30" s="40"/>
      <c r="B30">
        <v>2110.9</v>
      </c>
      <c r="C30" s="40">
        <f t="shared" si="3"/>
        <v>13.72085</v>
      </c>
    </row>
    <row r="31" spans="1:5" x14ac:dyDescent="0.25">
      <c r="A31" s="40"/>
    </row>
    <row r="32" spans="1:5" x14ac:dyDescent="0.25">
      <c r="A32" s="44" t="s">
        <v>447</v>
      </c>
      <c r="B32">
        <v>622</v>
      </c>
      <c r="C32" s="40">
        <f t="shared" ref="C32:C37" si="4">(B32/2)*0.013</f>
        <v>4.0430000000000001</v>
      </c>
      <c r="D32" s="40">
        <f>AVERAGE(C32:C37)</f>
        <v>4.0668333333333333</v>
      </c>
      <c r="E32" s="40">
        <f>STDEV(C32:C37)</f>
        <v>0.19334267937179986</v>
      </c>
    </row>
    <row r="33" spans="1:5" x14ac:dyDescent="0.25">
      <c r="B33">
        <v>610.5</v>
      </c>
      <c r="C33" s="40">
        <f t="shared" si="4"/>
        <v>3.9682499999999998</v>
      </c>
    </row>
    <row r="34" spans="1:5" x14ac:dyDescent="0.25">
      <c r="B34">
        <v>599.6</v>
      </c>
      <c r="C34" s="40">
        <f t="shared" si="4"/>
        <v>3.8973999999999998</v>
      </c>
    </row>
    <row r="35" spans="1:5" x14ac:dyDescent="0.25">
      <c r="B35">
        <v>604.29999999999995</v>
      </c>
      <c r="C35" s="40">
        <f t="shared" si="4"/>
        <v>3.9279499999999996</v>
      </c>
    </row>
    <row r="36" spans="1:5" x14ac:dyDescent="0.25">
      <c r="B36">
        <v>638.20000000000005</v>
      </c>
      <c r="C36" s="40">
        <f t="shared" si="4"/>
        <v>4.1482999999999999</v>
      </c>
    </row>
    <row r="37" spans="1:5" x14ac:dyDescent="0.25">
      <c r="B37">
        <v>679.4</v>
      </c>
      <c r="C37" s="40">
        <f t="shared" si="4"/>
        <v>4.4160999999999992</v>
      </c>
    </row>
    <row r="39" spans="1:5" x14ac:dyDescent="0.25">
      <c r="A39" s="44" t="s">
        <v>448</v>
      </c>
      <c r="B39">
        <v>289.7</v>
      </c>
      <c r="C39" s="40">
        <f t="shared" ref="C39:C44" si="5">(B39/2)*0.013</f>
        <v>1.8830499999999999</v>
      </c>
      <c r="D39" s="40">
        <f>AVERAGE(C39:C44)</f>
        <v>2.0739333333333332</v>
      </c>
      <c r="E39" s="40">
        <f>STDEV(C39:C44)</f>
        <v>0.12570917097279205</v>
      </c>
    </row>
    <row r="40" spans="1:5" x14ac:dyDescent="0.25">
      <c r="B40">
        <v>324.60000000000002</v>
      </c>
      <c r="C40" s="40">
        <f t="shared" si="5"/>
        <v>2.1099000000000001</v>
      </c>
    </row>
    <row r="41" spans="1:5" x14ac:dyDescent="0.25">
      <c r="B41">
        <v>333.4</v>
      </c>
      <c r="C41" s="40">
        <f t="shared" si="5"/>
        <v>2.1670999999999996</v>
      </c>
    </row>
    <row r="42" spans="1:5" x14ac:dyDescent="0.25">
      <c r="B42">
        <v>328.6</v>
      </c>
      <c r="C42" s="40">
        <f t="shared" si="5"/>
        <v>2.1358999999999999</v>
      </c>
    </row>
    <row r="43" spans="1:5" x14ac:dyDescent="0.25">
      <c r="B43">
        <v>337.5</v>
      </c>
      <c r="C43" s="40">
        <f t="shared" si="5"/>
        <v>2.1937500000000001</v>
      </c>
    </row>
    <row r="44" spans="1:5" x14ac:dyDescent="0.25">
      <c r="B44">
        <v>300.60000000000002</v>
      </c>
      <c r="C44" s="40">
        <f t="shared" si="5"/>
        <v>1.9539</v>
      </c>
    </row>
    <row r="46" spans="1:5" x14ac:dyDescent="0.25">
      <c r="A46" s="44" t="s">
        <v>449</v>
      </c>
      <c r="B46">
        <v>776.8</v>
      </c>
      <c r="C46" s="40">
        <f t="shared" ref="C46:C51" si="6">(B46/2)*0.013</f>
        <v>5.0491999999999999</v>
      </c>
      <c r="D46" s="40">
        <f>AVERAGE(C46:C51)</f>
        <v>5.2265416666666669</v>
      </c>
      <c r="E46" s="40">
        <f>STDEV(C46:C51)</f>
        <v>0.1457742446959224</v>
      </c>
    </row>
    <row r="47" spans="1:5" x14ac:dyDescent="0.25">
      <c r="B47">
        <v>812.4</v>
      </c>
      <c r="C47" s="40">
        <f t="shared" si="6"/>
        <v>5.2805999999999997</v>
      </c>
    </row>
    <row r="48" spans="1:5" x14ac:dyDescent="0.25">
      <c r="B48">
        <v>789.6</v>
      </c>
      <c r="C48" s="40">
        <f t="shared" si="6"/>
        <v>5.1323999999999996</v>
      </c>
    </row>
    <row r="49" spans="1:5" x14ac:dyDescent="0.25">
      <c r="B49">
        <v>788.3</v>
      </c>
      <c r="C49" s="40">
        <f t="shared" si="6"/>
        <v>5.1239499999999998</v>
      </c>
    </row>
    <row r="50" spans="1:5" x14ac:dyDescent="0.25">
      <c r="B50">
        <v>824.8</v>
      </c>
      <c r="C50" s="40">
        <f t="shared" si="6"/>
        <v>5.3611999999999993</v>
      </c>
    </row>
    <row r="51" spans="1:5" x14ac:dyDescent="0.25">
      <c r="B51">
        <v>832.6</v>
      </c>
      <c r="C51" s="40">
        <f t="shared" si="6"/>
        <v>5.4119000000000002</v>
      </c>
    </row>
    <row r="53" spans="1:5" x14ac:dyDescent="0.25">
      <c r="A53" s="44" t="s">
        <v>450</v>
      </c>
      <c r="B53">
        <v>398</v>
      </c>
      <c r="C53" s="40">
        <f t="shared" ref="C53:C58" si="7">(B53/2)*0.013</f>
        <v>2.5869999999999997</v>
      </c>
      <c r="D53" s="40">
        <f>AVERAGE(C53:C58)</f>
        <v>2.5284999999999997</v>
      </c>
      <c r="E53" s="40">
        <f>STDEV(C53:C58)</f>
        <v>0.12866257031475786</v>
      </c>
    </row>
    <row r="54" spans="1:5" x14ac:dyDescent="0.25">
      <c r="B54">
        <v>413.6</v>
      </c>
      <c r="C54" s="40">
        <f t="shared" si="7"/>
        <v>2.6884000000000001</v>
      </c>
    </row>
    <row r="55" spans="1:5" x14ac:dyDescent="0.25">
      <c r="B55">
        <v>403.6</v>
      </c>
      <c r="C55" s="40">
        <f t="shared" si="7"/>
        <v>2.6234000000000002</v>
      </c>
    </row>
    <row r="56" spans="1:5" x14ac:dyDescent="0.25">
      <c r="A56" s="45"/>
      <c r="B56">
        <v>380.9</v>
      </c>
      <c r="C56" s="40">
        <f t="shared" si="7"/>
        <v>2.4758499999999999</v>
      </c>
    </row>
    <row r="57" spans="1:5" x14ac:dyDescent="0.25">
      <c r="B57">
        <v>378.7</v>
      </c>
      <c r="C57" s="40">
        <f t="shared" si="7"/>
        <v>2.4615499999999999</v>
      </c>
    </row>
    <row r="58" spans="1:5" x14ac:dyDescent="0.25">
      <c r="B58">
        <v>359.2</v>
      </c>
      <c r="C58" s="40">
        <f t="shared" si="7"/>
        <v>2.3348</v>
      </c>
    </row>
    <row r="60" spans="1:5" x14ac:dyDescent="0.25">
      <c r="A60" s="44" t="s">
        <v>451</v>
      </c>
      <c r="B60">
        <v>462.5</v>
      </c>
      <c r="C60" s="40">
        <f t="shared" ref="C60:C65" si="8">(B60/2)*0.013</f>
        <v>3.0062499999999996</v>
      </c>
      <c r="D60" s="40">
        <f>AVERAGE(C60:C65)</f>
        <v>3.1903083333333329</v>
      </c>
      <c r="E60" s="40">
        <f>STDEV(C60:C65)</f>
        <v>0.11588493179299321</v>
      </c>
    </row>
    <row r="61" spans="1:5" x14ac:dyDescent="0.25">
      <c r="B61">
        <v>512.6</v>
      </c>
      <c r="C61" s="40">
        <f t="shared" si="8"/>
        <v>3.3319000000000001</v>
      </c>
    </row>
    <row r="62" spans="1:5" x14ac:dyDescent="0.25">
      <c r="B62">
        <v>484.7</v>
      </c>
      <c r="C62" s="40">
        <f t="shared" si="8"/>
        <v>3.15055</v>
      </c>
    </row>
    <row r="63" spans="1:5" x14ac:dyDescent="0.25">
      <c r="B63">
        <v>507.2</v>
      </c>
      <c r="C63" s="40">
        <f t="shared" si="8"/>
        <v>3.2967999999999997</v>
      </c>
    </row>
    <row r="64" spans="1:5" x14ac:dyDescent="0.25">
      <c r="B64">
        <v>488.7</v>
      </c>
      <c r="C64" s="40">
        <f t="shared" si="8"/>
        <v>3.1765499999999998</v>
      </c>
    </row>
    <row r="65" spans="1:5" x14ac:dyDescent="0.25">
      <c r="B65">
        <v>489.2</v>
      </c>
      <c r="C65" s="40">
        <f t="shared" si="8"/>
        <v>3.1797999999999997</v>
      </c>
    </row>
    <row r="67" spans="1:5" x14ac:dyDescent="0.25">
      <c r="A67" s="44" t="s">
        <v>452</v>
      </c>
      <c r="B67">
        <v>1355.7</v>
      </c>
      <c r="C67" s="40">
        <f t="shared" ref="C67:C72" si="9">(B67/2)*0.013</f>
        <v>8.8120499999999993</v>
      </c>
      <c r="D67" s="40">
        <f>AVERAGE(C67:C72)</f>
        <v>8.2818666666666676</v>
      </c>
      <c r="E67" s="40">
        <f>STDEV(C67:C72)</f>
        <v>0.5587407964939255</v>
      </c>
    </row>
    <row r="68" spans="1:5" x14ac:dyDescent="0.25">
      <c r="B68">
        <v>1278.8</v>
      </c>
      <c r="C68" s="40">
        <f t="shared" si="9"/>
        <v>8.3121999999999989</v>
      </c>
    </row>
    <row r="69" spans="1:5" x14ac:dyDescent="0.25">
      <c r="B69">
        <v>1166.9000000000001</v>
      </c>
      <c r="C69" s="40">
        <f t="shared" si="9"/>
        <v>7.5848500000000003</v>
      </c>
    </row>
    <row r="70" spans="1:5" x14ac:dyDescent="0.25">
      <c r="B70">
        <v>1314.4</v>
      </c>
      <c r="C70" s="40">
        <f t="shared" si="9"/>
        <v>8.5435999999999996</v>
      </c>
    </row>
    <row r="71" spans="1:5" x14ac:dyDescent="0.25">
      <c r="B71">
        <v>1172.4000000000001</v>
      </c>
      <c r="C71" s="40">
        <f t="shared" si="9"/>
        <v>7.6206000000000005</v>
      </c>
    </row>
    <row r="72" spans="1:5" x14ac:dyDescent="0.25">
      <c r="B72">
        <v>1356.6</v>
      </c>
      <c r="C72" s="40">
        <f t="shared" si="9"/>
        <v>8.8178999999999998</v>
      </c>
    </row>
    <row r="74" spans="1:5" x14ac:dyDescent="0.25">
      <c r="A74" s="44" t="s">
        <v>453</v>
      </c>
      <c r="B74">
        <v>1177.8</v>
      </c>
      <c r="C74" s="40">
        <f t="shared" ref="C74:C79" si="10">(B74/2)*0.013</f>
        <v>7.6556999999999995</v>
      </c>
      <c r="D74" s="40">
        <f>AVERAGE(C74:C79)</f>
        <v>7.2047083333333335</v>
      </c>
      <c r="E74" s="40">
        <f>STDEV(C74:C79)</f>
        <v>0.51262684519703627</v>
      </c>
    </row>
    <row r="75" spans="1:5" x14ac:dyDescent="0.25">
      <c r="B75">
        <v>1050.2</v>
      </c>
      <c r="C75" s="40">
        <f t="shared" si="10"/>
        <v>6.8262999999999998</v>
      </c>
    </row>
    <row r="76" spans="1:5" x14ac:dyDescent="0.25">
      <c r="B76">
        <v>1076.2</v>
      </c>
      <c r="C76" s="40">
        <f t="shared" si="10"/>
        <v>6.9953000000000003</v>
      </c>
    </row>
    <row r="77" spans="1:5" x14ac:dyDescent="0.25">
      <c r="B77">
        <v>1016</v>
      </c>
      <c r="C77" s="40">
        <f t="shared" si="10"/>
        <v>6.6040000000000001</v>
      </c>
    </row>
    <row r="78" spans="1:5" x14ac:dyDescent="0.25">
      <c r="B78">
        <v>1223.8</v>
      </c>
      <c r="C78" s="40">
        <f t="shared" si="10"/>
        <v>7.954699999999999</v>
      </c>
    </row>
    <row r="79" spans="1:5" x14ac:dyDescent="0.25">
      <c r="B79">
        <v>1106.5</v>
      </c>
      <c r="C79" s="40">
        <f t="shared" si="10"/>
        <v>7.1922499999999996</v>
      </c>
    </row>
    <row r="81" spans="1:5" x14ac:dyDescent="0.25">
      <c r="A81" s="44" t="s">
        <v>454</v>
      </c>
      <c r="B81">
        <v>999.4</v>
      </c>
      <c r="C81" s="40">
        <f t="shared" ref="C81:C86" si="11">(B81/2)*0.013</f>
        <v>6.4960999999999993</v>
      </c>
      <c r="D81" s="40">
        <f>AVERAGE(C81:C86)</f>
        <v>6.1616749999999998</v>
      </c>
      <c r="E81" s="40">
        <f>STDEV(C81:C86)</f>
        <v>0.46500761042159289</v>
      </c>
    </row>
    <row r="82" spans="1:5" x14ac:dyDescent="0.25">
      <c r="B82">
        <v>873</v>
      </c>
      <c r="C82" s="40">
        <f t="shared" si="11"/>
        <v>5.6745000000000001</v>
      </c>
    </row>
    <row r="83" spans="1:5" x14ac:dyDescent="0.25">
      <c r="B83">
        <v>902.5</v>
      </c>
      <c r="C83" s="40">
        <f t="shared" si="11"/>
        <v>5.86625</v>
      </c>
    </row>
    <row r="84" spans="1:5" x14ac:dyDescent="0.25">
      <c r="B84">
        <v>906.6</v>
      </c>
      <c r="C84" s="40">
        <f t="shared" si="11"/>
        <v>5.8929</v>
      </c>
    </row>
    <row r="85" spans="1:5" x14ac:dyDescent="0.25">
      <c r="B85">
        <v>1064.2</v>
      </c>
      <c r="C85" s="40">
        <f t="shared" si="11"/>
        <v>6.9173</v>
      </c>
    </row>
    <row r="86" spans="1:5" x14ac:dyDescent="0.25">
      <c r="B86">
        <v>942</v>
      </c>
      <c r="C86" s="40">
        <f t="shared" si="11"/>
        <v>6.1229999999999993</v>
      </c>
    </row>
    <row r="88" spans="1:5" x14ac:dyDescent="0.25">
      <c r="A88" s="44" t="s">
        <v>455</v>
      </c>
      <c r="B88">
        <v>986.4</v>
      </c>
      <c r="C88" s="40">
        <f t="shared" ref="C88:C93" si="12">(B88/2)*0.013</f>
        <v>6.4116</v>
      </c>
      <c r="D88" s="40">
        <f>AVERAGE(C88:C93)</f>
        <v>6.3060833333333335</v>
      </c>
      <c r="E88" s="40">
        <f>STDEV(C88:C93)</f>
        <v>0.4612558039381906</v>
      </c>
    </row>
    <row r="89" spans="1:5" x14ac:dyDescent="0.25">
      <c r="B89">
        <v>1070.5</v>
      </c>
      <c r="C89" s="40">
        <f t="shared" si="12"/>
        <v>6.9582499999999996</v>
      </c>
    </row>
    <row r="90" spans="1:5" x14ac:dyDescent="0.25">
      <c r="B90">
        <v>907.6</v>
      </c>
      <c r="C90" s="40">
        <f t="shared" si="12"/>
        <v>5.8994</v>
      </c>
    </row>
    <row r="91" spans="1:5" x14ac:dyDescent="0.25">
      <c r="B91">
        <v>875.7</v>
      </c>
      <c r="C91" s="40">
        <f t="shared" si="12"/>
        <v>5.6920500000000001</v>
      </c>
    </row>
    <row r="92" spans="1:5" x14ac:dyDescent="0.25">
      <c r="B92">
        <v>966</v>
      </c>
      <c r="C92" s="40">
        <f t="shared" si="12"/>
        <v>6.2789999999999999</v>
      </c>
    </row>
    <row r="93" spans="1:5" x14ac:dyDescent="0.25">
      <c r="B93">
        <v>1014.8</v>
      </c>
      <c r="C93" s="40">
        <f t="shared" si="12"/>
        <v>6.5961999999999996</v>
      </c>
    </row>
    <row r="95" spans="1:5" x14ac:dyDescent="0.25">
      <c r="A95" s="44" t="s">
        <v>456</v>
      </c>
      <c r="B95">
        <v>1136.7</v>
      </c>
      <c r="C95" s="40">
        <f t="shared" ref="C95:C100" si="13">(B95/2)*0.013</f>
        <v>7.3885500000000004</v>
      </c>
      <c r="D95" s="40">
        <f>AVERAGE(C95:C100)</f>
        <v>8.0791750000000011</v>
      </c>
      <c r="E95" s="40">
        <f>STDEV(C95:C100)</f>
        <v>0.48792114808645082</v>
      </c>
    </row>
    <row r="96" spans="1:5" x14ac:dyDescent="0.25">
      <c r="B96">
        <v>1245.5999999999999</v>
      </c>
      <c r="C96" s="40">
        <f t="shared" si="13"/>
        <v>8.0963999999999992</v>
      </c>
    </row>
    <row r="97" spans="1:5" x14ac:dyDescent="0.25">
      <c r="B97">
        <v>1316.9</v>
      </c>
      <c r="C97" s="40">
        <f t="shared" si="13"/>
        <v>8.5598500000000008</v>
      </c>
    </row>
    <row r="98" spans="1:5" x14ac:dyDescent="0.25">
      <c r="B98">
        <v>1271.9000000000001</v>
      </c>
      <c r="C98" s="40">
        <f t="shared" si="13"/>
        <v>8.2673500000000004</v>
      </c>
    </row>
    <row r="99" spans="1:5" x14ac:dyDescent="0.25">
      <c r="B99">
        <v>1316</v>
      </c>
      <c r="C99" s="40">
        <f t="shared" si="13"/>
        <v>8.5540000000000003</v>
      </c>
    </row>
    <row r="100" spans="1:5" x14ac:dyDescent="0.25">
      <c r="B100">
        <v>1170.5999999999999</v>
      </c>
      <c r="C100" s="40">
        <f t="shared" si="13"/>
        <v>7.6088999999999993</v>
      </c>
    </row>
    <row r="101" spans="1:5" x14ac:dyDescent="0.25">
      <c r="A101" t="s">
        <v>457</v>
      </c>
    </row>
    <row r="102" spans="1:5" x14ac:dyDescent="0.25">
      <c r="A102" s="44" t="s">
        <v>458</v>
      </c>
      <c r="B102">
        <v>106.8</v>
      </c>
      <c r="C102" s="40">
        <f>(B102/5)*0.013</f>
        <v>0.27767999999999998</v>
      </c>
      <c r="D102" s="40">
        <f>AVERAGE(C102:C107)</f>
        <v>0.70689666666666662</v>
      </c>
      <c r="E102" s="40">
        <f>STDEV(C102:C107)</f>
        <v>0.21540716252405975</v>
      </c>
    </row>
    <row r="103" spans="1:5" x14ac:dyDescent="0.25">
      <c r="B103">
        <v>112</v>
      </c>
      <c r="C103" s="40">
        <f>(B103/2)*0.013</f>
        <v>0.72799999999999998</v>
      </c>
    </row>
    <row r="104" spans="1:5" x14ac:dyDescent="0.25">
      <c r="B104">
        <v>117.6</v>
      </c>
      <c r="C104" s="40">
        <f>(B104/2)*0.013</f>
        <v>0.76439999999999997</v>
      </c>
    </row>
    <row r="105" spans="1:5" x14ac:dyDescent="0.25">
      <c r="B105">
        <v>120.6</v>
      </c>
      <c r="C105" s="40">
        <f>(B105/2)*0.013</f>
        <v>0.78389999999999993</v>
      </c>
    </row>
    <row r="106" spans="1:5" x14ac:dyDescent="0.25">
      <c r="B106">
        <v>132.6</v>
      </c>
      <c r="C106" s="40">
        <f>(B106/2)*0.013</f>
        <v>0.86189999999999989</v>
      </c>
    </row>
    <row r="107" spans="1:5" x14ac:dyDescent="0.25">
      <c r="B107">
        <v>127</v>
      </c>
      <c r="C107" s="40">
        <f>(B107/2)*0.013</f>
        <v>0.82550000000000001</v>
      </c>
    </row>
    <row r="108" spans="1:5" x14ac:dyDescent="0.25">
      <c r="A108" t="s">
        <v>457</v>
      </c>
    </row>
    <row r="109" spans="1:5" x14ac:dyDescent="0.25">
      <c r="A109" s="44" t="s">
        <v>459</v>
      </c>
      <c r="B109">
        <v>130.6</v>
      </c>
      <c r="C109" s="40">
        <f>(B109/5)*0.013</f>
        <v>0.33955999999999997</v>
      </c>
      <c r="D109" s="40">
        <f>AVERAGE(C109:C114)</f>
        <v>0.69489333333333336</v>
      </c>
      <c r="E109" s="40">
        <f>STDEV(C109:C114)</f>
        <v>0.2892829411954092</v>
      </c>
    </row>
    <row r="110" spans="1:5" x14ac:dyDescent="0.25">
      <c r="B110">
        <v>118</v>
      </c>
      <c r="C110" s="40">
        <f>(B110/5)*0.013</f>
        <v>0.30680000000000002</v>
      </c>
    </row>
    <row r="111" spans="1:5" x14ac:dyDescent="0.25">
      <c r="B111">
        <v>138.4</v>
      </c>
      <c r="C111" s="40">
        <f>(B111/2)*0.013</f>
        <v>0.89959999999999996</v>
      </c>
    </row>
    <row r="112" spans="1:5" x14ac:dyDescent="0.25">
      <c r="B112">
        <v>136.69999999999999</v>
      </c>
      <c r="C112" s="40">
        <f>(B112/2)*0.013</f>
        <v>0.88854999999999984</v>
      </c>
    </row>
    <row r="113" spans="1:5" x14ac:dyDescent="0.25">
      <c r="B113">
        <v>127.9</v>
      </c>
      <c r="C113" s="40">
        <f>(B113/2)*0.013</f>
        <v>0.83135000000000003</v>
      </c>
    </row>
    <row r="114" spans="1:5" x14ac:dyDescent="0.25">
      <c r="B114">
        <v>139</v>
      </c>
      <c r="C114" s="40">
        <f>(B114/2)*0.013</f>
        <v>0.90349999999999997</v>
      </c>
    </row>
    <row r="116" spans="1:5" x14ac:dyDescent="0.25">
      <c r="A116" s="44" t="s">
        <v>460</v>
      </c>
      <c r="B116">
        <v>345</v>
      </c>
      <c r="C116" s="40">
        <f t="shared" ref="C116:C121" si="14">(B116/2)*0.013</f>
        <v>2.2424999999999997</v>
      </c>
      <c r="D116" s="40">
        <f>AVERAGE(C116:C121)</f>
        <v>2.0820583333333333</v>
      </c>
      <c r="E116" s="40">
        <f>STDEV(C116:C121)</f>
        <v>0.16663465550919071</v>
      </c>
    </row>
    <row r="117" spans="1:5" x14ac:dyDescent="0.25">
      <c r="B117">
        <v>337.8</v>
      </c>
      <c r="C117" s="40">
        <f t="shared" si="14"/>
        <v>2.1957</v>
      </c>
    </row>
    <row r="118" spans="1:5" x14ac:dyDescent="0.25">
      <c r="B118">
        <v>344.3</v>
      </c>
      <c r="C118" s="40">
        <f t="shared" si="14"/>
        <v>2.2379500000000001</v>
      </c>
    </row>
    <row r="119" spans="1:5" x14ac:dyDescent="0.25">
      <c r="B119">
        <v>287.8</v>
      </c>
      <c r="C119" s="40">
        <f t="shared" si="14"/>
        <v>1.8707</v>
      </c>
    </row>
    <row r="120" spans="1:5" x14ac:dyDescent="0.25">
      <c r="B120">
        <v>312.8</v>
      </c>
      <c r="C120" s="40">
        <f t="shared" si="14"/>
        <v>2.0331999999999999</v>
      </c>
    </row>
    <row r="121" spans="1:5" x14ac:dyDescent="0.25">
      <c r="B121">
        <v>294.2</v>
      </c>
      <c r="C121" s="40">
        <f t="shared" si="14"/>
        <v>1.9122999999999999</v>
      </c>
    </row>
    <row r="123" spans="1:5" x14ac:dyDescent="0.25">
      <c r="A123" s="44" t="s">
        <v>461</v>
      </c>
      <c r="B123">
        <v>288</v>
      </c>
      <c r="C123" s="40">
        <f t="shared" ref="C123:C128" si="15">(B123/2)*0.013</f>
        <v>1.8719999999999999</v>
      </c>
      <c r="D123" s="40">
        <f>AVERAGE(C123:C128)</f>
        <v>2.1992750000000001</v>
      </c>
      <c r="E123" s="40">
        <f>STDEV(C123:C128)</f>
        <v>0.18723012778396531</v>
      </c>
    </row>
    <row r="124" spans="1:5" x14ac:dyDescent="0.25">
      <c r="B124">
        <v>352.5</v>
      </c>
      <c r="C124" s="40">
        <f t="shared" si="15"/>
        <v>2.2912499999999998</v>
      </c>
    </row>
    <row r="125" spans="1:5" x14ac:dyDescent="0.25">
      <c r="B125">
        <v>354.7</v>
      </c>
      <c r="C125" s="40">
        <f t="shared" si="15"/>
        <v>2.3055499999999998</v>
      </c>
    </row>
    <row r="126" spans="1:5" x14ac:dyDescent="0.25">
      <c r="B126">
        <v>356.7</v>
      </c>
      <c r="C126" s="40">
        <f t="shared" si="15"/>
        <v>2.3185499999999997</v>
      </c>
    </row>
    <row r="127" spans="1:5" x14ac:dyDescent="0.25">
      <c r="B127">
        <v>359.2</v>
      </c>
      <c r="C127" s="40">
        <f t="shared" si="15"/>
        <v>2.3348</v>
      </c>
    </row>
    <row r="128" spans="1:5" x14ac:dyDescent="0.25">
      <c r="B128">
        <v>319</v>
      </c>
      <c r="C128" s="40">
        <f t="shared" si="15"/>
        <v>2.0735000000000001</v>
      </c>
    </row>
    <row r="129" spans="1:5" x14ac:dyDescent="0.25">
      <c r="A129" t="s">
        <v>457</v>
      </c>
    </row>
    <row r="130" spans="1:5" x14ac:dyDescent="0.25">
      <c r="A130" s="44" t="s">
        <v>462</v>
      </c>
      <c r="B130">
        <v>423</v>
      </c>
      <c r="C130" s="40">
        <f t="shared" ref="C130:C135" si="16">(B130/5)*0.013</f>
        <v>1.0997999999999999</v>
      </c>
      <c r="D130" s="40">
        <f>AVERAGE(C130:C135)</f>
        <v>0.98999333333333317</v>
      </c>
      <c r="E130" s="40">
        <f>STDEV(C130:C135)</f>
        <v>0.11263320836532555</v>
      </c>
    </row>
    <row r="131" spans="1:5" x14ac:dyDescent="0.25">
      <c r="B131">
        <v>315</v>
      </c>
      <c r="C131" s="40">
        <f t="shared" si="16"/>
        <v>0.81899999999999995</v>
      </c>
    </row>
    <row r="132" spans="1:5" x14ac:dyDescent="0.25">
      <c r="B132">
        <v>432.6</v>
      </c>
      <c r="C132" s="40">
        <f t="shared" si="16"/>
        <v>1.12476</v>
      </c>
    </row>
    <row r="133" spans="1:5" x14ac:dyDescent="0.25">
      <c r="B133">
        <v>356.8</v>
      </c>
      <c r="C133" s="40">
        <f t="shared" si="16"/>
        <v>0.92767999999999995</v>
      </c>
    </row>
    <row r="134" spans="1:5" x14ac:dyDescent="0.25">
      <c r="B134">
        <v>380</v>
      </c>
      <c r="C134" s="40">
        <f t="shared" si="16"/>
        <v>0.98799999999999999</v>
      </c>
    </row>
    <row r="135" spans="1:5" x14ac:dyDescent="0.25">
      <c r="B135">
        <v>377.2</v>
      </c>
      <c r="C135" s="40">
        <f t="shared" si="16"/>
        <v>0.98071999999999993</v>
      </c>
    </row>
    <row r="136" spans="1:5" x14ac:dyDescent="0.25">
      <c r="A136" t="s">
        <v>457</v>
      </c>
    </row>
    <row r="137" spans="1:5" x14ac:dyDescent="0.25">
      <c r="A137" s="44" t="s">
        <v>463</v>
      </c>
      <c r="B137">
        <v>407</v>
      </c>
      <c r="C137" s="40">
        <f t="shared" ref="C137:C142" si="17">(B137/5)*0.013</f>
        <v>1.0582</v>
      </c>
      <c r="D137" s="40">
        <f>AVERAGE(C137:C142)</f>
        <v>1.0002199999999999</v>
      </c>
      <c r="E137" s="40">
        <f>STDEV(C137:C142)</f>
        <v>8.3443880063189854E-2</v>
      </c>
    </row>
    <row r="138" spans="1:5" x14ac:dyDescent="0.25">
      <c r="B138">
        <v>415.7</v>
      </c>
      <c r="C138" s="40">
        <f t="shared" si="17"/>
        <v>1.0808199999999999</v>
      </c>
    </row>
    <row r="139" spans="1:5" x14ac:dyDescent="0.25">
      <c r="B139">
        <v>418.2</v>
      </c>
      <c r="C139" s="40">
        <f t="shared" si="17"/>
        <v>1.0873200000000001</v>
      </c>
    </row>
    <row r="140" spans="1:5" x14ac:dyDescent="0.25">
      <c r="B140">
        <v>356.9</v>
      </c>
      <c r="C140" s="40">
        <f t="shared" si="17"/>
        <v>0.92793999999999988</v>
      </c>
    </row>
    <row r="141" spans="1:5" x14ac:dyDescent="0.25">
      <c r="B141">
        <v>349.9</v>
      </c>
      <c r="C141" s="40">
        <f t="shared" si="17"/>
        <v>0.90973999999999977</v>
      </c>
    </row>
    <row r="142" spans="1:5" x14ac:dyDescent="0.25">
      <c r="B142">
        <v>360.5</v>
      </c>
      <c r="C142" s="40">
        <f t="shared" si="17"/>
        <v>0.93729999999999991</v>
      </c>
    </row>
    <row r="144" spans="1:5" x14ac:dyDescent="0.25">
      <c r="A144" s="44" t="s">
        <v>464</v>
      </c>
      <c r="B144">
        <v>500.5</v>
      </c>
      <c r="C144" s="40">
        <f t="shared" ref="C144:C149" si="18">(B144/2)*0.013</f>
        <v>3.25325</v>
      </c>
      <c r="D144" s="40">
        <f>AVERAGE(C144:C149)</f>
        <v>3.1210833333333334</v>
      </c>
      <c r="E144" s="40">
        <f>STDEV(C144:C149)</f>
        <v>0.2637259688894264</v>
      </c>
    </row>
    <row r="145" spans="1:5" x14ac:dyDescent="0.25">
      <c r="B145">
        <v>539.1</v>
      </c>
      <c r="C145" s="40">
        <f t="shared" si="18"/>
        <v>3.5041500000000001</v>
      </c>
    </row>
    <row r="146" spans="1:5" x14ac:dyDescent="0.25">
      <c r="B146">
        <v>467.4</v>
      </c>
      <c r="C146" s="40">
        <f t="shared" si="18"/>
        <v>3.0380999999999996</v>
      </c>
    </row>
    <row r="147" spans="1:5" x14ac:dyDescent="0.25">
      <c r="B147">
        <v>490</v>
      </c>
      <c r="C147" s="40">
        <f t="shared" si="18"/>
        <v>3.1850000000000001</v>
      </c>
    </row>
    <row r="148" spans="1:5" x14ac:dyDescent="0.25">
      <c r="B148">
        <v>466.2</v>
      </c>
      <c r="C148" s="40">
        <f t="shared" si="18"/>
        <v>3.0303</v>
      </c>
    </row>
    <row r="149" spans="1:5" x14ac:dyDescent="0.25">
      <c r="B149">
        <v>417.8</v>
      </c>
      <c r="C149" s="40">
        <f t="shared" si="18"/>
        <v>2.7157</v>
      </c>
    </row>
    <row r="151" spans="1:5" x14ac:dyDescent="0.25">
      <c r="A151" s="44" t="s">
        <v>465</v>
      </c>
      <c r="B151">
        <v>344.7</v>
      </c>
      <c r="C151" s="40">
        <f t="shared" ref="C151:C156" si="19">(B151/2)*0.013</f>
        <v>2.2405499999999998</v>
      </c>
      <c r="D151" s="40">
        <f>AVERAGE(C151:C156)</f>
        <v>2.0966833333333335</v>
      </c>
      <c r="E151" s="40">
        <f>STDEV(C151:C156)</f>
        <v>0.16621640913780647</v>
      </c>
    </row>
    <row r="152" spans="1:5" x14ac:dyDescent="0.25">
      <c r="B152">
        <v>315</v>
      </c>
      <c r="C152" s="40">
        <f t="shared" si="19"/>
        <v>2.0474999999999999</v>
      </c>
    </row>
    <row r="153" spans="1:5" x14ac:dyDescent="0.25">
      <c r="B153">
        <v>318.5</v>
      </c>
      <c r="C153" s="40">
        <f t="shared" si="19"/>
        <v>2.0702499999999997</v>
      </c>
    </row>
    <row r="154" spans="1:5" x14ac:dyDescent="0.25">
      <c r="B154">
        <v>290.39999999999998</v>
      </c>
      <c r="C154" s="40">
        <f t="shared" si="19"/>
        <v>1.8875999999999997</v>
      </c>
    </row>
    <row r="155" spans="1:5" x14ac:dyDescent="0.25">
      <c r="B155">
        <v>306.60000000000002</v>
      </c>
      <c r="C155" s="40">
        <f t="shared" si="19"/>
        <v>1.9929000000000001</v>
      </c>
    </row>
    <row r="156" spans="1:5" x14ac:dyDescent="0.25">
      <c r="B156">
        <v>360.2</v>
      </c>
      <c r="C156" s="40">
        <f t="shared" si="19"/>
        <v>2.3412999999999999</v>
      </c>
    </row>
    <row r="158" spans="1:5" x14ac:dyDescent="0.25">
      <c r="A158" s="44" t="s">
        <v>466</v>
      </c>
      <c r="B158">
        <v>527.5</v>
      </c>
      <c r="C158" s="40">
        <f t="shared" ref="C158:C163" si="20">(B158/2)*0.013</f>
        <v>3.42875</v>
      </c>
      <c r="D158" s="40">
        <f>AVERAGE(C158:C163)</f>
        <v>3.5574499999999998</v>
      </c>
      <c r="E158" s="40">
        <f>STDEV(C158:C163)</f>
        <v>0.20400765426816703</v>
      </c>
    </row>
    <row r="159" spans="1:5" x14ac:dyDescent="0.25">
      <c r="B159">
        <v>540.20000000000005</v>
      </c>
      <c r="C159" s="40">
        <f t="shared" si="20"/>
        <v>3.5113000000000003</v>
      </c>
    </row>
    <row r="160" spans="1:5" x14ac:dyDescent="0.25">
      <c r="B160">
        <v>587.29999999999995</v>
      </c>
      <c r="C160" s="40">
        <f t="shared" si="20"/>
        <v>3.8174499999999996</v>
      </c>
    </row>
    <row r="161" spans="1:5" x14ac:dyDescent="0.25">
      <c r="B161">
        <v>507.7</v>
      </c>
      <c r="C161" s="40">
        <f t="shared" si="20"/>
        <v>3.3000499999999997</v>
      </c>
    </row>
    <row r="162" spans="1:5" x14ac:dyDescent="0.25">
      <c r="B162">
        <v>582.5</v>
      </c>
      <c r="C162" s="40">
        <f t="shared" si="20"/>
        <v>3.7862499999999999</v>
      </c>
    </row>
    <row r="163" spans="1:5" x14ac:dyDescent="0.25">
      <c r="B163">
        <v>538.6</v>
      </c>
      <c r="C163" s="40">
        <f t="shared" si="20"/>
        <v>3.5009000000000001</v>
      </c>
    </row>
    <row r="165" spans="1:5" x14ac:dyDescent="0.25">
      <c r="A165" s="44" t="s">
        <v>467</v>
      </c>
      <c r="B165">
        <v>640.1</v>
      </c>
      <c r="C165" s="40">
        <f t="shared" ref="C165:C170" si="21">(B165/2)*0.013</f>
        <v>4.1606499999999995</v>
      </c>
      <c r="D165" s="40">
        <f>AVERAGE(C165:C170)</f>
        <v>4.0826500000000001</v>
      </c>
      <c r="E165" s="40">
        <f>STDEV(C165:C170)</f>
        <v>0.24140723477145404</v>
      </c>
    </row>
    <row r="166" spans="1:5" x14ac:dyDescent="0.25">
      <c r="B166">
        <v>646.79999999999995</v>
      </c>
      <c r="C166" s="40">
        <f t="shared" si="21"/>
        <v>4.2041999999999993</v>
      </c>
    </row>
    <row r="167" spans="1:5" x14ac:dyDescent="0.25">
      <c r="B167">
        <v>686.9</v>
      </c>
      <c r="C167" s="40">
        <f t="shared" si="21"/>
        <v>4.4648499999999993</v>
      </c>
    </row>
    <row r="168" spans="1:5" x14ac:dyDescent="0.25">
      <c r="B168">
        <v>602.5</v>
      </c>
      <c r="C168" s="40">
        <f t="shared" si="21"/>
        <v>3.9162499999999998</v>
      </c>
    </row>
    <row r="169" spans="1:5" x14ac:dyDescent="0.25">
      <c r="B169">
        <v>607.29999999999995</v>
      </c>
      <c r="C169" s="40">
        <f t="shared" si="21"/>
        <v>3.9474499999999995</v>
      </c>
    </row>
    <row r="170" spans="1:5" x14ac:dyDescent="0.25">
      <c r="B170">
        <v>585</v>
      </c>
      <c r="C170" s="40">
        <f t="shared" si="21"/>
        <v>3.8024999999999998</v>
      </c>
    </row>
    <row r="172" spans="1:5" x14ac:dyDescent="0.25">
      <c r="A172" s="44" t="s">
        <v>468</v>
      </c>
      <c r="B172">
        <v>760.5</v>
      </c>
      <c r="C172" s="40">
        <f t="shared" ref="C172:C177" si="22">(B172/2)*0.013</f>
        <v>4.9432499999999999</v>
      </c>
      <c r="D172" s="40">
        <f>AVERAGE(C172:C177)</f>
        <v>5.0930749999999998</v>
      </c>
      <c r="E172" s="40">
        <f>STDEV(C172:C177)</f>
        <v>0.17733913203238599</v>
      </c>
    </row>
    <row r="173" spans="1:5" x14ac:dyDescent="0.25">
      <c r="B173">
        <v>764.9</v>
      </c>
      <c r="C173" s="40">
        <f t="shared" si="22"/>
        <v>4.9718499999999999</v>
      </c>
    </row>
    <row r="174" spans="1:5" x14ac:dyDescent="0.25">
      <c r="B174">
        <v>800.5</v>
      </c>
      <c r="C174" s="40">
        <f t="shared" si="22"/>
        <v>5.2032499999999997</v>
      </c>
    </row>
    <row r="175" spans="1:5" x14ac:dyDescent="0.25">
      <c r="B175">
        <v>752.5</v>
      </c>
      <c r="C175" s="40">
        <f t="shared" si="22"/>
        <v>4.8912499999999994</v>
      </c>
    </row>
    <row r="176" spans="1:5" x14ac:dyDescent="0.25">
      <c r="B176">
        <v>807.3</v>
      </c>
      <c r="C176" s="40">
        <f t="shared" si="22"/>
        <v>5.2474499999999997</v>
      </c>
    </row>
    <row r="177" spans="1:5" x14ac:dyDescent="0.25">
      <c r="B177">
        <v>815.6</v>
      </c>
      <c r="C177" s="40">
        <f t="shared" si="22"/>
        <v>5.3014000000000001</v>
      </c>
    </row>
    <row r="179" spans="1:5" x14ac:dyDescent="0.25">
      <c r="A179" s="44" t="s">
        <v>469</v>
      </c>
      <c r="B179">
        <v>1106.7</v>
      </c>
      <c r="C179" s="40">
        <f t="shared" ref="C179:C184" si="23">(B179/2)*0.013</f>
        <v>7.1935500000000001</v>
      </c>
      <c r="D179" s="40">
        <f>AVERAGE(C179:C184)</f>
        <v>6.9976833333333337</v>
      </c>
      <c r="E179" s="40">
        <f>STDEV(C179:C184)</f>
        <v>0.5047946480170592</v>
      </c>
    </row>
    <row r="180" spans="1:5" x14ac:dyDescent="0.25">
      <c r="B180">
        <v>1167</v>
      </c>
      <c r="C180" s="40">
        <f t="shared" si="23"/>
        <v>7.5854999999999997</v>
      </c>
    </row>
    <row r="181" spans="1:5" x14ac:dyDescent="0.25">
      <c r="B181">
        <v>1000.4</v>
      </c>
      <c r="C181" s="40">
        <f t="shared" si="23"/>
        <v>6.5025999999999993</v>
      </c>
    </row>
    <row r="182" spans="1:5" x14ac:dyDescent="0.25">
      <c r="B182">
        <v>1160.3</v>
      </c>
      <c r="C182" s="40">
        <f t="shared" si="23"/>
        <v>7.541949999999999</v>
      </c>
    </row>
    <row r="183" spans="1:5" x14ac:dyDescent="0.25">
      <c r="B183">
        <v>1017.4</v>
      </c>
      <c r="C183" s="40">
        <f t="shared" si="23"/>
        <v>6.6130999999999993</v>
      </c>
    </row>
    <row r="184" spans="1:5" x14ac:dyDescent="0.25">
      <c r="B184">
        <v>1007.6</v>
      </c>
      <c r="C184" s="40">
        <f t="shared" si="23"/>
        <v>6.5493999999999994</v>
      </c>
    </row>
    <row r="186" spans="1:5" x14ac:dyDescent="0.25">
      <c r="A186" s="44" t="s">
        <v>470</v>
      </c>
      <c r="B186">
        <v>650.5</v>
      </c>
      <c r="C186" s="40">
        <f t="shared" ref="C186:C191" si="24">(B186/2)*0.013</f>
        <v>4.2282500000000001</v>
      </c>
      <c r="D186" s="40">
        <f>AVERAGE(C186:C191)</f>
        <v>4.4014750000000005</v>
      </c>
      <c r="E186" s="40">
        <f>STDEV(C186:C191)</f>
        <v>0.2244113115464548</v>
      </c>
    </row>
    <row r="187" spans="1:5" x14ac:dyDescent="0.25">
      <c r="B187">
        <v>684.7</v>
      </c>
      <c r="C187" s="40">
        <f t="shared" si="24"/>
        <v>4.4505499999999998</v>
      </c>
    </row>
    <row r="188" spans="1:5" x14ac:dyDescent="0.25">
      <c r="B188">
        <v>716</v>
      </c>
      <c r="C188" s="40">
        <f t="shared" si="24"/>
        <v>4.6539999999999999</v>
      </c>
    </row>
    <row r="189" spans="1:5" x14ac:dyDescent="0.25">
      <c r="B189">
        <v>628.4</v>
      </c>
      <c r="C189" s="40">
        <f t="shared" si="24"/>
        <v>4.0846</v>
      </c>
    </row>
    <row r="190" spans="1:5" x14ac:dyDescent="0.25">
      <c r="B190">
        <v>712.7</v>
      </c>
      <c r="C190" s="40">
        <f t="shared" si="24"/>
        <v>4.6325500000000002</v>
      </c>
    </row>
    <row r="191" spans="1:5" x14ac:dyDescent="0.25">
      <c r="B191">
        <v>670.6</v>
      </c>
      <c r="C191" s="40">
        <f t="shared" si="24"/>
        <v>4.3589000000000002</v>
      </c>
    </row>
    <row r="193" spans="1:5" x14ac:dyDescent="0.25">
      <c r="A193" s="44" t="s">
        <v>471</v>
      </c>
      <c r="B193">
        <v>1362.7</v>
      </c>
      <c r="C193" s="40">
        <f t="shared" ref="C193:C198" si="25">(B193/2)*0.013</f>
        <v>8.8575499999999998</v>
      </c>
      <c r="D193" s="40">
        <f>AVERAGE(C193:C198)</f>
        <v>8.9487666666666659</v>
      </c>
      <c r="E193" s="40">
        <f>STDEV(C193:C198)</f>
        <v>0.31666240646257149</v>
      </c>
    </row>
    <row r="194" spans="1:5" x14ac:dyDescent="0.25">
      <c r="B194">
        <v>1400</v>
      </c>
      <c r="C194" s="40">
        <f t="shared" si="25"/>
        <v>9.1</v>
      </c>
    </row>
    <row r="195" spans="1:5" x14ac:dyDescent="0.25">
      <c r="B195">
        <v>1289</v>
      </c>
      <c r="C195" s="40">
        <f t="shared" si="25"/>
        <v>8.3784999999999989</v>
      </c>
    </row>
    <row r="196" spans="1:5" x14ac:dyDescent="0.25">
      <c r="B196">
        <v>1418.4</v>
      </c>
      <c r="C196" s="40">
        <f t="shared" si="25"/>
        <v>9.2195999999999998</v>
      </c>
    </row>
    <row r="197" spans="1:5" x14ac:dyDescent="0.25">
      <c r="B197">
        <v>1372.6</v>
      </c>
      <c r="C197" s="40">
        <f t="shared" si="25"/>
        <v>8.9218999999999991</v>
      </c>
    </row>
    <row r="198" spans="1:5" x14ac:dyDescent="0.25">
      <c r="B198">
        <v>1417.7</v>
      </c>
      <c r="C198" s="40">
        <f t="shared" si="25"/>
        <v>9.2150499999999997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W29"/>
  <sheetViews>
    <sheetView tabSelected="1" zoomScale="50" zoomScaleNormal="50" workbookViewId="0">
      <selection activeCell="J13" sqref="J13"/>
    </sheetView>
  </sheetViews>
  <sheetFormatPr defaultColWidth="9.140625" defaultRowHeight="12.75" x14ac:dyDescent="0.2"/>
  <cols>
    <col min="1" max="1" width="20.7109375" style="18" customWidth="1"/>
    <col min="2" max="2" width="12.7109375" style="18" customWidth="1"/>
    <col min="3" max="7" width="9.140625" style="18"/>
    <col min="8" max="8" width="16.140625" style="18" customWidth="1"/>
    <col min="9" max="20" width="9.140625" style="18"/>
    <col min="21" max="21" width="11.5703125" style="18" customWidth="1"/>
    <col min="22" max="23" width="13" style="18" customWidth="1"/>
    <col min="24" max="26" width="11.5703125" style="18" customWidth="1"/>
    <col min="27" max="16384" width="9.140625" style="18"/>
  </cols>
  <sheetData>
    <row r="2" spans="1:21" x14ac:dyDescent="0.2">
      <c r="B2" s="18" t="s">
        <v>37</v>
      </c>
      <c r="C2" s="18" t="s">
        <v>38</v>
      </c>
      <c r="D2" s="18" t="s">
        <v>39</v>
      </c>
      <c r="E2" s="18" t="s">
        <v>40</v>
      </c>
      <c r="F2" s="18" t="s">
        <v>41</v>
      </c>
      <c r="G2" s="18" t="s">
        <v>38</v>
      </c>
      <c r="H2" s="18" t="s">
        <v>39</v>
      </c>
      <c r="I2" s="18" t="s">
        <v>40</v>
      </c>
      <c r="J2" s="18" t="s">
        <v>41</v>
      </c>
      <c r="K2" s="18" t="s">
        <v>38</v>
      </c>
      <c r="L2" s="18" t="s">
        <v>39</v>
      </c>
      <c r="M2" s="18" t="s">
        <v>40</v>
      </c>
      <c r="N2" s="18" t="s">
        <v>16</v>
      </c>
      <c r="Q2" s="18" t="s">
        <v>42</v>
      </c>
      <c r="T2" s="18" t="s">
        <v>9</v>
      </c>
    </row>
    <row r="3" spans="1:21" x14ac:dyDescent="0.2">
      <c r="A3" s="18" t="s">
        <v>43</v>
      </c>
      <c r="B3" s="18" t="s">
        <v>12</v>
      </c>
      <c r="F3" s="18" t="s">
        <v>44</v>
      </c>
      <c r="J3" s="18" t="s">
        <v>45</v>
      </c>
      <c r="N3" s="18" t="s">
        <v>12</v>
      </c>
      <c r="O3" s="18" t="s">
        <v>44</v>
      </c>
      <c r="P3" s="18" t="s">
        <v>45</v>
      </c>
      <c r="Q3" s="18" t="s">
        <v>12</v>
      </c>
      <c r="R3" s="18" t="s">
        <v>44</v>
      </c>
      <c r="S3" s="18" t="s">
        <v>45</v>
      </c>
      <c r="T3" s="18" t="s">
        <v>46</v>
      </c>
      <c r="U3" s="18" t="s">
        <v>47</v>
      </c>
    </row>
    <row r="4" spans="1:21" x14ac:dyDescent="0.2">
      <c r="A4" s="18" t="s">
        <v>48</v>
      </c>
      <c r="B4" s="19">
        <v>0.21</v>
      </c>
      <c r="C4" s="18">
        <v>0.25</v>
      </c>
      <c r="D4" s="18">
        <v>0.17</v>
      </c>
      <c r="E4" s="18">
        <v>0.18</v>
      </c>
      <c r="F4" s="19">
        <v>0.49</v>
      </c>
      <c r="G4" s="19">
        <v>0.46</v>
      </c>
      <c r="H4" s="19">
        <v>0.28000000000000003</v>
      </c>
      <c r="I4" s="19">
        <v>0.55000000000000004</v>
      </c>
      <c r="J4" s="19">
        <v>0.18</v>
      </c>
      <c r="K4" s="19">
        <v>0.23</v>
      </c>
      <c r="L4" s="19">
        <v>0.17</v>
      </c>
      <c r="M4" s="19">
        <v>0.17</v>
      </c>
      <c r="N4" s="19">
        <f>AVERAGE(B4:E4)</f>
        <v>0.20250000000000001</v>
      </c>
      <c r="O4" s="19">
        <f>AVERAGE(F4:I4)</f>
        <v>0.44500000000000001</v>
      </c>
      <c r="P4" s="19">
        <f>AVERAGE(J4:M4)</f>
        <v>0.18750000000000003</v>
      </c>
      <c r="Q4" s="19">
        <f>_xlfn.STDEV.P(B4:E4)</f>
        <v>3.1124748994971679E-2</v>
      </c>
      <c r="R4" s="19">
        <f>_xlfn.STDEV.P(F4:I4)</f>
        <v>0.10062305898749051</v>
      </c>
      <c r="S4" s="19">
        <f>_xlfn.STDEV.P(J4:M4)</f>
        <v>2.4874685927665244E-2</v>
      </c>
      <c r="T4" s="18">
        <f>_xlfn.T.TEST(B4:E4,F4:I4,2,1)</f>
        <v>2.1623399682538055E-2</v>
      </c>
      <c r="U4" s="18">
        <f>_xlfn.T.TEST(B4:D4,J4:L4,2,1)</f>
        <v>0.19935923097456476</v>
      </c>
    </row>
    <row r="5" spans="1:21" x14ac:dyDescent="0.2">
      <c r="A5" s="18" t="s">
        <v>49</v>
      </c>
      <c r="B5" s="19">
        <v>0.25</v>
      </c>
      <c r="C5" s="18">
        <v>0.28000000000000003</v>
      </c>
      <c r="D5" s="18">
        <v>0.28999999999999998</v>
      </c>
      <c r="E5" s="18">
        <v>0.18</v>
      </c>
      <c r="F5" s="19">
        <v>0.22</v>
      </c>
      <c r="G5" s="19">
        <v>0.28999999999999998</v>
      </c>
      <c r="H5" s="19">
        <v>0.2</v>
      </c>
      <c r="I5" s="19">
        <v>0.17</v>
      </c>
      <c r="J5" s="19">
        <v>0.21</v>
      </c>
      <c r="K5" s="19">
        <v>0.28000000000000003</v>
      </c>
      <c r="L5" s="19">
        <v>0.19</v>
      </c>
      <c r="M5" s="19">
        <v>0.17</v>
      </c>
      <c r="N5" s="19">
        <f>AVERAGE(B5:E5)</f>
        <v>0.25</v>
      </c>
      <c r="O5" s="19">
        <f>AVERAGE(F5:I5)</f>
        <v>0.22</v>
      </c>
      <c r="P5" s="19">
        <f>AVERAGE(J5:M5)</f>
        <v>0.21249999999999999</v>
      </c>
      <c r="Q5" s="19">
        <f>_xlfn.STDEV.P(B5:E5)</f>
        <v>4.3011626335213188E-2</v>
      </c>
      <c r="R5" s="19">
        <f>_xlfn.STDEV.P(F5:I5)</f>
        <v>4.4158804331639316E-2</v>
      </c>
      <c r="S5" s="19">
        <f>_xlfn.STDEV.P(J5:M5)</f>
        <v>4.1457809879442559E-2</v>
      </c>
      <c r="T5" s="18">
        <f>_xlfn.T.TEST(B5:E5,F5:I5,2,1)</f>
        <v>0.25905740808959005</v>
      </c>
      <c r="U5" s="18">
        <f>_xlfn.T.TEST(B5:D5,J5:L5,2,1)</f>
        <v>0.24952122561354317</v>
      </c>
    </row>
    <row r="6" spans="1:21" x14ac:dyDescent="0.2">
      <c r="B6" s="19"/>
      <c r="F6" s="19"/>
      <c r="G6" s="19"/>
      <c r="H6" s="19"/>
      <c r="I6" s="19"/>
      <c r="J6" s="19"/>
      <c r="K6" s="19"/>
      <c r="L6" s="19"/>
      <c r="M6" s="19"/>
      <c r="N6" s="19"/>
      <c r="O6" s="19"/>
      <c r="P6" s="19"/>
      <c r="Q6" s="19"/>
      <c r="R6" s="19"/>
      <c r="S6" s="19"/>
    </row>
    <row r="7" spans="1:21" x14ac:dyDescent="0.2">
      <c r="B7" s="19"/>
      <c r="F7" s="19"/>
      <c r="G7" s="19"/>
      <c r="H7" s="19"/>
      <c r="I7" s="19"/>
      <c r="J7" s="19"/>
      <c r="K7" s="19"/>
      <c r="L7" s="19"/>
      <c r="M7" s="19"/>
      <c r="N7" s="19"/>
      <c r="O7" s="19"/>
      <c r="P7" s="19"/>
      <c r="Q7" s="19"/>
      <c r="R7" s="19"/>
      <c r="S7" s="19"/>
    </row>
    <row r="8" spans="1:21" x14ac:dyDescent="0.2">
      <c r="B8" s="19"/>
      <c r="F8" s="19"/>
      <c r="G8" s="19"/>
      <c r="H8" s="19"/>
      <c r="I8" s="19"/>
      <c r="J8" s="19"/>
      <c r="K8" s="19"/>
      <c r="L8" s="19"/>
      <c r="M8" s="19"/>
      <c r="N8" s="19"/>
      <c r="O8" s="19"/>
      <c r="P8" s="19"/>
      <c r="Q8" s="19"/>
      <c r="R8" s="19"/>
      <c r="S8" s="19"/>
    </row>
    <row r="9" spans="1:21" x14ac:dyDescent="0.2">
      <c r="B9" s="19"/>
      <c r="F9" s="19"/>
      <c r="G9" s="19"/>
      <c r="H9" s="19"/>
      <c r="I9" s="19"/>
      <c r="J9" s="19"/>
      <c r="K9" s="19"/>
      <c r="L9" s="19"/>
      <c r="M9" s="19"/>
      <c r="N9" s="19"/>
      <c r="O9" s="19"/>
      <c r="P9" s="19"/>
      <c r="Q9" s="19"/>
      <c r="R9" s="19"/>
      <c r="S9" s="19"/>
    </row>
    <row r="10" spans="1:21" x14ac:dyDescent="0.2">
      <c r="B10" s="19"/>
      <c r="F10" s="19"/>
      <c r="G10" s="19"/>
      <c r="H10" s="19"/>
      <c r="I10" s="19"/>
      <c r="J10" s="19"/>
      <c r="K10" s="19"/>
      <c r="L10" s="19"/>
      <c r="M10" s="19"/>
      <c r="N10" s="19"/>
      <c r="O10" s="19"/>
      <c r="P10" s="19"/>
      <c r="Q10" s="19"/>
      <c r="R10" s="19"/>
      <c r="S10" s="19"/>
    </row>
    <row r="11" spans="1:21" x14ac:dyDescent="0.2">
      <c r="B11" s="19"/>
      <c r="F11" s="19"/>
      <c r="G11" s="19"/>
      <c r="H11" s="19"/>
      <c r="I11" s="19"/>
      <c r="J11" s="19"/>
      <c r="K11" s="19"/>
      <c r="L11" s="19"/>
      <c r="M11" s="19"/>
      <c r="N11" s="19"/>
      <c r="O11" s="19"/>
      <c r="P11" s="19"/>
      <c r="Q11" s="19"/>
      <c r="R11" s="19"/>
      <c r="S11" s="19"/>
    </row>
    <row r="12" spans="1:21" x14ac:dyDescent="0.2">
      <c r="B12" s="19"/>
      <c r="F12" s="19"/>
      <c r="G12" s="19"/>
      <c r="H12" s="19"/>
      <c r="I12" s="19"/>
      <c r="J12" s="19"/>
      <c r="K12" s="19"/>
      <c r="L12" s="19"/>
      <c r="M12" s="19"/>
      <c r="N12" s="19"/>
      <c r="O12" s="19"/>
      <c r="P12" s="19"/>
      <c r="Q12" s="19"/>
      <c r="R12" s="19"/>
      <c r="S12" s="19"/>
    </row>
    <row r="13" spans="1:21" x14ac:dyDescent="0.2">
      <c r="B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9"/>
      <c r="Q13" s="19"/>
      <c r="R13" s="19"/>
      <c r="S13" s="19"/>
    </row>
    <row r="14" spans="1:21" x14ac:dyDescent="0.2">
      <c r="B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19"/>
      <c r="R14" s="19"/>
      <c r="S14" s="19"/>
    </row>
    <row r="15" spans="1:21" x14ac:dyDescent="0.2">
      <c r="F15" s="19"/>
      <c r="N15" s="19"/>
      <c r="O15" s="19"/>
      <c r="P15" s="19"/>
      <c r="Q15" s="19"/>
      <c r="R15" s="19"/>
      <c r="S15" s="19"/>
    </row>
    <row r="16" spans="1:21" x14ac:dyDescent="0.2">
      <c r="F16" s="19"/>
      <c r="N16" s="19"/>
      <c r="O16" s="19"/>
      <c r="P16" s="19"/>
      <c r="Q16" s="19"/>
      <c r="R16" s="19"/>
      <c r="S16" s="19"/>
    </row>
    <row r="19" spans="1:23" x14ac:dyDescent="0.2">
      <c r="A19" s="20"/>
      <c r="B19" s="21"/>
    </row>
    <row r="21" spans="1:23" x14ac:dyDescent="0.2">
      <c r="B21" s="22"/>
      <c r="C21" s="23"/>
      <c r="D21" s="23"/>
      <c r="E21" s="23"/>
      <c r="F21" s="23"/>
      <c r="G21" s="23"/>
      <c r="H21" s="23"/>
      <c r="I21" s="23"/>
      <c r="J21" s="23"/>
      <c r="K21" s="23"/>
      <c r="L21" s="23"/>
      <c r="M21" s="23"/>
      <c r="N21" s="23"/>
      <c r="O21" s="23"/>
      <c r="P21" s="23"/>
      <c r="Q21" s="23"/>
      <c r="R21" s="23"/>
      <c r="S21" s="23"/>
      <c r="T21" s="23"/>
      <c r="U21" s="23"/>
    </row>
    <row r="22" spans="1:23" x14ac:dyDescent="0.2">
      <c r="B22" s="23"/>
      <c r="C22" s="19"/>
      <c r="D22" s="19"/>
      <c r="E22" s="19"/>
      <c r="F22" s="19"/>
      <c r="G22" s="19"/>
      <c r="H22" s="19"/>
      <c r="I22" s="19"/>
      <c r="J22" s="19"/>
      <c r="K22" s="19"/>
      <c r="L22" s="19"/>
      <c r="M22" s="19"/>
      <c r="N22" s="19"/>
      <c r="O22" s="19"/>
      <c r="P22" s="19"/>
      <c r="Q22" s="19"/>
      <c r="R22" s="19"/>
      <c r="S22" s="19"/>
      <c r="T22" s="19"/>
      <c r="U22" s="19"/>
      <c r="V22" s="24"/>
      <c r="W22" s="24"/>
    </row>
    <row r="23" spans="1:23" x14ac:dyDescent="0.2">
      <c r="B23" s="23"/>
      <c r="C23" s="19"/>
      <c r="D23" s="19"/>
      <c r="E23" s="19"/>
      <c r="F23" s="19"/>
      <c r="G23" s="19"/>
      <c r="H23" s="19"/>
      <c r="I23" s="19"/>
      <c r="J23" s="19"/>
      <c r="K23" s="19"/>
      <c r="L23" s="19"/>
      <c r="M23" s="19"/>
      <c r="N23" s="19"/>
      <c r="O23" s="19"/>
      <c r="P23" s="19"/>
      <c r="Q23" s="19"/>
      <c r="R23" s="19"/>
      <c r="S23" s="19"/>
      <c r="T23" s="19"/>
      <c r="U23" s="19"/>
      <c r="V23" s="24"/>
      <c r="W23" s="24"/>
    </row>
    <row r="24" spans="1:23" x14ac:dyDescent="0.2">
      <c r="B24" s="23"/>
      <c r="C24" s="19"/>
      <c r="D24" s="19"/>
      <c r="E24" s="19"/>
      <c r="F24" s="19"/>
      <c r="G24" s="19"/>
      <c r="H24" s="19"/>
      <c r="I24" s="19"/>
      <c r="J24" s="19"/>
      <c r="K24" s="19"/>
      <c r="L24" s="19"/>
      <c r="M24" s="19"/>
      <c r="N24" s="19"/>
      <c r="O24" s="19"/>
      <c r="P24" s="19"/>
      <c r="Q24" s="19"/>
      <c r="R24" s="19"/>
      <c r="S24" s="19"/>
      <c r="T24" s="19"/>
      <c r="U24" s="19"/>
      <c r="V24" s="24"/>
      <c r="W24" s="24"/>
    </row>
    <row r="25" spans="1:23" x14ac:dyDescent="0.2">
      <c r="B25" s="23"/>
      <c r="C25" s="19"/>
      <c r="D25" s="19"/>
      <c r="E25" s="19"/>
      <c r="F25" s="19"/>
      <c r="G25" s="19"/>
      <c r="H25" s="19"/>
      <c r="I25" s="19"/>
      <c r="J25" s="19"/>
      <c r="K25" s="19"/>
      <c r="L25" s="19"/>
      <c r="M25" s="19"/>
      <c r="N25" s="19"/>
      <c r="O25" s="19"/>
      <c r="P25" s="19"/>
      <c r="Q25" s="19"/>
      <c r="R25" s="19"/>
      <c r="S25" s="19"/>
      <c r="T25" s="19"/>
      <c r="U25" s="19"/>
      <c r="V25" s="24"/>
      <c r="W25" s="24"/>
    </row>
    <row r="26" spans="1:23" x14ac:dyDescent="0.2">
      <c r="B26" s="23"/>
      <c r="C26" s="19"/>
      <c r="D26" s="19"/>
      <c r="E26" s="19"/>
      <c r="F26" s="19"/>
      <c r="G26" s="19"/>
      <c r="H26" s="19"/>
      <c r="I26" s="19"/>
      <c r="J26" s="19"/>
      <c r="K26" s="19"/>
      <c r="L26" s="19"/>
      <c r="M26" s="19"/>
      <c r="N26" s="19"/>
      <c r="O26" s="19"/>
      <c r="P26" s="19"/>
      <c r="Q26" s="19"/>
      <c r="R26" s="19"/>
      <c r="S26" s="19"/>
      <c r="T26" s="19"/>
      <c r="U26" s="19"/>
      <c r="V26" s="24"/>
      <c r="W26" s="24"/>
    </row>
    <row r="27" spans="1:23" x14ac:dyDescent="0.2">
      <c r="B27" s="23"/>
      <c r="C27" s="19"/>
      <c r="D27" s="19"/>
      <c r="E27" s="19"/>
      <c r="F27" s="19"/>
      <c r="G27" s="19"/>
      <c r="H27" s="19"/>
      <c r="I27" s="19"/>
      <c r="J27" s="19"/>
      <c r="K27" s="19"/>
      <c r="L27" s="19"/>
      <c r="M27" s="19"/>
      <c r="N27" s="19"/>
      <c r="O27" s="19"/>
      <c r="P27" s="19"/>
      <c r="Q27" s="19"/>
      <c r="R27" s="19"/>
      <c r="S27" s="19"/>
      <c r="T27" s="19"/>
      <c r="U27" s="19"/>
      <c r="V27" s="24"/>
      <c r="W27" s="24"/>
    </row>
    <row r="28" spans="1:23" x14ac:dyDescent="0.2">
      <c r="B28" s="23"/>
      <c r="C28" s="19"/>
      <c r="D28" s="19"/>
      <c r="E28" s="19"/>
      <c r="F28" s="19"/>
      <c r="G28" s="19"/>
      <c r="H28" s="19"/>
      <c r="I28" s="19"/>
      <c r="J28" s="19"/>
      <c r="K28" s="19"/>
      <c r="L28" s="19"/>
      <c r="M28" s="19"/>
      <c r="N28" s="19"/>
      <c r="O28" s="19"/>
      <c r="P28" s="19"/>
      <c r="Q28" s="19"/>
      <c r="R28" s="19"/>
      <c r="S28" s="19"/>
      <c r="T28" s="19"/>
      <c r="U28" s="19"/>
      <c r="V28" s="24"/>
      <c r="W28" s="24"/>
    </row>
    <row r="29" spans="1:23" x14ac:dyDescent="0.2">
      <c r="B29" s="23"/>
      <c r="C29" s="19"/>
      <c r="D29" s="19"/>
      <c r="E29" s="19"/>
      <c r="F29" s="19"/>
      <c r="G29" s="19"/>
      <c r="H29" s="19"/>
      <c r="I29" s="19"/>
      <c r="J29" s="19"/>
      <c r="K29" s="19"/>
      <c r="L29" s="19"/>
      <c r="M29" s="19"/>
      <c r="N29" s="19"/>
      <c r="O29" s="19"/>
      <c r="P29" s="19"/>
      <c r="Q29" s="19"/>
      <c r="R29" s="19"/>
      <c r="S29" s="19"/>
      <c r="T29" s="19"/>
      <c r="U29" s="19"/>
      <c r="V29" s="24"/>
      <c r="W29" s="24"/>
    </row>
  </sheetData>
  <conditionalFormatting sqref="T4:T16">
    <cfRule type="cellIs" dxfId="0" priority="1" operator="lessThan">
      <formula>0.05</formula>
    </cfRule>
  </conditionalFormatting>
  <pageMargins left="0.75" right="0.75" top="1" bottom="1" header="0.5" footer="0.5"/>
  <pageSetup orientation="portrait" horizontalDpi="4294967295" verticalDpi="4294967295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97"/>
  <sheetViews>
    <sheetView workbookViewId="0">
      <selection activeCell="N10" sqref="N10"/>
    </sheetView>
  </sheetViews>
  <sheetFormatPr defaultRowHeight="15" x14ac:dyDescent="0.25"/>
  <cols>
    <col min="1" max="1" width="20.28515625" customWidth="1"/>
    <col min="7" max="7" width="19.85546875" customWidth="1"/>
  </cols>
  <sheetData>
    <row r="1" spans="1:12" x14ac:dyDescent="0.25">
      <c r="A1" t="s">
        <v>50</v>
      </c>
      <c r="B1" t="s">
        <v>51</v>
      </c>
      <c r="C1" t="s">
        <v>0</v>
      </c>
      <c r="D1" t="s">
        <v>52</v>
      </c>
      <c r="E1" t="s">
        <v>53</v>
      </c>
      <c r="F1" t="s">
        <v>52</v>
      </c>
      <c r="G1" t="s">
        <v>54</v>
      </c>
      <c r="H1" t="s">
        <v>51</v>
      </c>
      <c r="I1" t="s">
        <v>0</v>
      </c>
      <c r="J1" t="s">
        <v>52</v>
      </c>
      <c r="K1" t="s">
        <v>53</v>
      </c>
      <c r="L1" t="s">
        <v>52</v>
      </c>
    </row>
    <row r="2" spans="1:12" ht="15.75" x14ac:dyDescent="0.25">
      <c r="A2" s="5" t="s">
        <v>55</v>
      </c>
      <c r="B2">
        <v>144</v>
      </c>
      <c r="C2">
        <v>82</v>
      </c>
      <c r="D2">
        <f>C2-B2</f>
        <v>-62</v>
      </c>
      <c r="E2">
        <v>140</v>
      </c>
      <c r="F2">
        <f>E2-B2</f>
        <v>-4</v>
      </c>
      <c r="G2" s="5" t="s">
        <v>55</v>
      </c>
      <c r="H2">
        <v>103</v>
      </c>
      <c r="I2">
        <v>109</v>
      </c>
      <c r="J2">
        <f>I2-H2</f>
        <v>6</v>
      </c>
      <c r="K2">
        <v>166</v>
      </c>
      <c r="L2">
        <f>K2-H2</f>
        <v>63</v>
      </c>
    </row>
    <row r="3" spans="1:12" ht="31.5" x14ac:dyDescent="0.25">
      <c r="A3" s="5" t="s">
        <v>56</v>
      </c>
      <c r="B3">
        <v>270</v>
      </c>
      <c r="C3">
        <v>107</v>
      </c>
      <c r="D3">
        <f>C3-B3</f>
        <v>-163</v>
      </c>
      <c r="E3">
        <v>302</v>
      </c>
      <c r="F3">
        <f>E3-B3</f>
        <v>32</v>
      </c>
      <c r="G3" s="5" t="s">
        <v>57</v>
      </c>
      <c r="H3">
        <v>100</v>
      </c>
      <c r="I3">
        <v>94</v>
      </c>
      <c r="J3">
        <f t="shared" ref="J3:J66" si="0">I3-H3</f>
        <v>-6</v>
      </c>
      <c r="K3">
        <v>144</v>
      </c>
      <c r="L3">
        <f t="shared" ref="L3:L66" si="1">K3-H3</f>
        <v>44</v>
      </c>
    </row>
    <row r="4" spans="1:12" ht="31.5" x14ac:dyDescent="0.25">
      <c r="A4" s="5" t="s">
        <v>58</v>
      </c>
      <c r="B4">
        <v>104</v>
      </c>
      <c r="C4">
        <v>60</v>
      </c>
      <c r="D4">
        <f t="shared" ref="D4:D67" si="2">C4-B4</f>
        <v>-44</v>
      </c>
      <c r="E4">
        <v>119</v>
      </c>
      <c r="F4">
        <f t="shared" ref="F4:F67" si="3">E4-B4</f>
        <v>15</v>
      </c>
      <c r="G4" s="6" t="s">
        <v>59</v>
      </c>
      <c r="H4">
        <v>87</v>
      </c>
      <c r="I4">
        <v>95</v>
      </c>
      <c r="J4">
        <f t="shared" si="0"/>
        <v>8</v>
      </c>
      <c r="K4">
        <v>134</v>
      </c>
      <c r="L4">
        <f t="shared" si="1"/>
        <v>47</v>
      </c>
    </row>
    <row r="5" spans="1:12" ht="15.75" x14ac:dyDescent="0.25">
      <c r="A5" s="5" t="s">
        <v>60</v>
      </c>
      <c r="B5">
        <v>109</v>
      </c>
      <c r="C5">
        <v>68</v>
      </c>
      <c r="D5">
        <f t="shared" si="2"/>
        <v>-41</v>
      </c>
      <c r="E5">
        <v>109</v>
      </c>
      <c r="F5">
        <f t="shared" si="3"/>
        <v>0</v>
      </c>
      <c r="G5" s="6" t="s">
        <v>61</v>
      </c>
      <c r="H5">
        <v>86</v>
      </c>
      <c r="I5">
        <v>93</v>
      </c>
      <c r="J5">
        <f t="shared" si="0"/>
        <v>7</v>
      </c>
      <c r="K5">
        <v>137</v>
      </c>
      <c r="L5">
        <f t="shared" si="1"/>
        <v>51</v>
      </c>
    </row>
    <row r="6" spans="1:12" ht="15.75" x14ac:dyDescent="0.25">
      <c r="A6" s="5" t="s">
        <v>62</v>
      </c>
      <c r="B6">
        <v>310</v>
      </c>
      <c r="C6">
        <v>154</v>
      </c>
      <c r="D6">
        <f t="shared" si="2"/>
        <v>-156</v>
      </c>
      <c r="E6">
        <v>338</v>
      </c>
      <c r="F6">
        <f t="shared" si="3"/>
        <v>28</v>
      </c>
      <c r="G6" s="6" t="s">
        <v>63</v>
      </c>
      <c r="H6">
        <v>81</v>
      </c>
      <c r="I6">
        <v>94</v>
      </c>
      <c r="J6">
        <f t="shared" si="0"/>
        <v>13</v>
      </c>
      <c r="K6">
        <v>149</v>
      </c>
      <c r="L6">
        <f t="shared" si="1"/>
        <v>68</v>
      </c>
    </row>
    <row r="7" spans="1:12" ht="15.75" x14ac:dyDescent="0.25">
      <c r="A7" s="5" t="s">
        <v>64</v>
      </c>
      <c r="B7">
        <v>106</v>
      </c>
      <c r="C7">
        <v>55</v>
      </c>
      <c r="D7">
        <f t="shared" si="2"/>
        <v>-51</v>
      </c>
      <c r="E7">
        <v>113</v>
      </c>
      <c r="F7">
        <f t="shared" si="3"/>
        <v>7</v>
      </c>
      <c r="G7" s="6" t="s">
        <v>65</v>
      </c>
      <c r="H7">
        <v>102</v>
      </c>
      <c r="I7">
        <v>103</v>
      </c>
      <c r="J7">
        <f t="shared" si="0"/>
        <v>1</v>
      </c>
      <c r="K7">
        <v>168</v>
      </c>
      <c r="L7">
        <f t="shared" si="1"/>
        <v>66</v>
      </c>
    </row>
    <row r="8" spans="1:12" ht="15.75" x14ac:dyDescent="0.25">
      <c r="A8" s="5" t="s">
        <v>66</v>
      </c>
      <c r="B8">
        <v>252</v>
      </c>
      <c r="C8">
        <v>73</v>
      </c>
      <c r="D8">
        <f t="shared" si="2"/>
        <v>-179</v>
      </c>
      <c r="E8">
        <v>301</v>
      </c>
      <c r="F8">
        <f t="shared" si="3"/>
        <v>49</v>
      </c>
      <c r="G8" s="6" t="s">
        <v>67</v>
      </c>
      <c r="H8">
        <v>89</v>
      </c>
      <c r="I8">
        <v>97</v>
      </c>
      <c r="J8">
        <f t="shared" si="0"/>
        <v>8</v>
      </c>
      <c r="K8">
        <v>141</v>
      </c>
      <c r="L8">
        <f t="shared" si="1"/>
        <v>52</v>
      </c>
    </row>
    <row r="9" spans="1:12" ht="15.75" x14ac:dyDescent="0.25">
      <c r="A9" s="5" t="s">
        <v>68</v>
      </c>
      <c r="B9">
        <v>101</v>
      </c>
      <c r="C9">
        <v>47</v>
      </c>
      <c r="D9">
        <f t="shared" si="2"/>
        <v>-54</v>
      </c>
      <c r="E9">
        <v>120</v>
      </c>
      <c r="F9">
        <f t="shared" si="3"/>
        <v>19</v>
      </c>
      <c r="G9" s="6" t="s">
        <v>69</v>
      </c>
      <c r="H9">
        <v>89</v>
      </c>
      <c r="I9">
        <v>92</v>
      </c>
      <c r="J9">
        <f t="shared" si="0"/>
        <v>3</v>
      </c>
      <c r="K9">
        <v>155</v>
      </c>
      <c r="L9">
        <f t="shared" si="1"/>
        <v>66</v>
      </c>
    </row>
    <row r="10" spans="1:12" ht="15.75" x14ac:dyDescent="0.25">
      <c r="A10" s="5" t="s">
        <v>70</v>
      </c>
      <c r="B10">
        <v>97</v>
      </c>
      <c r="C10">
        <v>51</v>
      </c>
      <c r="D10">
        <f t="shared" si="2"/>
        <v>-46</v>
      </c>
      <c r="E10">
        <v>100</v>
      </c>
      <c r="F10">
        <f t="shared" si="3"/>
        <v>3</v>
      </c>
      <c r="G10" s="6" t="s">
        <v>71</v>
      </c>
      <c r="H10">
        <v>92</v>
      </c>
      <c r="I10">
        <v>101</v>
      </c>
      <c r="J10">
        <f t="shared" si="0"/>
        <v>9</v>
      </c>
      <c r="K10">
        <v>146</v>
      </c>
      <c r="L10">
        <f t="shared" si="1"/>
        <v>54</v>
      </c>
    </row>
    <row r="11" spans="1:12" ht="15.75" x14ac:dyDescent="0.25">
      <c r="A11" s="5" t="s">
        <v>72</v>
      </c>
      <c r="B11">
        <v>100</v>
      </c>
      <c r="C11">
        <v>54</v>
      </c>
      <c r="D11">
        <f t="shared" si="2"/>
        <v>-46</v>
      </c>
      <c r="E11">
        <v>117</v>
      </c>
      <c r="F11">
        <f t="shared" si="3"/>
        <v>17</v>
      </c>
      <c r="G11" s="6" t="s">
        <v>73</v>
      </c>
      <c r="H11">
        <v>95</v>
      </c>
      <c r="I11">
        <v>97</v>
      </c>
      <c r="J11">
        <f t="shared" si="0"/>
        <v>2</v>
      </c>
      <c r="K11">
        <v>171</v>
      </c>
      <c r="L11">
        <f t="shared" si="1"/>
        <v>76</v>
      </c>
    </row>
    <row r="12" spans="1:12" ht="15.75" x14ac:dyDescent="0.25">
      <c r="A12" s="5" t="s">
        <v>74</v>
      </c>
      <c r="B12">
        <v>123</v>
      </c>
      <c r="C12">
        <v>58</v>
      </c>
      <c r="D12">
        <f t="shared" si="2"/>
        <v>-65</v>
      </c>
      <c r="E12">
        <v>112</v>
      </c>
      <c r="F12">
        <f t="shared" si="3"/>
        <v>-11</v>
      </c>
      <c r="G12" s="6" t="s">
        <v>75</v>
      </c>
      <c r="H12">
        <v>93</v>
      </c>
      <c r="I12">
        <v>92</v>
      </c>
      <c r="J12">
        <f t="shared" si="0"/>
        <v>-1</v>
      </c>
      <c r="K12">
        <v>153</v>
      </c>
      <c r="L12">
        <f t="shared" si="1"/>
        <v>60</v>
      </c>
    </row>
    <row r="13" spans="1:12" ht="15.75" x14ac:dyDescent="0.25">
      <c r="A13" s="5" t="s">
        <v>76</v>
      </c>
      <c r="B13">
        <v>114</v>
      </c>
      <c r="C13">
        <v>65</v>
      </c>
      <c r="D13">
        <f t="shared" si="2"/>
        <v>-49</v>
      </c>
      <c r="E13">
        <v>122</v>
      </c>
      <c r="F13">
        <f t="shared" si="3"/>
        <v>8</v>
      </c>
      <c r="G13" s="6" t="s">
        <v>77</v>
      </c>
      <c r="H13">
        <v>128</v>
      </c>
      <c r="I13">
        <v>133</v>
      </c>
      <c r="J13">
        <f t="shared" si="0"/>
        <v>5</v>
      </c>
      <c r="K13">
        <v>219</v>
      </c>
      <c r="L13">
        <f t="shared" si="1"/>
        <v>91</v>
      </c>
    </row>
    <row r="14" spans="1:12" ht="31.5" x14ac:dyDescent="0.25">
      <c r="A14" s="5" t="s">
        <v>78</v>
      </c>
      <c r="B14">
        <v>121</v>
      </c>
      <c r="C14">
        <v>75</v>
      </c>
      <c r="D14">
        <f t="shared" si="2"/>
        <v>-46</v>
      </c>
      <c r="E14">
        <v>117</v>
      </c>
      <c r="F14">
        <f t="shared" si="3"/>
        <v>-4</v>
      </c>
      <c r="G14" s="6" t="s">
        <v>79</v>
      </c>
      <c r="H14">
        <v>90</v>
      </c>
      <c r="I14">
        <v>84</v>
      </c>
      <c r="J14">
        <f t="shared" si="0"/>
        <v>-6</v>
      </c>
      <c r="K14">
        <v>140</v>
      </c>
      <c r="L14">
        <f t="shared" si="1"/>
        <v>50</v>
      </c>
    </row>
    <row r="15" spans="1:12" ht="31.5" x14ac:dyDescent="0.25">
      <c r="A15" s="5" t="s">
        <v>80</v>
      </c>
      <c r="B15">
        <v>106</v>
      </c>
      <c r="C15">
        <v>66</v>
      </c>
      <c r="D15">
        <f t="shared" si="2"/>
        <v>-40</v>
      </c>
      <c r="E15">
        <v>106</v>
      </c>
      <c r="F15">
        <f t="shared" si="3"/>
        <v>0</v>
      </c>
      <c r="G15" s="6" t="s">
        <v>81</v>
      </c>
      <c r="H15">
        <v>109</v>
      </c>
      <c r="I15">
        <v>79</v>
      </c>
      <c r="J15">
        <f t="shared" si="0"/>
        <v>-30</v>
      </c>
      <c r="K15">
        <v>137</v>
      </c>
      <c r="L15">
        <f t="shared" si="1"/>
        <v>28</v>
      </c>
    </row>
    <row r="16" spans="1:12" ht="15.75" x14ac:dyDescent="0.25">
      <c r="A16" s="5" t="s">
        <v>82</v>
      </c>
      <c r="B16">
        <v>95</v>
      </c>
      <c r="C16">
        <v>60</v>
      </c>
      <c r="D16">
        <f t="shared" si="2"/>
        <v>-35</v>
      </c>
      <c r="E16">
        <v>92</v>
      </c>
      <c r="F16">
        <f t="shared" si="3"/>
        <v>-3</v>
      </c>
      <c r="G16" s="6" t="s">
        <v>83</v>
      </c>
      <c r="H16">
        <v>76</v>
      </c>
      <c r="I16">
        <v>77</v>
      </c>
      <c r="J16">
        <f t="shared" si="0"/>
        <v>1</v>
      </c>
      <c r="K16">
        <v>113</v>
      </c>
      <c r="L16">
        <f t="shared" si="1"/>
        <v>37</v>
      </c>
    </row>
    <row r="17" spans="1:12" ht="15.75" x14ac:dyDescent="0.25">
      <c r="A17" s="5" t="s">
        <v>84</v>
      </c>
      <c r="B17">
        <v>258</v>
      </c>
      <c r="C17">
        <v>83</v>
      </c>
      <c r="D17">
        <f t="shared" si="2"/>
        <v>-175</v>
      </c>
      <c r="E17">
        <v>315</v>
      </c>
      <c r="F17">
        <f t="shared" si="3"/>
        <v>57</v>
      </c>
      <c r="G17" s="6" t="s">
        <v>85</v>
      </c>
      <c r="H17">
        <v>87</v>
      </c>
      <c r="I17">
        <v>81</v>
      </c>
      <c r="J17">
        <f t="shared" si="0"/>
        <v>-6</v>
      </c>
      <c r="K17">
        <v>110</v>
      </c>
      <c r="L17">
        <f t="shared" si="1"/>
        <v>23</v>
      </c>
    </row>
    <row r="18" spans="1:12" ht="15.75" x14ac:dyDescent="0.25">
      <c r="A18" s="5" t="s">
        <v>86</v>
      </c>
      <c r="B18">
        <v>106</v>
      </c>
      <c r="C18">
        <v>56</v>
      </c>
      <c r="D18">
        <f t="shared" si="2"/>
        <v>-50</v>
      </c>
      <c r="E18">
        <v>107</v>
      </c>
      <c r="F18">
        <f t="shared" si="3"/>
        <v>1</v>
      </c>
      <c r="G18" s="6" t="s">
        <v>11</v>
      </c>
      <c r="H18">
        <v>111</v>
      </c>
      <c r="I18">
        <v>262</v>
      </c>
      <c r="J18">
        <f t="shared" si="0"/>
        <v>151</v>
      </c>
      <c r="K18">
        <v>320</v>
      </c>
      <c r="L18">
        <f t="shared" si="1"/>
        <v>209</v>
      </c>
    </row>
    <row r="19" spans="1:12" ht="15.75" x14ac:dyDescent="0.25">
      <c r="A19" s="5" t="s">
        <v>87</v>
      </c>
      <c r="B19">
        <v>91</v>
      </c>
      <c r="C19">
        <v>48</v>
      </c>
      <c r="D19">
        <f t="shared" si="2"/>
        <v>-43</v>
      </c>
      <c r="E19">
        <v>89</v>
      </c>
      <c r="F19">
        <f t="shared" si="3"/>
        <v>-2</v>
      </c>
      <c r="G19" s="6" t="s">
        <v>88</v>
      </c>
      <c r="H19">
        <v>74</v>
      </c>
      <c r="I19">
        <v>75</v>
      </c>
      <c r="J19">
        <f t="shared" si="0"/>
        <v>1</v>
      </c>
      <c r="K19">
        <v>113</v>
      </c>
      <c r="L19">
        <f t="shared" si="1"/>
        <v>39</v>
      </c>
    </row>
    <row r="20" spans="1:12" ht="31.5" x14ac:dyDescent="0.25">
      <c r="A20" s="5" t="s">
        <v>89</v>
      </c>
      <c r="B20">
        <v>90</v>
      </c>
      <c r="C20">
        <v>51</v>
      </c>
      <c r="D20">
        <f t="shared" si="2"/>
        <v>-39</v>
      </c>
      <c r="E20">
        <v>93</v>
      </c>
      <c r="F20">
        <f t="shared" si="3"/>
        <v>3</v>
      </c>
      <c r="G20" s="6" t="s">
        <v>90</v>
      </c>
      <c r="H20">
        <v>71</v>
      </c>
      <c r="I20">
        <v>69</v>
      </c>
      <c r="J20">
        <f t="shared" si="0"/>
        <v>-2</v>
      </c>
      <c r="K20">
        <v>110</v>
      </c>
      <c r="L20">
        <f t="shared" si="1"/>
        <v>39</v>
      </c>
    </row>
    <row r="21" spans="1:12" ht="15.75" x14ac:dyDescent="0.25">
      <c r="A21" s="5" t="s">
        <v>91</v>
      </c>
      <c r="B21">
        <v>271</v>
      </c>
      <c r="C21">
        <v>100</v>
      </c>
      <c r="D21">
        <f t="shared" si="2"/>
        <v>-171</v>
      </c>
      <c r="E21">
        <v>297</v>
      </c>
      <c r="F21">
        <f t="shared" si="3"/>
        <v>26</v>
      </c>
      <c r="G21" s="6" t="s">
        <v>92</v>
      </c>
      <c r="H21">
        <v>74</v>
      </c>
      <c r="I21">
        <v>75</v>
      </c>
      <c r="J21">
        <f t="shared" si="0"/>
        <v>1</v>
      </c>
      <c r="K21">
        <v>107</v>
      </c>
      <c r="L21">
        <f t="shared" si="1"/>
        <v>33</v>
      </c>
    </row>
    <row r="22" spans="1:12" ht="15.75" x14ac:dyDescent="0.25">
      <c r="A22" s="5" t="s">
        <v>93</v>
      </c>
      <c r="B22">
        <v>219</v>
      </c>
      <c r="C22">
        <v>91</v>
      </c>
      <c r="D22">
        <f t="shared" si="2"/>
        <v>-128</v>
      </c>
      <c r="E22">
        <v>313</v>
      </c>
      <c r="F22">
        <f t="shared" si="3"/>
        <v>94</v>
      </c>
      <c r="G22" s="6" t="s">
        <v>94</v>
      </c>
      <c r="H22">
        <v>128</v>
      </c>
      <c r="I22">
        <v>143</v>
      </c>
      <c r="J22">
        <f t="shared" si="0"/>
        <v>15</v>
      </c>
      <c r="K22">
        <v>249</v>
      </c>
      <c r="L22">
        <f t="shared" si="1"/>
        <v>121</v>
      </c>
    </row>
    <row r="23" spans="1:12" ht="15.75" x14ac:dyDescent="0.25">
      <c r="A23" s="5" t="s">
        <v>95</v>
      </c>
      <c r="B23">
        <v>290</v>
      </c>
      <c r="C23">
        <v>113</v>
      </c>
      <c r="D23">
        <f t="shared" si="2"/>
        <v>-177</v>
      </c>
      <c r="E23">
        <v>296</v>
      </c>
      <c r="F23">
        <f t="shared" si="3"/>
        <v>6</v>
      </c>
      <c r="G23" s="6" t="s">
        <v>96</v>
      </c>
      <c r="H23">
        <v>84</v>
      </c>
      <c r="I23">
        <v>90</v>
      </c>
      <c r="J23">
        <f t="shared" si="0"/>
        <v>6</v>
      </c>
      <c r="K23">
        <v>118</v>
      </c>
      <c r="L23">
        <f t="shared" si="1"/>
        <v>34</v>
      </c>
    </row>
    <row r="24" spans="1:12" ht="15.75" x14ac:dyDescent="0.25">
      <c r="A24" s="5" t="s">
        <v>97</v>
      </c>
      <c r="B24">
        <v>95</v>
      </c>
      <c r="C24">
        <v>56</v>
      </c>
      <c r="D24">
        <f t="shared" si="2"/>
        <v>-39</v>
      </c>
      <c r="E24">
        <v>96</v>
      </c>
      <c r="F24">
        <f t="shared" si="3"/>
        <v>1</v>
      </c>
      <c r="G24" s="6" t="s">
        <v>98</v>
      </c>
      <c r="H24">
        <v>81</v>
      </c>
      <c r="I24">
        <v>88</v>
      </c>
      <c r="J24">
        <f t="shared" si="0"/>
        <v>7</v>
      </c>
      <c r="K24">
        <v>123</v>
      </c>
      <c r="L24">
        <f t="shared" si="1"/>
        <v>42</v>
      </c>
    </row>
    <row r="25" spans="1:12" ht="47.25" x14ac:dyDescent="0.25">
      <c r="A25" s="5" t="s">
        <v>99</v>
      </c>
      <c r="B25">
        <v>110</v>
      </c>
      <c r="C25">
        <v>63</v>
      </c>
      <c r="D25">
        <f t="shared" si="2"/>
        <v>-47</v>
      </c>
      <c r="E25">
        <v>118</v>
      </c>
      <c r="F25">
        <f t="shared" si="3"/>
        <v>8</v>
      </c>
      <c r="G25" s="6" t="s">
        <v>100</v>
      </c>
      <c r="H25">
        <v>214</v>
      </c>
      <c r="I25">
        <v>294</v>
      </c>
      <c r="J25">
        <f t="shared" si="0"/>
        <v>80</v>
      </c>
      <c r="K25">
        <v>315</v>
      </c>
      <c r="L25">
        <f t="shared" si="1"/>
        <v>101</v>
      </c>
    </row>
    <row r="26" spans="1:12" ht="31.5" x14ac:dyDescent="0.25">
      <c r="A26" s="5" t="s">
        <v>101</v>
      </c>
      <c r="B26">
        <v>124</v>
      </c>
      <c r="C26">
        <v>80</v>
      </c>
      <c r="D26">
        <f t="shared" si="2"/>
        <v>-44</v>
      </c>
      <c r="E26">
        <v>124</v>
      </c>
      <c r="F26">
        <f t="shared" si="3"/>
        <v>0</v>
      </c>
      <c r="G26" s="6" t="s">
        <v>102</v>
      </c>
      <c r="H26">
        <v>83</v>
      </c>
      <c r="I26">
        <v>76</v>
      </c>
      <c r="J26">
        <f t="shared" si="0"/>
        <v>-7</v>
      </c>
      <c r="K26">
        <v>130</v>
      </c>
      <c r="L26">
        <f t="shared" si="1"/>
        <v>47</v>
      </c>
    </row>
    <row r="27" spans="1:12" ht="31.5" x14ac:dyDescent="0.25">
      <c r="A27" s="5" t="s">
        <v>103</v>
      </c>
      <c r="B27">
        <v>103</v>
      </c>
      <c r="C27">
        <v>71</v>
      </c>
      <c r="D27">
        <f t="shared" si="2"/>
        <v>-32</v>
      </c>
      <c r="E27">
        <v>103</v>
      </c>
      <c r="F27">
        <f t="shared" si="3"/>
        <v>0</v>
      </c>
      <c r="G27" s="6" t="s">
        <v>104</v>
      </c>
      <c r="H27">
        <v>76</v>
      </c>
      <c r="I27">
        <v>68</v>
      </c>
      <c r="J27">
        <f t="shared" si="0"/>
        <v>-8</v>
      </c>
      <c r="K27">
        <v>108</v>
      </c>
      <c r="L27">
        <f t="shared" si="1"/>
        <v>32</v>
      </c>
    </row>
    <row r="28" spans="1:12" ht="15.75" x14ac:dyDescent="0.25">
      <c r="A28" s="5" t="s">
        <v>105</v>
      </c>
      <c r="B28">
        <v>256</v>
      </c>
      <c r="C28">
        <v>86</v>
      </c>
      <c r="D28">
        <f t="shared" si="2"/>
        <v>-170</v>
      </c>
      <c r="E28">
        <v>310</v>
      </c>
      <c r="F28">
        <f t="shared" si="3"/>
        <v>54</v>
      </c>
      <c r="G28" s="6" t="s">
        <v>106</v>
      </c>
      <c r="H28">
        <v>76</v>
      </c>
      <c r="I28">
        <v>66</v>
      </c>
      <c r="J28">
        <f t="shared" si="0"/>
        <v>-10</v>
      </c>
      <c r="K28">
        <v>101</v>
      </c>
      <c r="L28">
        <f t="shared" si="1"/>
        <v>25</v>
      </c>
    </row>
    <row r="29" spans="1:12" ht="15.75" x14ac:dyDescent="0.25">
      <c r="A29" s="5" t="s">
        <v>107</v>
      </c>
      <c r="B29">
        <v>328</v>
      </c>
      <c r="C29">
        <v>109</v>
      </c>
      <c r="D29">
        <f t="shared" si="2"/>
        <v>-219</v>
      </c>
      <c r="E29">
        <v>347</v>
      </c>
      <c r="F29">
        <f t="shared" si="3"/>
        <v>19</v>
      </c>
      <c r="G29" s="6" t="s">
        <v>108</v>
      </c>
      <c r="H29">
        <v>75</v>
      </c>
      <c r="I29">
        <v>69</v>
      </c>
      <c r="J29">
        <f t="shared" si="0"/>
        <v>-6</v>
      </c>
      <c r="K29">
        <v>108</v>
      </c>
      <c r="L29">
        <f t="shared" si="1"/>
        <v>33</v>
      </c>
    </row>
    <row r="30" spans="1:12" ht="15.75" x14ac:dyDescent="0.25">
      <c r="A30" s="5" t="s">
        <v>109</v>
      </c>
      <c r="B30">
        <v>108</v>
      </c>
      <c r="C30">
        <v>63</v>
      </c>
      <c r="D30">
        <f t="shared" si="2"/>
        <v>-45</v>
      </c>
      <c r="E30">
        <v>121</v>
      </c>
      <c r="F30">
        <f t="shared" si="3"/>
        <v>13</v>
      </c>
      <c r="G30" s="6" t="s">
        <v>110</v>
      </c>
      <c r="H30">
        <v>75</v>
      </c>
      <c r="I30">
        <v>72</v>
      </c>
      <c r="J30">
        <f t="shared" si="0"/>
        <v>-3</v>
      </c>
      <c r="K30">
        <v>109</v>
      </c>
      <c r="L30">
        <f t="shared" si="1"/>
        <v>34</v>
      </c>
    </row>
    <row r="31" spans="1:12" ht="31.5" x14ac:dyDescent="0.25">
      <c r="A31" s="5" t="s">
        <v>111</v>
      </c>
      <c r="B31">
        <v>107</v>
      </c>
      <c r="C31">
        <v>50</v>
      </c>
      <c r="D31">
        <f t="shared" si="2"/>
        <v>-57</v>
      </c>
      <c r="E31">
        <v>108</v>
      </c>
      <c r="F31">
        <f t="shared" si="3"/>
        <v>1</v>
      </c>
      <c r="G31" s="6" t="s">
        <v>112</v>
      </c>
      <c r="H31">
        <v>71</v>
      </c>
      <c r="I31">
        <v>70</v>
      </c>
      <c r="J31">
        <f t="shared" si="0"/>
        <v>-1</v>
      </c>
      <c r="K31">
        <v>106</v>
      </c>
      <c r="L31">
        <f t="shared" si="1"/>
        <v>35</v>
      </c>
    </row>
    <row r="32" spans="1:12" ht="31.5" x14ac:dyDescent="0.25">
      <c r="A32" s="5" t="s">
        <v>113</v>
      </c>
      <c r="B32">
        <v>98</v>
      </c>
      <c r="C32">
        <v>52</v>
      </c>
      <c r="D32">
        <f t="shared" si="2"/>
        <v>-46</v>
      </c>
      <c r="E32">
        <v>95</v>
      </c>
      <c r="F32">
        <f t="shared" si="3"/>
        <v>-3</v>
      </c>
      <c r="G32" s="6" t="s">
        <v>114</v>
      </c>
      <c r="H32">
        <v>69</v>
      </c>
      <c r="I32">
        <v>65</v>
      </c>
      <c r="J32">
        <f t="shared" si="0"/>
        <v>-4</v>
      </c>
      <c r="K32">
        <v>107</v>
      </c>
      <c r="L32">
        <f t="shared" si="1"/>
        <v>38</v>
      </c>
    </row>
    <row r="33" spans="1:12" ht="15.75" x14ac:dyDescent="0.25">
      <c r="A33" s="5" t="s">
        <v>115</v>
      </c>
      <c r="B33">
        <v>140</v>
      </c>
      <c r="C33">
        <v>88</v>
      </c>
      <c r="D33">
        <f t="shared" si="2"/>
        <v>-52</v>
      </c>
      <c r="E33">
        <v>140</v>
      </c>
      <c r="F33">
        <f t="shared" si="3"/>
        <v>0</v>
      </c>
      <c r="G33" s="6" t="s">
        <v>116</v>
      </c>
      <c r="H33">
        <v>69</v>
      </c>
      <c r="I33">
        <v>68</v>
      </c>
      <c r="J33">
        <f t="shared" si="0"/>
        <v>-1</v>
      </c>
      <c r="K33">
        <v>111</v>
      </c>
      <c r="L33">
        <f t="shared" si="1"/>
        <v>42</v>
      </c>
    </row>
    <row r="34" spans="1:12" ht="31.5" x14ac:dyDescent="0.25">
      <c r="A34" s="6" t="s">
        <v>117</v>
      </c>
      <c r="B34">
        <v>97</v>
      </c>
      <c r="C34">
        <v>53</v>
      </c>
      <c r="D34">
        <f t="shared" si="2"/>
        <v>-44</v>
      </c>
      <c r="E34">
        <v>94</v>
      </c>
      <c r="F34">
        <f t="shared" si="3"/>
        <v>-3</v>
      </c>
      <c r="G34" s="6" t="s">
        <v>118</v>
      </c>
      <c r="H34">
        <v>77</v>
      </c>
      <c r="I34">
        <v>75</v>
      </c>
      <c r="J34">
        <f t="shared" si="0"/>
        <v>-2</v>
      </c>
      <c r="K34">
        <v>116</v>
      </c>
      <c r="L34">
        <f t="shared" si="1"/>
        <v>39</v>
      </c>
    </row>
    <row r="35" spans="1:12" ht="31.5" x14ac:dyDescent="0.25">
      <c r="A35" s="6" t="s">
        <v>119</v>
      </c>
      <c r="B35">
        <v>89</v>
      </c>
      <c r="C35">
        <v>57</v>
      </c>
      <c r="D35">
        <f t="shared" si="2"/>
        <v>-32</v>
      </c>
      <c r="E35">
        <v>97</v>
      </c>
      <c r="F35">
        <f t="shared" si="3"/>
        <v>8</v>
      </c>
      <c r="G35" s="6" t="s">
        <v>120</v>
      </c>
      <c r="H35">
        <v>78</v>
      </c>
      <c r="I35">
        <v>83</v>
      </c>
      <c r="J35">
        <f t="shared" si="0"/>
        <v>5</v>
      </c>
      <c r="K35">
        <v>110</v>
      </c>
      <c r="L35">
        <f t="shared" si="1"/>
        <v>32</v>
      </c>
    </row>
    <row r="36" spans="1:12" ht="31.5" x14ac:dyDescent="0.25">
      <c r="A36" s="6" t="s">
        <v>121</v>
      </c>
      <c r="B36">
        <v>93</v>
      </c>
      <c r="C36">
        <v>52</v>
      </c>
      <c r="D36">
        <f t="shared" si="2"/>
        <v>-41</v>
      </c>
      <c r="E36">
        <v>95</v>
      </c>
      <c r="F36">
        <f t="shared" si="3"/>
        <v>2</v>
      </c>
      <c r="G36" s="6" t="s">
        <v>122</v>
      </c>
      <c r="H36">
        <v>76</v>
      </c>
      <c r="I36">
        <v>85</v>
      </c>
      <c r="J36">
        <f t="shared" si="0"/>
        <v>9</v>
      </c>
      <c r="K36">
        <v>114</v>
      </c>
      <c r="L36">
        <f t="shared" si="1"/>
        <v>38</v>
      </c>
    </row>
    <row r="37" spans="1:12" ht="15.75" x14ac:dyDescent="0.25">
      <c r="A37" s="6" t="s">
        <v>123</v>
      </c>
      <c r="B37">
        <v>105</v>
      </c>
      <c r="C37">
        <v>64</v>
      </c>
      <c r="D37">
        <f t="shared" si="2"/>
        <v>-41</v>
      </c>
      <c r="E37">
        <v>104</v>
      </c>
      <c r="F37">
        <f t="shared" si="3"/>
        <v>-1</v>
      </c>
      <c r="G37" s="6" t="s">
        <v>124</v>
      </c>
      <c r="H37">
        <v>92</v>
      </c>
      <c r="I37">
        <v>116</v>
      </c>
      <c r="J37">
        <f t="shared" si="0"/>
        <v>24</v>
      </c>
      <c r="K37">
        <v>185</v>
      </c>
      <c r="L37">
        <f t="shared" si="1"/>
        <v>93</v>
      </c>
    </row>
    <row r="38" spans="1:12" ht="15.75" x14ac:dyDescent="0.25">
      <c r="A38" s="6" t="s">
        <v>125</v>
      </c>
      <c r="B38">
        <v>213</v>
      </c>
      <c r="C38">
        <v>87</v>
      </c>
      <c r="D38">
        <f t="shared" si="2"/>
        <v>-126</v>
      </c>
      <c r="E38">
        <v>307</v>
      </c>
      <c r="F38">
        <f t="shared" si="3"/>
        <v>94</v>
      </c>
      <c r="G38" s="6" t="s">
        <v>126</v>
      </c>
      <c r="H38">
        <v>75</v>
      </c>
      <c r="I38">
        <v>74</v>
      </c>
      <c r="J38">
        <f t="shared" si="0"/>
        <v>-1</v>
      </c>
      <c r="K38">
        <v>126</v>
      </c>
      <c r="L38">
        <f t="shared" si="1"/>
        <v>51</v>
      </c>
    </row>
    <row r="39" spans="1:12" ht="15.75" x14ac:dyDescent="0.25">
      <c r="A39" s="6" t="s">
        <v>127</v>
      </c>
      <c r="B39">
        <v>107</v>
      </c>
      <c r="C39">
        <v>67</v>
      </c>
      <c r="D39">
        <f t="shared" si="2"/>
        <v>-40</v>
      </c>
      <c r="E39">
        <v>111</v>
      </c>
      <c r="F39">
        <f t="shared" si="3"/>
        <v>4</v>
      </c>
      <c r="G39" s="6" t="s">
        <v>128</v>
      </c>
      <c r="H39">
        <v>73</v>
      </c>
      <c r="I39">
        <v>67</v>
      </c>
      <c r="J39">
        <f t="shared" si="0"/>
        <v>-6</v>
      </c>
      <c r="K39">
        <v>106</v>
      </c>
      <c r="L39">
        <f t="shared" si="1"/>
        <v>33</v>
      </c>
    </row>
    <row r="40" spans="1:12" ht="31.5" x14ac:dyDescent="0.25">
      <c r="A40" s="6" t="s">
        <v>129</v>
      </c>
      <c r="B40">
        <v>96</v>
      </c>
      <c r="C40">
        <v>58</v>
      </c>
      <c r="D40">
        <f t="shared" si="2"/>
        <v>-38</v>
      </c>
      <c r="E40">
        <v>106</v>
      </c>
      <c r="F40">
        <f t="shared" si="3"/>
        <v>10</v>
      </c>
      <c r="G40" s="6" t="s">
        <v>130</v>
      </c>
      <c r="H40">
        <v>69</v>
      </c>
      <c r="I40">
        <v>65</v>
      </c>
      <c r="J40">
        <f t="shared" si="0"/>
        <v>-4</v>
      </c>
      <c r="K40">
        <v>100</v>
      </c>
      <c r="L40">
        <f t="shared" si="1"/>
        <v>31</v>
      </c>
    </row>
    <row r="41" spans="1:12" ht="15.75" x14ac:dyDescent="0.25">
      <c r="A41" s="6" t="s">
        <v>131</v>
      </c>
      <c r="B41">
        <v>93</v>
      </c>
      <c r="C41">
        <v>62</v>
      </c>
      <c r="D41">
        <f t="shared" si="2"/>
        <v>-31</v>
      </c>
      <c r="E41">
        <v>97</v>
      </c>
      <c r="F41">
        <f t="shared" si="3"/>
        <v>4</v>
      </c>
      <c r="G41" s="6" t="s">
        <v>132</v>
      </c>
      <c r="H41">
        <v>76</v>
      </c>
      <c r="I41">
        <v>77</v>
      </c>
      <c r="J41">
        <f t="shared" si="0"/>
        <v>1</v>
      </c>
      <c r="K41">
        <v>137</v>
      </c>
      <c r="L41">
        <f t="shared" si="1"/>
        <v>61</v>
      </c>
    </row>
    <row r="42" spans="1:12" ht="15.75" x14ac:dyDescent="0.25">
      <c r="A42" s="6" t="s">
        <v>133</v>
      </c>
      <c r="B42">
        <v>99</v>
      </c>
      <c r="C42">
        <v>51</v>
      </c>
      <c r="D42">
        <f t="shared" si="2"/>
        <v>-48</v>
      </c>
      <c r="E42">
        <v>102</v>
      </c>
      <c r="F42">
        <f t="shared" si="3"/>
        <v>3</v>
      </c>
      <c r="G42" s="6" t="s">
        <v>134</v>
      </c>
      <c r="H42">
        <v>79</v>
      </c>
      <c r="I42">
        <v>73</v>
      </c>
      <c r="J42">
        <f t="shared" si="0"/>
        <v>-6</v>
      </c>
      <c r="K42">
        <v>107</v>
      </c>
      <c r="L42">
        <f t="shared" si="1"/>
        <v>28</v>
      </c>
    </row>
    <row r="43" spans="1:12" ht="15.75" x14ac:dyDescent="0.25">
      <c r="A43" s="6" t="s">
        <v>135</v>
      </c>
      <c r="B43">
        <v>267</v>
      </c>
      <c r="C43">
        <v>81</v>
      </c>
      <c r="D43">
        <f t="shared" si="2"/>
        <v>-186</v>
      </c>
      <c r="E43">
        <v>281</v>
      </c>
      <c r="F43">
        <f t="shared" si="3"/>
        <v>14</v>
      </c>
      <c r="G43" s="6" t="s">
        <v>136</v>
      </c>
      <c r="H43">
        <v>80</v>
      </c>
      <c r="I43">
        <v>91</v>
      </c>
      <c r="J43">
        <f t="shared" si="0"/>
        <v>11</v>
      </c>
      <c r="K43">
        <v>194</v>
      </c>
      <c r="L43">
        <f t="shared" si="1"/>
        <v>114</v>
      </c>
    </row>
    <row r="44" spans="1:12" ht="15.75" x14ac:dyDescent="0.25">
      <c r="A44" s="6" t="s">
        <v>137</v>
      </c>
      <c r="B44">
        <v>92</v>
      </c>
      <c r="C44">
        <v>54</v>
      </c>
      <c r="D44">
        <f t="shared" si="2"/>
        <v>-38</v>
      </c>
      <c r="E44">
        <v>98</v>
      </c>
      <c r="F44">
        <f t="shared" si="3"/>
        <v>6</v>
      </c>
      <c r="G44" s="6" t="s">
        <v>138</v>
      </c>
      <c r="H44">
        <v>69</v>
      </c>
      <c r="I44">
        <v>68</v>
      </c>
      <c r="J44">
        <f t="shared" si="0"/>
        <v>-1</v>
      </c>
      <c r="K44">
        <v>110</v>
      </c>
      <c r="L44">
        <f t="shared" si="1"/>
        <v>41</v>
      </c>
    </row>
    <row r="45" spans="1:12" ht="31.5" x14ac:dyDescent="0.25">
      <c r="A45" s="6" t="s">
        <v>139</v>
      </c>
      <c r="B45">
        <v>82</v>
      </c>
      <c r="C45">
        <v>51</v>
      </c>
      <c r="D45">
        <f t="shared" si="2"/>
        <v>-31</v>
      </c>
      <c r="E45">
        <v>89</v>
      </c>
      <c r="F45">
        <f t="shared" si="3"/>
        <v>7</v>
      </c>
      <c r="G45" s="6" t="s">
        <v>140</v>
      </c>
      <c r="H45">
        <v>70</v>
      </c>
      <c r="I45">
        <v>70</v>
      </c>
      <c r="J45">
        <f t="shared" si="0"/>
        <v>0</v>
      </c>
      <c r="K45">
        <v>106</v>
      </c>
      <c r="L45">
        <f t="shared" si="1"/>
        <v>36</v>
      </c>
    </row>
    <row r="46" spans="1:12" ht="31.5" x14ac:dyDescent="0.25">
      <c r="A46" s="6" t="s">
        <v>141</v>
      </c>
      <c r="B46">
        <v>90</v>
      </c>
      <c r="C46">
        <v>53</v>
      </c>
      <c r="D46">
        <f t="shared" si="2"/>
        <v>-37</v>
      </c>
      <c r="E46">
        <v>91</v>
      </c>
      <c r="F46">
        <f t="shared" si="3"/>
        <v>1</v>
      </c>
      <c r="G46" s="6" t="s">
        <v>142</v>
      </c>
      <c r="H46">
        <v>103</v>
      </c>
      <c r="I46">
        <v>85</v>
      </c>
      <c r="J46">
        <f t="shared" si="0"/>
        <v>-18</v>
      </c>
      <c r="K46">
        <v>131</v>
      </c>
      <c r="L46">
        <f t="shared" si="1"/>
        <v>28</v>
      </c>
    </row>
    <row r="47" spans="1:12" ht="31.5" x14ac:dyDescent="0.25">
      <c r="A47" s="6" t="s">
        <v>143</v>
      </c>
      <c r="B47">
        <v>96</v>
      </c>
      <c r="C47">
        <v>55</v>
      </c>
      <c r="D47">
        <f t="shared" si="2"/>
        <v>-41</v>
      </c>
      <c r="E47">
        <v>99</v>
      </c>
      <c r="F47">
        <f t="shared" si="3"/>
        <v>3</v>
      </c>
      <c r="G47" s="6" t="s">
        <v>144</v>
      </c>
      <c r="H47">
        <v>78</v>
      </c>
      <c r="I47">
        <v>81</v>
      </c>
      <c r="J47">
        <f t="shared" si="0"/>
        <v>3</v>
      </c>
      <c r="K47">
        <v>115</v>
      </c>
      <c r="L47">
        <f t="shared" si="1"/>
        <v>37</v>
      </c>
    </row>
    <row r="48" spans="1:12" ht="31.5" x14ac:dyDescent="0.25">
      <c r="A48" s="6" t="s">
        <v>145</v>
      </c>
      <c r="B48">
        <v>93</v>
      </c>
      <c r="C48">
        <v>54</v>
      </c>
      <c r="D48">
        <f t="shared" si="2"/>
        <v>-39</v>
      </c>
      <c r="E48">
        <v>94</v>
      </c>
      <c r="F48">
        <f t="shared" si="3"/>
        <v>1</v>
      </c>
      <c r="G48" s="6" t="s">
        <v>146</v>
      </c>
      <c r="H48">
        <v>82</v>
      </c>
      <c r="I48">
        <v>88</v>
      </c>
      <c r="J48">
        <f t="shared" si="0"/>
        <v>6</v>
      </c>
      <c r="K48">
        <v>130</v>
      </c>
      <c r="L48">
        <f t="shared" si="1"/>
        <v>48</v>
      </c>
    </row>
    <row r="49" spans="1:12" ht="15.75" x14ac:dyDescent="0.25">
      <c r="A49" s="6" t="s">
        <v>147</v>
      </c>
      <c r="B49">
        <v>98</v>
      </c>
      <c r="C49">
        <v>64</v>
      </c>
      <c r="D49">
        <f t="shared" si="2"/>
        <v>-34</v>
      </c>
      <c r="E49">
        <v>102</v>
      </c>
      <c r="F49">
        <f t="shared" si="3"/>
        <v>4</v>
      </c>
      <c r="G49" s="6" t="s">
        <v>148</v>
      </c>
      <c r="H49">
        <v>96</v>
      </c>
      <c r="I49">
        <v>98</v>
      </c>
      <c r="J49">
        <f t="shared" si="0"/>
        <v>2</v>
      </c>
      <c r="K49">
        <v>156</v>
      </c>
      <c r="L49">
        <f t="shared" si="1"/>
        <v>60</v>
      </c>
    </row>
    <row r="50" spans="1:12" ht="15.75" x14ac:dyDescent="0.25">
      <c r="A50" s="6" t="s">
        <v>149</v>
      </c>
      <c r="B50">
        <v>116</v>
      </c>
      <c r="C50">
        <v>78</v>
      </c>
      <c r="D50">
        <f t="shared" si="2"/>
        <v>-38</v>
      </c>
      <c r="E50">
        <v>143</v>
      </c>
      <c r="F50">
        <f t="shared" si="3"/>
        <v>27</v>
      </c>
      <c r="G50" s="6" t="s">
        <v>150</v>
      </c>
      <c r="H50">
        <v>71</v>
      </c>
      <c r="I50">
        <v>80</v>
      </c>
      <c r="J50">
        <f t="shared" si="0"/>
        <v>9</v>
      </c>
      <c r="K50">
        <v>98</v>
      </c>
      <c r="L50">
        <f t="shared" si="1"/>
        <v>27</v>
      </c>
    </row>
    <row r="51" spans="1:12" ht="15.75" x14ac:dyDescent="0.25">
      <c r="A51" s="6" t="s">
        <v>151</v>
      </c>
      <c r="B51">
        <v>119</v>
      </c>
      <c r="C51">
        <v>71</v>
      </c>
      <c r="D51">
        <f t="shared" si="2"/>
        <v>-48</v>
      </c>
      <c r="E51">
        <v>118</v>
      </c>
      <c r="F51">
        <f t="shared" si="3"/>
        <v>-1</v>
      </c>
      <c r="G51" s="6" t="s">
        <v>152</v>
      </c>
      <c r="H51">
        <v>109</v>
      </c>
      <c r="I51">
        <v>87</v>
      </c>
      <c r="J51">
        <f t="shared" si="0"/>
        <v>-22</v>
      </c>
      <c r="K51">
        <v>118</v>
      </c>
      <c r="L51">
        <f t="shared" si="1"/>
        <v>9</v>
      </c>
    </row>
    <row r="52" spans="1:12" ht="31.5" x14ac:dyDescent="0.25">
      <c r="A52" s="6" t="s">
        <v>153</v>
      </c>
      <c r="B52">
        <v>92</v>
      </c>
      <c r="C52">
        <v>58</v>
      </c>
      <c r="D52">
        <f t="shared" si="2"/>
        <v>-34</v>
      </c>
      <c r="E52">
        <v>95</v>
      </c>
      <c r="F52">
        <f t="shared" si="3"/>
        <v>3</v>
      </c>
      <c r="G52" s="6" t="s">
        <v>154</v>
      </c>
      <c r="H52">
        <v>69</v>
      </c>
      <c r="I52">
        <v>65</v>
      </c>
      <c r="J52">
        <f t="shared" si="0"/>
        <v>-4</v>
      </c>
      <c r="K52">
        <v>86</v>
      </c>
      <c r="L52">
        <f t="shared" si="1"/>
        <v>17</v>
      </c>
    </row>
    <row r="53" spans="1:12" ht="31.5" x14ac:dyDescent="0.25">
      <c r="A53" s="6" t="s">
        <v>155</v>
      </c>
      <c r="B53">
        <v>188</v>
      </c>
      <c r="C53">
        <v>90</v>
      </c>
      <c r="D53">
        <f t="shared" si="2"/>
        <v>-98</v>
      </c>
      <c r="E53">
        <v>187</v>
      </c>
      <c r="F53">
        <f t="shared" si="3"/>
        <v>-1</v>
      </c>
      <c r="G53" s="6" t="s">
        <v>156</v>
      </c>
      <c r="H53">
        <v>72</v>
      </c>
      <c r="I53">
        <v>68</v>
      </c>
      <c r="J53">
        <f t="shared" si="0"/>
        <v>-4</v>
      </c>
      <c r="K53">
        <v>91</v>
      </c>
      <c r="L53">
        <f t="shared" si="1"/>
        <v>19</v>
      </c>
    </row>
    <row r="54" spans="1:12" ht="15.75" x14ac:dyDescent="0.25">
      <c r="A54" s="6" t="s">
        <v>157</v>
      </c>
      <c r="B54">
        <v>87</v>
      </c>
      <c r="C54">
        <v>52</v>
      </c>
      <c r="D54">
        <f t="shared" si="2"/>
        <v>-35</v>
      </c>
      <c r="E54">
        <v>94</v>
      </c>
      <c r="F54">
        <f t="shared" si="3"/>
        <v>7</v>
      </c>
      <c r="G54" s="6" t="s">
        <v>158</v>
      </c>
      <c r="H54">
        <v>316</v>
      </c>
      <c r="I54">
        <v>287</v>
      </c>
      <c r="J54">
        <f t="shared" si="0"/>
        <v>-29</v>
      </c>
      <c r="K54">
        <v>314</v>
      </c>
      <c r="L54">
        <f t="shared" si="1"/>
        <v>-2</v>
      </c>
    </row>
    <row r="55" spans="1:12" ht="31.5" x14ac:dyDescent="0.25">
      <c r="A55" s="6" t="s">
        <v>159</v>
      </c>
      <c r="B55">
        <v>108</v>
      </c>
      <c r="C55">
        <v>57</v>
      </c>
      <c r="D55">
        <f t="shared" si="2"/>
        <v>-51</v>
      </c>
      <c r="E55">
        <v>141</v>
      </c>
      <c r="F55">
        <f t="shared" si="3"/>
        <v>33</v>
      </c>
      <c r="G55" s="6" t="s">
        <v>160</v>
      </c>
      <c r="H55">
        <v>72</v>
      </c>
      <c r="I55">
        <v>68</v>
      </c>
      <c r="J55">
        <f t="shared" si="0"/>
        <v>-4</v>
      </c>
      <c r="K55">
        <v>97</v>
      </c>
      <c r="L55">
        <f t="shared" si="1"/>
        <v>25</v>
      </c>
    </row>
    <row r="56" spans="1:12" ht="31.5" x14ac:dyDescent="0.25">
      <c r="A56" s="6" t="s">
        <v>161</v>
      </c>
      <c r="B56">
        <v>318</v>
      </c>
      <c r="C56">
        <v>159</v>
      </c>
      <c r="D56">
        <f t="shared" si="2"/>
        <v>-159</v>
      </c>
      <c r="E56">
        <v>321</v>
      </c>
      <c r="F56">
        <f t="shared" si="3"/>
        <v>3</v>
      </c>
      <c r="G56" s="6" t="s">
        <v>162</v>
      </c>
      <c r="H56">
        <v>75</v>
      </c>
      <c r="I56">
        <v>68</v>
      </c>
      <c r="J56">
        <f t="shared" si="0"/>
        <v>-7</v>
      </c>
      <c r="K56">
        <v>94</v>
      </c>
      <c r="L56">
        <f t="shared" si="1"/>
        <v>19</v>
      </c>
    </row>
    <row r="57" spans="1:12" ht="31.5" x14ac:dyDescent="0.25">
      <c r="A57" s="6" t="s">
        <v>163</v>
      </c>
      <c r="B57">
        <v>85</v>
      </c>
      <c r="C57">
        <v>51</v>
      </c>
      <c r="D57">
        <f t="shared" si="2"/>
        <v>-34</v>
      </c>
      <c r="E57">
        <v>88</v>
      </c>
      <c r="F57">
        <f t="shared" si="3"/>
        <v>3</v>
      </c>
      <c r="G57" s="6" t="s">
        <v>164</v>
      </c>
      <c r="H57">
        <v>68</v>
      </c>
      <c r="I57">
        <v>69</v>
      </c>
      <c r="J57">
        <f t="shared" si="0"/>
        <v>1</v>
      </c>
      <c r="K57">
        <v>102</v>
      </c>
      <c r="L57">
        <f t="shared" si="1"/>
        <v>34</v>
      </c>
    </row>
    <row r="58" spans="1:12" ht="31.5" x14ac:dyDescent="0.25">
      <c r="A58" s="6" t="s">
        <v>165</v>
      </c>
      <c r="B58">
        <v>89</v>
      </c>
      <c r="C58">
        <v>55</v>
      </c>
      <c r="D58">
        <f t="shared" si="2"/>
        <v>-34</v>
      </c>
      <c r="E58">
        <v>94</v>
      </c>
      <c r="F58">
        <f t="shared" si="3"/>
        <v>5</v>
      </c>
      <c r="G58" s="6" t="s">
        <v>166</v>
      </c>
      <c r="H58">
        <v>73</v>
      </c>
      <c r="I58">
        <v>74</v>
      </c>
      <c r="J58">
        <f t="shared" si="0"/>
        <v>1</v>
      </c>
      <c r="K58">
        <v>104</v>
      </c>
      <c r="L58">
        <f t="shared" si="1"/>
        <v>31</v>
      </c>
    </row>
    <row r="59" spans="1:12" ht="15.75" x14ac:dyDescent="0.25">
      <c r="A59" s="6" t="s">
        <v>167</v>
      </c>
      <c r="B59">
        <v>96</v>
      </c>
      <c r="C59">
        <v>56</v>
      </c>
      <c r="D59">
        <f t="shared" si="2"/>
        <v>-40</v>
      </c>
      <c r="E59">
        <v>97</v>
      </c>
      <c r="F59">
        <f t="shared" si="3"/>
        <v>1</v>
      </c>
      <c r="G59" s="6" t="s">
        <v>168</v>
      </c>
      <c r="H59">
        <v>77</v>
      </c>
      <c r="I59">
        <v>85</v>
      </c>
      <c r="J59">
        <f t="shared" si="0"/>
        <v>8</v>
      </c>
      <c r="K59">
        <v>116</v>
      </c>
      <c r="L59">
        <f t="shared" si="1"/>
        <v>39</v>
      </c>
    </row>
    <row r="60" spans="1:12" ht="15.75" x14ac:dyDescent="0.25">
      <c r="A60" s="6" t="s">
        <v>169</v>
      </c>
      <c r="B60">
        <v>87</v>
      </c>
      <c r="C60">
        <v>57</v>
      </c>
      <c r="D60">
        <f t="shared" si="2"/>
        <v>-30</v>
      </c>
      <c r="E60">
        <v>85</v>
      </c>
      <c r="F60">
        <f t="shared" si="3"/>
        <v>-2</v>
      </c>
      <c r="G60" s="6" t="s">
        <v>170</v>
      </c>
      <c r="H60">
        <v>77</v>
      </c>
      <c r="I60">
        <v>83</v>
      </c>
      <c r="J60">
        <f t="shared" si="0"/>
        <v>6</v>
      </c>
      <c r="K60">
        <v>131</v>
      </c>
      <c r="L60">
        <f t="shared" si="1"/>
        <v>54</v>
      </c>
    </row>
    <row r="61" spans="1:12" ht="31.5" x14ac:dyDescent="0.25">
      <c r="A61" s="6" t="s">
        <v>171</v>
      </c>
      <c r="B61">
        <v>99</v>
      </c>
      <c r="C61">
        <v>65</v>
      </c>
      <c r="D61">
        <f t="shared" si="2"/>
        <v>-34</v>
      </c>
      <c r="E61">
        <v>98</v>
      </c>
      <c r="F61">
        <f t="shared" si="3"/>
        <v>-1</v>
      </c>
      <c r="G61" s="6" t="s">
        <v>172</v>
      </c>
      <c r="H61">
        <v>132</v>
      </c>
      <c r="I61">
        <v>183</v>
      </c>
      <c r="J61">
        <f t="shared" si="0"/>
        <v>51</v>
      </c>
      <c r="K61">
        <v>332</v>
      </c>
      <c r="L61">
        <f t="shared" si="1"/>
        <v>200</v>
      </c>
    </row>
    <row r="62" spans="1:12" ht="31.5" x14ac:dyDescent="0.25">
      <c r="A62" s="6" t="s">
        <v>173</v>
      </c>
      <c r="B62">
        <v>125</v>
      </c>
      <c r="C62">
        <v>82</v>
      </c>
      <c r="D62">
        <f t="shared" si="2"/>
        <v>-43</v>
      </c>
      <c r="E62">
        <v>138</v>
      </c>
      <c r="F62">
        <f t="shared" si="3"/>
        <v>13</v>
      </c>
      <c r="G62" s="6" t="s">
        <v>174</v>
      </c>
      <c r="H62">
        <v>96</v>
      </c>
      <c r="I62">
        <v>155</v>
      </c>
      <c r="J62">
        <f t="shared" si="0"/>
        <v>59</v>
      </c>
      <c r="K62">
        <v>266</v>
      </c>
      <c r="L62">
        <f t="shared" si="1"/>
        <v>170</v>
      </c>
    </row>
    <row r="63" spans="1:12" ht="15.75" x14ac:dyDescent="0.25">
      <c r="A63" s="6" t="s">
        <v>175</v>
      </c>
      <c r="B63">
        <v>173</v>
      </c>
      <c r="C63">
        <v>70</v>
      </c>
      <c r="D63">
        <f t="shared" si="2"/>
        <v>-103</v>
      </c>
      <c r="E63">
        <v>180</v>
      </c>
      <c r="F63">
        <f t="shared" si="3"/>
        <v>7</v>
      </c>
      <c r="G63" s="6" t="s">
        <v>176</v>
      </c>
      <c r="H63">
        <v>70</v>
      </c>
      <c r="I63">
        <v>82</v>
      </c>
      <c r="J63">
        <f t="shared" si="0"/>
        <v>12</v>
      </c>
      <c r="K63">
        <v>89</v>
      </c>
      <c r="L63">
        <f t="shared" si="1"/>
        <v>19</v>
      </c>
    </row>
    <row r="64" spans="1:12" ht="15.75" x14ac:dyDescent="0.25">
      <c r="A64" s="6" t="s">
        <v>177</v>
      </c>
      <c r="B64">
        <v>94</v>
      </c>
      <c r="C64">
        <v>59</v>
      </c>
      <c r="D64">
        <f t="shared" si="2"/>
        <v>-35</v>
      </c>
      <c r="E64">
        <v>92</v>
      </c>
      <c r="F64">
        <f t="shared" si="3"/>
        <v>-2</v>
      </c>
      <c r="G64" s="6" t="s">
        <v>178</v>
      </c>
      <c r="H64">
        <v>76</v>
      </c>
      <c r="I64">
        <v>73</v>
      </c>
      <c r="J64">
        <f t="shared" si="0"/>
        <v>-3</v>
      </c>
      <c r="K64">
        <v>101</v>
      </c>
      <c r="L64">
        <f t="shared" si="1"/>
        <v>25</v>
      </c>
    </row>
    <row r="65" spans="1:12" ht="15.75" x14ac:dyDescent="0.25">
      <c r="A65" s="6" t="s">
        <v>179</v>
      </c>
      <c r="B65">
        <v>92</v>
      </c>
      <c r="C65">
        <v>65</v>
      </c>
      <c r="D65">
        <f t="shared" si="2"/>
        <v>-27</v>
      </c>
      <c r="E65">
        <v>94</v>
      </c>
      <c r="F65">
        <f t="shared" si="3"/>
        <v>2</v>
      </c>
      <c r="G65" s="6" t="s">
        <v>180</v>
      </c>
      <c r="H65">
        <v>73</v>
      </c>
      <c r="I65">
        <v>73</v>
      </c>
      <c r="J65">
        <f t="shared" si="0"/>
        <v>0</v>
      </c>
      <c r="K65">
        <v>102</v>
      </c>
      <c r="L65">
        <f t="shared" si="1"/>
        <v>29</v>
      </c>
    </row>
    <row r="66" spans="1:12" ht="15.75" x14ac:dyDescent="0.25">
      <c r="A66" s="6" t="s">
        <v>181</v>
      </c>
      <c r="B66">
        <v>255</v>
      </c>
      <c r="C66">
        <v>74</v>
      </c>
      <c r="D66">
        <f t="shared" si="2"/>
        <v>-181</v>
      </c>
      <c r="E66">
        <v>306</v>
      </c>
      <c r="F66">
        <f t="shared" si="3"/>
        <v>51</v>
      </c>
      <c r="G66" s="6" t="s">
        <v>182</v>
      </c>
      <c r="H66">
        <v>84</v>
      </c>
      <c r="I66">
        <v>124</v>
      </c>
      <c r="J66">
        <f t="shared" si="0"/>
        <v>40</v>
      </c>
      <c r="K66">
        <v>177</v>
      </c>
      <c r="L66">
        <f t="shared" si="1"/>
        <v>93</v>
      </c>
    </row>
    <row r="67" spans="1:12" ht="15.75" x14ac:dyDescent="0.25">
      <c r="A67" s="6" t="s">
        <v>183</v>
      </c>
      <c r="B67">
        <v>165</v>
      </c>
      <c r="C67">
        <v>96</v>
      </c>
      <c r="D67">
        <f t="shared" si="2"/>
        <v>-69</v>
      </c>
      <c r="E67">
        <v>241</v>
      </c>
      <c r="F67">
        <f t="shared" si="3"/>
        <v>76</v>
      </c>
      <c r="G67" s="6" t="s">
        <v>184</v>
      </c>
      <c r="H67">
        <v>69</v>
      </c>
      <c r="I67">
        <v>71</v>
      </c>
      <c r="J67">
        <f t="shared" ref="J67:J97" si="4">I67-H67</f>
        <v>2</v>
      </c>
      <c r="K67">
        <v>104</v>
      </c>
      <c r="L67">
        <f t="shared" ref="L67:L97" si="5">K67-H67</f>
        <v>35</v>
      </c>
    </row>
    <row r="68" spans="1:12" ht="31.5" x14ac:dyDescent="0.25">
      <c r="A68" s="6" t="s">
        <v>185</v>
      </c>
      <c r="B68">
        <v>91</v>
      </c>
      <c r="C68">
        <v>59</v>
      </c>
      <c r="D68">
        <f t="shared" ref="D68:D97" si="6">C68-B68</f>
        <v>-32</v>
      </c>
      <c r="E68">
        <v>89</v>
      </c>
      <c r="F68">
        <f t="shared" ref="F68:F97" si="7">E68-B68</f>
        <v>-2</v>
      </c>
      <c r="G68" s="6" t="s">
        <v>186</v>
      </c>
      <c r="H68">
        <v>80</v>
      </c>
      <c r="I68">
        <v>83</v>
      </c>
      <c r="J68">
        <f t="shared" si="4"/>
        <v>3</v>
      </c>
      <c r="K68">
        <v>118</v>
      </c>
      <c r="L68">
        <f t="shared" si="5"/>
        <v>38</v>
      </c>
    </row>
    <row r="69" spans="1:12" ht="15.75" x14ac:dyDescent="0.25">
      <c r="A69" s="6" t="s">
        <v>187</v>
      </c>
      <c r="B69">
        <v>90</v>
      </c>
      <c r="C69">
        <v>58</v>
      </c>
      <c r="D69">
        <f t="shared" si="6"/>
        <v>-32</v>
      </c>
      <c r="E69">
        <v>93</v>
      </c>
      <c r="F69">
        <f t="shared" si="7"/>
        <v>3</v>
      </c>
      <c r="G69" s="6" t="s">
        <v>188</v>
      </c>
      <c r="H69">
        <v>76</v>
      </c>
      <c r="I69">
        <v>74</v>
      </c>
      <c r="J69">
        <f t="shared" si="4"/>
        <v>-2</v>
      </c>
      <c r="K69">
        <v>110</v>
      </c>
      <c r="L69">
        <f t="shared" si="5"/>
        <v>34</v>
      </c>
    </row>
    <row r="70" spans="1:12" ht="15.75" x14ac:dyDescent="0.25">
      <c r="A70" s="6" t="s">
        <v>189</v>
      </c>
      <c r="B70">
        <v>200</v>
      </c>
      <c r="C70">
        <v>64</v>
      </c>
      <c r="D70">
        <f t="shared" si="6"/>
        <v>-136</v>
      </c>
      <c r="E70">
        <v>205</v>
      </c>
      <c r="F70">
        <f t="shared" si="7"/>
        <v>5</v>
      </c>
      <c r="G70" s="6" t="s">
        <v>190</v>
      </c>
      <c r="H70">
        <v>114</v>
      </c>
      <c r="I70">
        <v>117</v>
      </c>
      <c r="J70">
        <f t="shared" si="4"/>
        <v>3</v>
      </c>
      <c r="K70">
        <v>190</v>
      </c>
      <c r="L70">
        <f t="shared" si="5"/>
        <v>76</v>
      </c>
    </row>
    <row r="71" spans="1:12" ht="15.75" x14ac:dyDescent="0.25">
      <c r="A71" s="6" t="s">
        <v>191</v>
      </c>
      <c r="B71">
        <v>158</v>
      </c>
      <c r="C71">
        <v>73</v>
      </c>
      <c r="D71">
        <f t="shared" si="6"/>
        <v>-85</v>
      </c>
      <c r="E71">
        <v>134</v>
      </c>
      <c r="F71">
        <f t="shared" si="7"/>
        <v>-24</v>
      </c>
      <c r="G71" s="6" t="s">
        <v>192</v>
      </c>
      <c r="H71">
        <v>98</v>
      </c>
      <c r="I71">
        <v>143</v>
      </c>
      <c r="J71">
        <f t="shared" si="4"/>
        <v>45</v>
      </c>
      <c r="K71">
        <v>273</v>
      </c>
      <c r="L71">
        <f t="shared" si="5"/>
        <v>175</v>
      </c>
    </row>
    <row r="72" spans="1:12" ht="15.75" x14ac:dyDescent="0.25">
      <c r="A72" s="6" t="s">
        <v>193</v>
      </c>
      <c r="B72">
        <v>93</v>
      </c>
      <c r="C72">
        <v>57</v>
      </c>
      <c r="D72">
        <f t="shared" si="6"/>
        <v>-36</v>
      </c>
      <c r="E72">
        <v>92</v>
      </c>
      <c r="F72">
        <f t="shared" si="7"/>
        <v>-1</v>
      </c>
      <c r="G72" s="6" t="s">
        <v>194</v>
      </c>
      <c r="H72">
        <v>73</v>
      </c>
      <c r="I72">
        <v>83</v>
      </c>
      <c r="J72">
        <f t="shared" si="4"/>
        <v>10</v>
      </c>
      <c r="K72">
        <v>116</v>
      </c>
      <c r="L72">
        <f t="shared" si="5"/>
        <v>43</v>
      </c>
    </row>
    <row r="73" spans="1:12" ht="15.75" x14ac:dyDescent="0.25">
      <c r="A73" s="6" t="s">
        <v>195</v>
      </c>
      <c r="B73">
        <v>110</v>
      </c>
      <c r="C73">
        <v>71</v>
      </c>
      <c r="D73">
        <f t="shared" si="6"/>
        <v>-39</v>
      </c>
      <c r="E73">
        <v>99</v>
      </c>
      <c r="F73">
        <f t="shared" si="7"/>
        <v>-11</v>
      </c>
      <c r="G73" s="6" t="s">
        <v>196</v>
      </c>
      <c r="H73">
        <v>88</v>
      </c>
      <c r="I73">
        <v>91</v>
      </c>
      <c r="J73">
        <f t="shared" si="4"/>
        <v>3</v>
      </c>
      <c r="K73">
        <v>153</v>
      </c>
      <c r="L73">
        <f t="shared" si="5"/>
        <v>65</v>
      </c>
    </row>
    <row r="74" spans="1:12" ht="31.5" x14ac:dyDescent="0.25">
      <c r="A74" s="6" t="s">
        <v>197</v>
      </c>
      <c r="B74">
        <v>117</v>
      </c>
      <c r="C74">
        <v>85</v>
      </c>
      <c r="D74">
        <f t="shared" si="6"/>
        <v>-32</v>
      </c>
      <c r="E74">
        <v>137</v>
      </c>
      <c r="F74">
        <f t="shared" si="7"/>
        <v>20</v>
      </c>
      <c r="G74" s="6" t="s">
        <v>198</v>
      </c>
      <c r="H74">
        <v>78</v>
      </c>
      <c r="I74">
        <v>86</v>
      </c>
      <c r="J74">
        <f t="shared" si="4"/>
        <v>8</v>
      </c>
      <c r="K74">
        <v>130</v>
      </c>
      <c r="L74">
        <f t="shared" si="5"/>
        <v>52</v>
      </c>
    </row>
    <row r="75" spans="1:12" ht="15.75" x14ac:dyDescent="0.25">
      <c r="A75" s="6" t="s">
        <v>199</v>
      </c>
      <c r="B75">
        <v>109</v>
      </c>
      <c r="C75">
        <v>73</v>
      </c>
      <c r="D75">
        <f t="shared" si="6"/>
        <v>-36</v>
      </c>
      <c r="E75">
        <v>122</v>
      </c>
      <c r="F75">
        <f t="shared" si="7"/>
        <v>13</v>
      </c>
      <c r="G75" s="6" t="s">
        <v>200</v>
      </c>
      <c r="H75">
        <v>74</v>
      </c>
      <c r="I75">
        <v>76</v>
      </c>
      <c r="J75">
        <f t="shared" si="4"/>
        <v>2</v>
      </c>
      <c r="K75">
        <v>110</v>
      </c>
      <c r="L75">
        <f t="shared" si="5"/>
        <v>36</v>
      </c>
    </row>
    <row r="76" spans="1:12" ht="31.5" x14ac:dyDescent="0.25">
      <c r="A76" s="6" t="s">
        <v>201</v>
      </c>
      <c r="B76">
        <v>103</v>
      </c>
      <c r="C76">
        <v>64</v>
      </c>
      <c r="D76">
        <f t="shared" si="6"/>
        <v>-39</v>
      </c>
      <c r="E76">
        <v>109</v>
      </c>
      <c r="F76">
        <f t="shared" si="7"/>
        <v>6</v>
      </c>
      <c r="G76" s="6" t="s">
        <v>202</v>
      </c>
      <c r="H76">
        <v>66</v>
      </c>
      <c r="I76">
        <v>67</v>
      </c>
      <c r="J76">
        <f t="shared" si="4"/>
        <v>1</v>
      </c>
      <c r="K76">
        <v>97</v>
      </c>
      <c r="L76">
        <f t="shared" si="5"/>
        <v>31</v>
      </c>
    </row>
    <row r="77" spans="1:12" ht="15.75" x14ac:dyDescent="0.25">
      <c r="A77" s="6" t="s">
        <v>203</v>
      </c>
      <c r="B77">
        <v>93</v>
      </c>
      <c r="C77">
        <v>64</v>
      </c>
      <c r="D77">
        <f t="shared" si="6"/>
        <v>-29</v>
      </c>
      <c r="E77">
        <v>94</v>
      </c>
      <c r="F77">
        <f t="shared" si="7"/>
        <v>1</v>
      </c>
      <c r="G77" s="6" t="s">
        <v>204</v>
      </c>
      <c r="H77">
        <v>69</v>
      </c>
      <c r="I77">
        <v>68</v>
      </c>
      <c r="J77">
        <f t="shared" si="4"/>
        <v>-1</v>
      </c>
      <c r="K77">
        <v>89</v>
      </c>
      <c r="L77">
        <f t="shared" si="5"/>
        <v>20</v>
      </c>
    </row>
    <row r="78" spans="1:12" ht="15.75" x14ac:dyDescent="0.25">
      <c r="A78" s="6" t="s">
        <v>205</v>
      </c>
      <c r="B78">
        <v>94</v>
      </c>
      <c r="C78">
        <v>65</v>
      </c>
      <c r="D78">
        <f t="shared" si="6"/>
        <v>-29</v>
      </c>
      <c r="E78">
        <v>95</v>
      </c>
      <c r="F78">
        <f t="shared" si="7"/>
        <v>1</v>
      </c>
      <c r="G78" s="6" t="s">
        <v>206</v>
      </c>
      <c r="H78">
        <v>65</v>
      </c>
      <c r="I78">
        <v>66</v>
      </c>
      <c r="J78">
        <f t="shared" si="4"/>
        <v>1</v>
      </c>
      <c r="K78">
        <v>102</v>
      </c>
      <c r="L78">
        <f t="shared" si="5"/>
        <v>37</v>
      </c>
    </row>
    <row r="79" spans="1:12" ht="15.75" x14ac:dyDescent="0.25">
      <c r="A79" s="6" t="s">
        <v>207</v>
      </c>
      <c r="B79">
        <v>94</v>
      </c>
      <c r="C79">
        <v>63</v>
      </c>
      <c r="D79">
        <f t="shared" si="6"/>
        <v>-31</v>
      </c>
      <c r="E79">
        <v>99</v>
      </c>
      <c r="F79">
        <f t="shared" si="7"/>
        <v>5</v>
      </c>
      <c r="G79" s="6" t="s">
        <v>208</v>
      </c>
      <c r="H79">
        <v>66</v>
      </c>
      <c r="I79">
        <v>66</v>
      </c>
      <c r="J79">
        <f t="shared" si="4"/>
        <v>0</v>
      </c>
      <c r="K79">
        <v>98</v>
      </c>
      <c r="L79">
        <f t="shared" si="5"/>
        <v>32</v>
      </c>
    </row>
    <row r="80" spans="1:12" ht="15.75" x14ac:dyDescent="0.25">
      <c r="A80" s="6" t="s">
        <v>209</v>
      </c>
      <c r="B80">
        <v>95</v>
      </c>
      <c r="C80">
        <v>64</v>
      </c>
      <c r="D80">
        <f t="shared" si="6"/>
        <v>-31</v>
      </c>
      <c r="E80">
        <v>108</v>
      </c>
      <c r="F80">
        <f t="shared" si="7"/>
        <v>13</v>
      </c>
      <c r="G80" s="6" t="s">
        <v>210</v>
      </c>
      <c r="H80">
        <v>71</v>
      </c>
      <c r="I80">
        <v>66</v>
      </c>
      <c r="J80">
        <f t="shared" si="4"/>
        <v>-5</v>
      </c>
      <c r="K80">
        <v>95</v>
      </c>
      <c r="L80">
        <f t="shared" si="5"/>
        <v>24</v>
      </c>
    </row>
    <row r="81" spans="1:12" ht="31.5" x14ac:dyDescent="0.25">
      <c r="A81" s="6" t="s">
        <v>211</v>
      </c>
      <c r="B81">
        <v>90</v>
      </c>
      <c r="C81">
        <v>61</v>
      </c>
      <c r="D81">
        <f t="shared" si="6"/>
        <v>-29</v>
      </c>
      <c r="E81">
        <v>97</v>
      </c>
      <c r="F81">
        <f t="shared" si="7"/>
        <v>7</v>
      </c>
      <c r="G81" s="6" t="s">
        <v>212</v>
      </c>
      <c r="H81">
        <v>70</v>
      </c>
      <c r="I81">
        <v>72</v>
      </c>
      <c r="J81">
        <f t="shared" si="4"/>
        <v>2</v>
      </c>
      <c r="K81">
        <v>103</v>
      </c>
      <c r="L81">
        <f t="shared" si="5"/>
        <v>33</v>
      </c>
    </row>
    <row r="82" spans="1:12" ht="31.5" x14ac:dyDescent="0.25">
      <c r="A82" s="6" t="s">
        <v>213</v>
      </c>
      <c r="B82">
        <v>223</v>
      </c>
      <c r="C82">
        <v>91</v>
      </c>
      <c r="D82">
        <f t="shared" si="6"/>
        <v>-132</v>
      </c>
      <c r="E82">
        <v>276</v>
      </c>
      <c r="F82">
        <f t="shared" si="7"/>
        <v>53</v>
      </c>
      <c r="G82" s="6" t="s">
        <v>214</v>
      </c>
      <c r="H82">
        <v>77</v>
      </c>
      <c r="I82">
        <v>84</v>
      </c>
      <c r="J82">
        <f t="shared" si="4"/>
        <v>7</v>
      </c>
      <c r="K82">
        <v>110</v>
      </c>
      <c r="L82">
        <f t="shared" si="5"/>
        <v>33</v>
      </c>
    </row>
    <row r="83" spans="1:12" ht="15.75" x14ac:dyDescent="0.25">
      <c r="A83" s="6" t="s">
        <v>215</v>
      </c>
      <c r="B83">
        <v>193</v>
      </c>
      <c r="C83">
        <v>175</v>
      </c>
      <c r="D83">
        <f t="shared" si="6"/>
        <v>-18</v>
      </c>
      <c r="E83">
        <v>274</v>
      </c>
      <c r="F83">
        <f t="shared" si="7"/>
        <v>81</v>
      </c>
      <c r="G83" s="6" t="s">
        <v>216</v>
      </c>
      <c r="H83">
        <v>76</v>
      </c>
      <c r="I83">
        <v>78</v>
      </c>
      <c r="J83">
        <f t="shared" si="4"/>
        <v>2</v>
      </c>
      <c r="K83">
        <v>118</v>
      </c>
      <c r="L83">
        <f t="shared" si="5"/>
        <v>42</v>
      </c>
    </row>
    <row r="84" spans="1:12" ht="15.75" x14ac:dyDescent="0.25">
      <c r="A84" s="6" t="s">
        <v>217</v>
      </c>
      <c r="B84">
        <v>177</v>
      </c>
      <c r="C84">
        <v>62</v>
      </c>
      <c r="D84">
        <f t="shared" si="6"/>
        <v>-115</v>
      </c>
      <c r="E84">
        <v>223</v>
      </c>
      <c r="F84">
        <f t="shared" si="7"/>
        <v>46</v>
      </c>
      <c r="G84" s="6" t="s">
        <v>218</v>
      </c>
      <c r="H84">
        <v>78</v>
      </c>
      <c r="I84">
        <v>86</v>
      </c>
      <c r="J84">
        <f t="shared" si="4"/>
        <v>8</v>
      </c>
      <c r="K84">
        <v>129</v>
      </c>
      <c r="L84">
        <f t="shared" si="5"/>
        <v>51</v>
      </c>
    </row>
    <row r="85" spans="1:12" ht="15.75" x14ac:dyDescent="0.25">
      <c r="A85" s="6" t="s">
        <v>219</v>
      </c>
      <c r="B85">
        <v>263</v>
      </c>
      <c r="C85">
        <v>87</v>
      </c>
      <c r="D85">
        <f t="shared" si="6"/>
        <v>-176</v>
      </c>
      <c r="E85">
        <v>268</v>
      </c>
      <c r="F85">
        <f t="shared" si="7"/>
        <v>5</v>
      </c>
      <c r="G85" s="6" t="s">
        <v>220</v>
      </c>
      <c r="H85">
        <v>89</v>
      </c>
      <c r="I85">
        <v>88</v>
      </c>
      <c r="J85">
        <f t="shared" si="4"/>
        <v>-1</v>
      </c>
      <c r="K85">
        <v>133</v>
      </c>
      <c r="L85">
        <f t="shared" si="5"/>
        <v>44</v>
      </c>
    </row>
    <row r="86" spans="1:12" ht="15.75" x14ac:dyDescent="0.25">
      <c r="A86" s="6" t="s">
        <v>221</v>
      </c>
      <c r="B86">
        <v>149</v>
      </c>
      <c r="C86">
        <v>95</v>
      </c>
      <c r="D86">
        <f t="shared" si="6"/>
        <v>-54</v>
      </c>
      <c r="E86">
        <v>176</v>
      </c>
      <c r="F86">
        <f t="shared" si="7"/>
        <v>27</v>
      </c>
      <c r="G86" s="6" t="s">
        <v>222</v>
      </c>
      <c r="H86">
        <v>79</v>
      </c>
      <c r="I86">
        <v>107</v>
      </c>
      <c r="J86">
        <f t="shared" si="4"/>
        <v>28</v>
      </c>
      <c r="K86">
        <v>160</v>
      </c>
      <c r="L86">
        <f t="shared" si="5"/>
        <v>81</v>
      </c>
    </row>
    <row r="87" spans="1:12" ht="31.5" x14ac:dyDescent="0.25">
      <c r="A87" s="6" t="s">
        <v>223</v>
      </c>
      <c r="B87">
        <v>129</v>
      </c>
      <c r="C87">
        <v>89</v>
      </c>
      <c r="D87">
        <f t="shared" si="6"/>
        <v>-40</v>
      </c>
      <c r="E87">
        <v>150</v>
      </c>
      <c r="F87">
        <f t="shared" si="7"/>
        <v>21</v>
      </c>
      <c r="G87" s="6" t="s">
        <v>224</v>
      </c>
      <c r="H87">
        <v>78</v>
      </c>
      <c r="I87">
        <v>86</v>
      </c>
      <c r="J87">
        <f t="shared" si="4"/>
        <v>8</v>
      </c>
      <c r="K87">
        <v>131</v>
      </c>
      <c r="L87">
        <f t="shared" si="5"/>
        <v>53</v>
      </c>
    </row>
    <row r="88" spans="1:12" ht="31.5" x14ac:dyDescent="0.25">
      <c r="A88" s="6" t="s">
        <v>225</v>
      </c>
      <c r="B88">
        <v>110</v>
      </c>
      <c r="C88">
        <v>76</v>
      </c>
      <c r="D88">
        <f t="shared" si="6"/>
        <v>-34</v>
      </c>
      <c r="E88">
        <v>139</v>
      </c>
      <c r="F88">
        <f t="shared" si="7"/>
        <v>29</v>
      </c>
      <c r="G88" s="6" t="s">
        <v>226</v>
      </c>
      <c r="H88">
        <v>69</v>
      </c>
      <c r="I88">
        <v>75</v>
      </c>
      <c r="J88">
        <f t="shared" si="4"/>
        <v>6</v>
      </c>
      <c r="K88">
        <v>122</v>
      </c>
      <c r="L88">
        <f t="shared" si="5"/>
        <v>53</v>
      </c>
    </row>
    <row r="89" spans="1:12" ht="15.75" x14ac:dyDescent="0.25">
      <c r="A89" s="6" t="s">
        <v>227</v>
      </c>
      <c r="B89">
        <v>114</v>
      </c>
      <c r="C89">
        <v>78</v>
      </c>
      <c r="D89">
        <f t="shared" si="6"/>
        <v>-36</v>
      </c>
      <c r="E89">
        <v>136</v>
      </c>
      <c r="F89">
        <f t="shared" si="7"/>
        <v>22</v>
      </c>
      <c r="G89" s="6" t="s">
        <v>228</v>
      </c>
      <c r="H89">
        <v>68</v>
      </c>
      <c r="I89">
        <v>71</v>
      </c>
      <c r="J89">
        <f t="shared" si="4"/>
        <v>3</v>
      </c>
      <c r="K89">
        <v>90</v>
      </c>
      <c r="L89">
        <f t="shared" si="5"/>
        <v>22</v>
      </c>
    </row>
    <row r="90" spans="1:12" ht="15.75" x14ac:dyDescent="0.25">
      <c r="A90" s="6" t="s">
        <v>229</v>
      </c>
      <c r="B90">
        <v>161</v>
      </c>
      <c r="C90">
        <v>77</v>
      </c>
      <c r="D90">
        <f t="shared" si="6"/>
        <v>-84</v>
      </c>
      <c r="E90">
        <v>165</v>
      </c>
      <c r="F90">
        <f t="shared" si="7"/>
        <v>4</v>
      </c>
      <c r="G90" s="6" t="s">
        <v>230</v>
      </c>
      <c r="H90">
        <v>67</v>
      </c>
      <c r="I90">
        <v>73</v>
      </c>
      <c r="J90">
        <f t="shared" si="4"/>
        <v>6</v>
      </c>
      <c r="K90">
        <v>120</v>
      </c>
      <c r="L90">
        <f t="shared" si="5"/>
        <v>53</v>
      </c>
    </row>
    <row r="91" spans="1:12" ht="15.75" x14ac:dyDescent="0.25">
      <c r="A91" s="6" t="s">
        <v>231</v>
      </c>
      <c r="B91">
        <v>342</v>
      </c>
      <c r="C91">
        <v>149</v>
      </c>
      <c r="D91">
        <f t="shared" si="6"/>
        <v>-193</v>
      </c>
      <c r="E91">
        <v>353</v>
      </c>
      <c r="F91">
        <f t="shared" si="7"/>
        <v>11</v>
      </c>
      <c r="G91" s="6" t="s">
        <v>232</v>
      </c>
      <c r="H91">
        <v>69</v>
      </c>
      <c r="I91">
        <v>74</v>
      </c>
      <c r="J91">
        <f t="shared" si="4"/>
        <v>5</v>
      </c>
      <c r="K91">
        <v>97</v>
      </c>
      <c r="L91">
        <f t="shared" si="5"/>
        <v>28</v>
      </c>
    </row>
    <row r="92" spans="1:12" ht="15.75" x14ac:dyDescent="0.25">
      <c r="A92" s="6" t="s">
        <v>233</v>
      </c>
      <c r="B92">
        <v>142</v>
      </c>
      <c r="C92">
        <v>73</v>
      </c>
      <c r="D92">
        <f t="shared" si="6"/>
        <v>-69</v>
      </c>
      <c r="E92">
        <v>162</v>
      </c>
      <c r="F92">
        <f t="shared" si="7"/>
        <v>20</v>
      </c>
      <c r="G92" s="6" t="s">
        <v>234</v>
      </c>
      <c r="H92">
        <v>68</v>
      </c>
      <c r="I92">
        <v>72</v>
      </c>
      <c r="J92">
        <f t="shared" si="4"/>
        <v>4</v>
      </c>
      <c r="K92">
        <v>109</v>
      </c>
      <c r="L92">
        <f t="shared" si="5"/>
        <v>41</v>
      </c>
    </row>
    <row r="93" spans="1:12" ht="15.75" x14ac:dyDescent="0.25">
      <c r="A93" s="6" t="s">
        <v>235</v>
      </c>
      <c r="B93">
        <v>178</v>
      </c>
      <c r="C93">
        <v>78</v>
      </c>
      <c r="D93">
        <f t="shared" si="6"/>
        <v>-100</v>
      </c>
      <c r="E93">
        <v>280</v>
      </c>
      <c r="F93">
        <f t="shared" si="7"/>
        <v>102</v>
      </c>
      <c r="G93" s="6" t="s">
        <v>236</v>
      </c>
      <c r="H93">
        <v>68</v>
      </c>
      <c r="I93">
        <v>74</v>
      </c>
      <c r="J93">
        <f t="shared" si="4"/>
        <v>6</v>
      </c>
      <c r="K93">
        <v>116</v>
      </c>
      <c r="L93">
        <f t="shared" si="5"/>
        <v>48</v>
      </c>
    </row>
    <row r="94" spans="1:12" ht="31.5" x14ac:dyDescent="0.25">
      <c r="A94" s="6" t="s">
        <v>237</v>
      </c>
      <c r="B94">
        <v>147</v>
      </c>
      <c r="C94">
        <v>84</v>
      </c>
      <c r="D94">
        <f t="shared" si="6"/>
        <v>-63</v>
      </c>
      <c r="E94">
        <v>166</v>
      </c>
      <c r="F94">
        <f t="shared" si="7"/>
        <v>19</v>
      </c>
      <c r="G94" s="6" t="s">
        <v>238</v>
      </c>
      <c r="H94">
        <v>330</v>
      </c>
      <c r="I94">
        <v>327</v>
      </c>
      <c r="J94">
        <f t="shared" si="4"/>
        <v>-3</v>
      </c>
      <c r="K94">
        <v>337</v>
      </c>
      <c r="L94">
        <f t="shared" si="5"/>
        <v>7</v>
      </c>
    </row>
    <row r="95" spans="1:12" ht="15.75" x14ac:dyDescent="0.25">
      <c r="A95" s="6" t="s">
        <v>239</v>
      </c>
      <c r="B95">
        <v>119</v>
      </c>
      <c r="C95">
        <v>74</v>
      </c>
      <c r="D95">
        <f t="shared" si="6"/>
        <v>-45</v>
      </c>
      <c r="E95">
        <v>128</v>
      </c>
      <c r="F95">
        <f t="shared" si="7"/>
        <v>9</v>
      </c>
      <c r="G95" s="6" t="s">
        <v>240</v>
      </c>
      <c r="H95">
        <v>75</v>
      </c>
      <c r="I95">
        <v>81</v>
      </c>
      <c r="J95">
        <f t="shared" si="4"/>
        <v>6</v>
      </c>
      <c r="K95">
        <v>132</v>
      </c>
      <c r="L95">
        <f t="shared" si="5"/>
        <v>57</v>
      </c>
    </row>
    <row r="96" spans="1:12" ht="15.75" x14ac:dyDescent="0.25">
      <c r="A96" s="6" t="s">
        <v>241</v>
      </c>
      <c r="B96">
        <v>115</v>
      </c>
      <c r="C96">
        <v>74</v>
      </c>
      <c r="D96">
        <f t="shared" si="6"/>
        <v>-41</v>
      </c>
      <c r="E96">
        <v>126</v>
      </c>
      <c r="F96">
        <f t="shared" si="7"/>
        <v>11</v>
      </c>
      <c r="G96" s="6" t="s">
        <v>242</v>
      </c>
      <c r="H96">
        <v>116</v>
      </c>
      <c r="I96">
        <v>93</v>
      </c>
      <c r="J96">
        <f t="shared" si="4"/>
        <v>-23</v>
      </c>
      <c r="K96">
        <v>139</v>
      </c>
      <c r="L96">
        <f t="shared" si="5"/>
        <v>23</v>
      </c>
    </row>
    <row r="97" spans="1:12" ht="31.5" x14ac:dyDescent="0.25">
      <c r="A97" s="6" t="s">
        <v>243</v>
      </c>
      <c r="B97">
        <v>129</v>
      </c>
      <c r="C97">
        <v>84</v>
      </c>
      <c r="D97">
        <f t="shared" si="6"/>
        <v>-45</v>
      </c>
      <c r="E97">
        <v>117</v>
      </c>
      <c r="F97">
        <f t="shared" si="7"/>
        <v>-12</v>
      </c>
      <c r="G97" s="6" t="s">
        <v>244</v>
      </c>
      <c r="H97">
        <v>93</v>
      </c>
      <c r="I97">
        <v>97</v>
      </c>
      <c r="J97">
        <f t="shared" si="4"/>
        <v>4</v>
      </c>
      <c r="K97">
        <v>170</v>
      </c>
      <c r="L97">
        <f t="shared" si="5"/>
        <v>77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02"/>
  <sheetViews>
    <sheetView workbookViewId="0">
      <selection sqref="A1:E102"/>
    </sheetView>
  </sheetViews>
  <sheetFormatPr defaultRowHeight="15" x14ac:dyDescent="0.25"/>
  <sheetData>
    <row r="1" spans="1:5" x14ac:dyDescent="0.25">
      <c r="A1" s="40"/>
      <c r="B1" s="15" t="s">
        <v>294</v>
      </c>
      <c r="C1" s="15" t="s">
        <v>295</v>
      </c>
    </row>
    <row r="2" spans="1:5" x14ac:dyDescent="0.25">
      <c r="A2" s="40"/>
      <c r="B2" t="s">
        <v>297</v>
      </c>
      <c r="C2" s="40" t="s">
        <v>298</v>
      </c>
      <c r="D2" s="40" t="s">
        <v>299</v>
      </c>
      <c r="E2" s="40" t="s">
        <v>300</v>
      </c>
    </row>
    <row r="3" spans="1:5" x14ac:dyDescent="0.25">
      <c r="A3" s="41" t="s">
        <v>301</v>
      </c>
      <c r="D3" s="40"/>
      <c r="E3" s="40"/>
    </row>
    <row r="4" spans="1:5" x14ac:dyDescent="0.25">
      <c r="B4">
        <v>634.79999999999995</v>
      </c>
      <c r="C4" s="40">
        <f>(B4/2)*0.013</f>
        <v>4.1261999999999999</v>
      </c>
      <c r="D4" s="40">
        <f>AVERAGE(C4:C7)</f>
        <v>4.1742999999999988</v>
      </c>
      <c r="E4" s="40">
        <f>STDEV(C4:C7)</f>
        <v>4.4870405985831106E-2</v>
      </c>
    </row>
    <row r="5" spans="1:5" x14ac:dyDescent="0.25">
      <c r="B5">
        <v>649.79999999999995</v>
      </c>
      <c r="C5" s="40">
        <f t="shared" ref="C5:C7" si="0">(B5/2)*0.013</f>
        <v>4.2236999999999991</v>
      </c>
      <c r="D5" s="40"/>
      <c r="E5" s="40"/>
    </row>
    <row r="6" spans="1:5" x14ac:dyDescent="0.25">
      <c r="B6">
        <v>638.20000000000005</v>
      </c>
      <c r="C6" s="40">
        <f t="shared" si="0"/>
        <v>4.1482999999999999</v>
      </c>
      <c r="D6" s="40"/>
      <c r="E6" s="40"/>
    </row>
    <row r="7" spans="1:5" x14ac:dyDescent="0.25">
      <c r="B7">
        <v>646</v>
      </c>
      <c r="C7" s="40">
        <f t="shared" si="0"/>
        <v>4.1989999999999998</v>
      </c>
      <c r="D7" s="40"/>
      <c r="E7" s="40"/>
    </row>
    <row r="8" spans="1:5" x14ac:dyDescent="0.25">
      <c r="A8" s="41" t="s">
        <v>302</v>
      </c>
      <c r="C8" s="40"/>
      <c r="D8" s="40"/>
      <c r="E8" s="40"/>
    </row>
    <row r="9" spans="1:5" x14ac:dyDescent="0.25">
      <c r="B9">
        <v>1666</v>
      </c>
      <c r="C9" s="40">
        <f t="shared" ref="C9:C12" si="1">(B9/2)*0.013</f>
        <v>10.828999999999999</v>
      </c>
      <c r="D9" s="40">
        <f>AVERAGE(C9:C12)</f>
        <v>10.939174999999999</v>
      </c>
      <c r="E9" s="40">
        <f>STDEV(C9:C12)</f>
        <v>0.1024315584508342</v>
      </c>
    </row>
    <row r="10" spans="1:5" x14ac:dyDescent="0.25">
      <c r="B10">
        <v>1675.3</v>
      </c>
      <c r="C10" s="40">
        <f t="shared" si="1"/>
        <v>10.88945</v>
      </c>
      <c r="D10" s="40"/>
      <c r="E10" s="40"/>
    </row>
    <row r="11" spans="1:5" x14ac:dyDescent="0.25">
      <c r="B11">
        <v>1688.3</v>
      </c>
      <c r="C11" s="40">
        <f t="shared" si="1"/>
        <v>10.973949999999999</v>
      </c>
      <c r="D11" s="40"/>
      <c r="E11" s="40"/>
    </row>
    <row r="12" spans="1:5" x14ac:dyDescent="0.25">
      <c r="B12">
        <v>1702.2</v>
      </c>
      <c r="C12" s="40">
        <f t="shared" si="1"/>
        <v>11.064299999999999</v>
      </c>
      <c r="D12" s="40"/>
      <c r="E12" s="40"/>
    </row>
    <row r="13" spans="1:5" x14ac:dyDescent="0.25">
      <c r="A13" s="41" t="s">
        <v>428</v>
      </c>
      <c r="D13" s="40"/>
      <c r="E13" s="40"/>
    </row>
    <row r="14" spans="1:5" x14ac:dyDescent="0.25">
      <c r="B14">
        <v>625.20000000000005</v>
      </c>
      <c r="C14" s="40">
        <f>(B14/2)*0.013</f>
        <v>4.0638000000000005</v>
      </c>
      <c r="D14" s="40">
        <f>AVERAGE(C14:C17)</f>
        <v>4.1554500000000001</v>
      </c>
      <c r="E14" s="40">
        <f>STDEV(C14:C17)</f>
        <v>8.1398065087567986E-2</v>
      </c>
    </row>
    <row r="15" spans="1:5" x14ac:dyDescent="0.25">
      <c r="B15">
        <v>650</v>
      </c>
      <c r="C15" s="40">
        <f t="shared" ref="C15:C17" si="2">(B15/2)*0.013</f>
        <v>4.2249999999999996</v>
      </c>
      <c r="D15" s="40"/>
      <c r="E15" s="40"/>
    </row>
    <row r="16" spans="1:5" x14ac:dyDescent="0.25">
      <c r="B16">
        <v>632.29999999999995</v>
      </c>
      <c r="C16" s="40">
        <f t="shared" si="2"/>
        <v>4.1099499999999995</v>
      </c>
      <c r="D16" s="40"/>
      <c r="E16" s="40"/>
    </row>
    <row r="17" spans="1:5" x14ac:dyDescent="0.25">
      <c r="B17">
        <v>649.70000000000005</v>
      </c>
      <c r="C17" s="40">
        <f t="shared" si="2"/>
        <v>4.2230499999999997</v>
      </c>
      <c r="D17" s="40"/>
      <c r="E17" s="40"/>
    </row>
    <row r="18" spans="1:5" x14ac:dyDescent="0.25">
      <c r="A18" s="41" t="s">
        <v>429</v>
      </c>
      <c r="C18" s="40"/>
      <c r="D18" s="40"/>
      <c r="E18" s="40"/>
    </row>
    <row r="19" spans="1:5" x14ac:dyDescent="0.25">
      <c r="B19">
        <v>1683.6</v>
      </c>
      <c r="C19" s="40">
        <f t="shared" ref="C19:C22" si="3">(B19/2)*0.013</f>
        <v>10.943399999999999</v>
      </c>
      <c r="D19" s="40">
        <f>AVERAGE(C19:C22)</f>
        <v>10.983537500000001</v>
      </c>
      <c r="E19" s="40">
        <f>STDEV(C19:C22)</f>
        <v>7.8360953020834304E-2</v>
      </c>
    </row>
    <row r="20" spans="1:5" x14ac:dyDescent="0.25">
      <c r="B20">
        <v>1677</v>
      </c>
      <c r="C20" s="40">
        <f t="shared" si="3"/>
        <v>10.900499999999999</v>
      </c>
      <c r="D20" s="40"/>
      <c r="E20" s="40"/>
    </row>
    <row r="21" spans="1:5" x14ac:dyDescent="0.25">
      <c r="B21">
        <v>1694</v>
      </c>
      <c r="C21" s="40">
        <f t="shared" si="3"/>
        <v>11.010999999999999</v>
      </c>
      <c r="D21" s="40"/>
      <c r="E21" s="40"/>
    </row>
    <row r="22" spans="1:5" x14ac:dyDescent="0.25">
      <c r="B22">
        <v>1704.5</v>
      </c>
      <c r="C22" s="40">
        <f t="shared" si="3"/>
        <v>11.07925</v>
      </c>
      <c r="D22" s="40"/>
      <c r="E22" s="40"/>
    </row>
    <row r="23" spans="1:5" x14ac:dyDescent="0.25">
      <c r="A23" s="41" t="s">
        <v>430</v>
      </c>
      <c r="D23" s="40"/>
      <c r="E23" s="40"/>
    </row>
    <row r="24" spans="1:5" x14ac:dyDescent="0.25">
      <c r="B24">
        <v>622.5</v>
      </c>
      <c r="C24" s="40">
        <f>(B24/2)*0.013</f>
        <v>4.0462499999999997</v>
      </c>
      <c r="D24" s="40">
        <f>AVERAGE(C24:C27)</f>
        <v>4.4459999999999997</v>
      </c>
      <c r="E24" s="40">
        <f>STDEV(C24:C27)</f>
        <v>0.35840059291245596</v>
      </c>
    </row>
    <row r="25" spans="1:5" x14ac:dyDescent="0.25">
      <c r="B25">
        <v>659.7</v>
      </c>
      <c r="C25" s="40">
        <f t="shared" ref="C25:C27" si="4">(B25/2)*0.013</f>
        <v>4.2880500000000001</v>
      </c>
      <c r="D25" s="40"/>
      <c r="E25" s="40"/>
    </row>
    <row r="26" spans="1:5" x14ac:dyDescent="0.25">
      <c r="B26">
        <v>703.8</v>
      </c>
      <c r="C26" s="40">
        <f t="shared" si="4"/>
        <v>4.5746999999999991</v>
      </c>
      <c r="D26" s="40"/>
      <c r="E26" s="40"/>
    </row>
    <row r="27" spans="1:5" x14ac:dyDescent="0.25">
      <c r="B27">
        <v>750</v>
      </c>
      <c r="C27" s="40">
        <f t="shared" si="4"/>
        <v>4.875</v>
      </c>
      <c r="D27" s="40"/>
      <c r="E27" s="40"/>
    </row>
    <row r="28" spans="1:5" x14ac:dyDescent="0.25">
      <c r="A28" s="41" t="s">
        <v>431</v>
      </c>
      <c r="C28" s="40"/>
      <c r="D28" s="40"/>
      <c r="E28" s="40"/>
    </row>
    <row r="29" spans="1:5" x14ac:dyDescent="0.25">
      <c r="B29">
        <v>1598.3</v>
      </c>
      <c r="C29" s="40">
        <f t="shared" ref="C29:C32" si="5">(B29/2)*0.013</f>
        <v>10.388949999999999</v>
      </c>
      <c r="D29" s="40">
        <f>AVERAGE(C29:C32)</f>
        <v>10.304449999999999</v>
      </c>
      <c r="E29" s="40">
        <f>STDEV(C29:C32)</f>
        <v>0.40574546002800038</v>
      </c>
    </row>
    <row r="30" spans="1:5" x14ac:dyDescent="0.25">
      <c r="B30">
        <v>1585.7</v>
      </c>
      <c r="C30" s="40">
        <f t="shared" si="5"/>
        <v>10.30705</v>
      </c>
      <c r="D30" s="40"/>
      <c r="E30" s="40"/>
    </row>
    <row r="31" spans="1:5" x14ac:dyDescent="0.25">
      <c r="B31">
        <v>1654.2</v>
      </c>
      <c r="C31" s="40">
        <f t="shared" si="5"/>
        <v>10.7523</v>
      </c>
      <c r="D31" s="40"/>
      <c r="E31" s="40"/>
    </row>
    <row r="32" spans="1:5" x14ac:dyDescent="0.25">
      <c r="B32">
        <v>1503</v>
      </c>
      <c r="C32" s="40">
        <f t="shared" si="5"/>
        <v>9.769499999999999</v>
      </c>
      <c r="D32" s="40"/>
      <c r="E32" s="40"/>
    </row>
    <row r="33" spans="1:5" x14ac:dyDescent="0.25">
      <c r="A33" s="41" t="s">
        <v>432</v>
      </c>
      <c r="D33" s="40"/>
      <c r="E33" s="40"/>
    </row>
    <row r="34" spans="1:5" x14ac:dyDescent="0.25">
      <c r="B34">
        <v>592.70000000000005</v>
      </c>
      <c r="C34" s="40">
        <f>(B34/2)*0.013</f>
        <v>3.8525499999999999</v>
      </c>
      <c r="D34" s="40">
        <f>AVERAGE(C34:C37)</f>
        <v>4.0834624999999996</v>
      </c>
      <c r="E34" s="40">
        <f>STDEV(C34:C37)</f>
        <v>0.22618964894898841</v>
      </c>
    </row>
    <row r="35" spans="1:5" x14ac:dyDescent="0.25">
      <c r="B35">
        <v>604.29999999999995</v>
      </c>
      <c r="C35" s="40">
        <f t="shared" ref="C35:C37" si="6">(B35/2)*0.013</f>
        <v>3.9279499999999996</v>
      </c>
      <c r="D35" s="40"/>
      <c r="E35" s="40"/>
    </row>
    <row r="36" spans="1:5" x14ac:dyDescent="0.25">
      <c r="B36">
        <v>654</v>
      </c>
      <c r="C36" s="40">
        <f t="shared" si="6"/>
        <v>4.2509999999999994</v>
      </c>
      <c r="D36" s="40"/>
      <c r="E36" s="40"/>
    </row>
    <row r="37" spans="1:5" x14ac:dyDescent="0.25">
      <c r="B37">
        <v>661.9</v>
      </c>
      <c r="C37" s="40">
        <f t="shared" si="6"/>
        <v>4.3023499999999997</v>
      </c>
      <c r="D37" s="40"/>
      <c r="E37" s="40"/>
    </row>
    <row r="38" spans="1:5" x14ac:dyDescent="0.25">
      <c r="A38" s="41" t="s">
        <v>433</v>
      </c>
      <c r="C38" s="40"/>
      <c r="D38" s="40"/>
      <c r="E38" s="40"/>
    </row>
    <row r="39" spans="1:5" x14ac:dyDescent="0.25">
      <c r="B39">
        <v>1558</v>
      </c>
      <c r="C39" s="40">
        <f t="shared" ref="C39:C42" si="7">(B39/2)*0.013</f>
        <v>10.126999999999999</v>
      </c>
      <c r="D39" s="40">
        <f>AVERAGE(C39:C42)</f>
        <v>10.2971375</v>
      </c>
      <c r="E39" s="40">
        <f>STDEV(C39:C42)</f>
        <v>0.70102801343812227</v>
      </c>
    </row>
    <row r="40" spans="1:5" x14ac:dyDescent="0.25">
      <c r="B40">
        <v>1449.5</v>
      </c>
      <c r="C40" s="40">
        <f t="shared" si="7"/>
        <v>9.4217499999999994</v>
      </c>
      <c r="D40" s="40"/>
      <c r="E40" s="40"/>
    </row>
    <row r="41" spans="1:5" x14ac:dyDescent="0.25">
      <c r="B41">
        <v>1625</v>
      </c>
      <c r="C41" s="40">
        <f t="shared" si="7"/>
        <v>10.5625</v>
      </c>
      <c r="D41" s="40"/>
      <c r="E41" s="40"/>
    </row>
    <row r="42" spans="1:5" x14ac:dyDescent="0.25">
      <c r="B42">
        <v>1704.2</v>
      </c>
      <c r="C42" s="40">
        <f t="shared" si="7"/>
        <v>11.077299999999999</v>
      </c>
      <c r="D42" s="40"/>
      <c r="E42" s="40"/>
    </row>
    <row r="43" spans="1:5" x14ac:dyDescent="0.25">
      <c r="A43" s="41" t="s">
        <v>434</v>
      </c>
      <c r="D43" s="40"/>
      <c r="E43" s="40"/>
    </row>
    <row r="44" spans="1:5" x14ac:dyDescent="0.25">
      <c r="B44">
        <v>762.6</v>
      </c>
      <c r="C44" s="40">
        <f>(B44/2)*0.013</f>
        <v>4.9569000000000001</v>
      </c>
      <c r="D44" s="40">
        <f>AVERAGE(C44:C47)</f>
        <v>4.8758124999999994</v>
      </c>
      <c r="E44" s="40">
        <f>STDEV(C44:C47)</f>
        <v>0.19154047168070398</v>
      </c>
    </row>
    <row r="45" spans="1:5" x14ac:dyDescent="0.25">
      <c r="B45">
        <v>732.5</v>
      </c>
      <c r="C45" s="40">
        <f t="shared" ref="C45:C47" si="8">(B45/2)*0.013</f>
        <v>4.7612499999999995</v>
      </c>
      <c r="D45" s="40"/>
      <c r="E45" s="40"/>
    </row>
    <row r="46" spans="1:5" x14ac:dyDescent="0.25">
      <c r="B46">
        <v>720.1</v>
      </c>
      <c r="C46" s="40">
        <f t="shared" si="8"/>
        <v>4.68065</v>
      </c>
      <c r="D46" s="40"/>
      <c r="E46" s="40"/>
    </row>
    <row r="47" spans="1:5" x14ac:dyDescent="0.25">
      <c r="B47">
        <v>785.3</v>
      </c>
      <c r="C47" s="40">
        <f t="shared" si="8"/>
        <v>5.104449999999999</v>
      </c>
      <c r="D47" s="40"/>
      <c r="E47" s="40"/>
    </row>
    <row r="48" spans="1:5" x14ac:dyDescent="0.25">
      <c r="A48" s="41" t="s">
        <v>435</v>
      </c>
      <c r="C48" s="40"/>
      <c r="D48" s="40"/>
      <c r="E48" s="40"/>
    </row>
    <row r="49" spans="1:5" x14ac:dyDescent="0.25">
      <c r="B49">
        <v>1890</v>
      </c>
      <c r="C49" s="40">
        <f t="shared" ref="C49:C52" si="9">(B49/2)*0.013</f>
        <v>12.285</v>
      </c>
      <c r="D49" s="40">
        <f>AVERAGE(C49:C52)</f>
        <v>11.186824999999999</v>
      </c>
      <c r="E49" s="40">
        <f>STDEV(C49:C52)</f>
        <v>0.88520939942667465</v>
      </c>
    </row>
    <row r="50" spans="1:5" x14ac:dyDescent="0.25">
      <c r="B50">
        <v>1685.6</v>
      </c>
      <c r="C50" s="40">
        <f t="shared" si="9"/>
        <v>10.956399999999999</v>
      </c>
      <c r="D50" s="40"/>
      <c r="E50" s="40"/>
    </row>
    <row r="51" spans="1:5" x14ac:dyDescent="0.25">
      <c r="B51">
        <v>1746.3</v>
      </c>
      <c r="C51" s="40">
        <f t="shared" si="9"/>
        <v>11.350949999999999</v>
      </c>
      <c r="D51" s="40"/>
      <c r="E51" s="40"/>
    </row>
    <row r="52" spans="1:5" x14ac:dyDescent="0.25">
      <c r="B52">
        <v>1562.3</v>
      </c>
      <c r="C52" s="40">
        <f t="shared" si="9"/>
        <v>10.154949999999999</v>
      </c>
      <c r="D52" s="40"/>
      <c r="E52" s="40"/>
    </row>
    <row r="53" spans="1:5" x14ac:dyDescent="0.25">
      <c r="A53" s="41" t="s">
        <v>436</v>
      </c>
      <c r="D53" s="40"/>
      <c r="E53" s="40"/>
    </row>
    <row r="54" spans="1:5" x14ac:dyDescent="0.25">
      <c r="B54">
        <v>616.9</v>
      </c>
      <c r="C54" s="40">
        <f>(B54/2)*0.013</f>
        <v>4.0098499999999992</v>
      </c>
      <c r="D54" s="40">
        <f>AVERAGE(C54:C57)</f>
        <v>4.1377375000000001</v>
      </c>
      <c r="E54" s="40">
        <f>STDEV(C54:C57)</f>
        <v>0.11187980436611443</v>
      </c>
    </row>
    <row r="55" spans="1:5" x14ac:dyDescent="0.25">
      <c r="B55">
        <v>629.5</v>
      </c>
      <c r="C55" s="40">
        <f t="shared" ref="C55:C57" si="10">(B55/2)*0.013</f>
        <v>4.0917500000000002</v>
      </c>
      <c r="D55" s="40"/>
      <c r="E55" s="40"/>
    </row>
    <row r="56" spans="1:5" x14ac:dyDescent="0.25">
      <c r="B56">
        <v>643.1</v>
      </c>
      <c r="C56" s="40">
        <f t="shared" si="10"/>
        <v>4.1801500000000003</v>
      </c>
      <c r="D56" s="40"/>
      <c r="E56" s="40"/>
    </row>
    <row r="57" spans="1:5" x14ac:dyDescent="0.25">
      <c r="B57">
        <v>656.8</v>
      </c>
      <c r="C57" s="40">
        <f t="shared" si="10"/>
        <v>4.2691999999999997</v>
      </c>
      <c r="D57" s="40"/>
      <c r="E57" s="40"/>
    </row>
    <row r="58" spans="1:5" x14ac:dyDescent="0.25">
      <c r="A58" s="41" t="s">
        <v>437</v>
      </c>
      <c r="C58" s="40"/>
      <c r="D58" s="40"/>
      <c r="E58" s="40"/>
    </row>
    <row r="59" spans="1:5" x14ac:dyDescent="0.25">
      <c r="B59">
        <v>1671.7</v>
      </c>
      <c r="C59" s="40">
        <f t="shared" ref="C59:C62" si="11">(B59/2)*0.013</f>
        <v>10.86605</v>
      </c>
      <c r="D59" s="40">
        <f>AVERAGE(C59:C62)</f>
        <v>12.0362125</v>
      </c>
      <c r="E59" s="40">
        <f>STDEV(C59:C62)</f>
        <v>1.0985210735158126</v>
      </c>
    </row>
    <row r="60" spans="1:5" x14ac:dyDescent="0.25">
      <c r="B60">
        <v>1744.3</v>
      </c>
      <c r="C60" s="40">
        <f t="shared" si="11"/>
        <v>11.337949999999999</v>
      </c>
      <c r="D60" s="40"/>
      <c r="E60" s="40"/>
    </row>
    <row r="61" spans="1:5" x14ac:dyDescent="0.25">
      <c r="B61">
        <v>2010</v>
      </c>
      <c r="C61" s="40">
        <f t="shared" si="11"/>
        <v>13.065</v>
      </c>
      <c r="D61" s="40"/>
      <c r="E61" s="40"/>
    </row>
    <row r="62" spans="1:5" x14ac:dyDescent="0.25">
      <c r="B62">
        <v>1980.9</v>
      </c>
      <c r="C62" s="40">
        <f t="shared" si="11"/>
        <v>12.87585</v>
      </c>
      <c r="D62" s="40"/>
      <c r="E62" s="40"/>
    </row>
    <row r="63" spans="1:5" x14ac:dyDescent="0.25">
      <c r="A63" s="41" t="s">
        <v>438</v>
      </c>
      <c r="D63" s="40"/>
      <c r="E63" s="40"/>
    </row>
    <row r="64" spans="1:5" x14ac:dyDescent="0.25">
      <c r="B64">
        <v>695.5</v>
      </c>
      <c r="C64" s="40">
        <f>(B64/2)*0.013</f>
        <v>4.5207499999999996</v>
      </c>
      <c r="D64" s="40">
        <f>AVERAGE(C64:C67)</f>
        <v>4.5998874999999995</v>
      </c>
      <c r="E64" s="40">
        <f>STDEV(C64:C67)</f>
        <v>0.41113424890782285</v>
      </c>
    </row>
    <row r="65" spans="1:5" x14ac:dyDescent="0.25">
      <c r="B65">
        <v>702.4</v>
      </c>
      <c r="C65" s="40">
        <f t="shared" ref="C65:C67" si="12">(B65/2)*0.013</f>
        <v>4.5655999999999999</v>
      </c>
      <c r="D65" s="40"/>
      <c r="E65" s="40"/>
    </row>
    <row r="66" spans="1:5" x14ac:dyDescent="0.25">
      <c r="B66">
        <v>640</v>
      </c>
      <c r="C66" s="40">
        <f t="shared" si="12"/>
        <v>4.16</v>
      </c>
      <c r="D66" s="40"/>
      <c r="E66" s="40"/>
    </row>
    <row r="67" spans="1:5" x14ac:dyDescent="0.25">
      <c r="B67">
        <v>792.8</v>
      </c>
      <c r="C67" s="40">
        <f t="shared" si="12"/>
        <v>5.1531999999999991</v>
      </c>
      <c r="D67" s="40"/>
      <c r="E67" s="40"/>
    </row>
    <row r="68" spans="1:5" x14ac:dyDescent="0.25">
      <c r="A68" s="41" t="s">
        <v>439</v>
      </c>
      <c r="C68" s="40"/>
      <c r="D68" s="40"/>
      <c r="E68" s="40"/>
    </row>
    <row r="69" spans="1:5" x14ac:dyDescent="0.25">
      <c r="B69">
        <v>1734.3</v>
      </c>
      <c r="C69" s="40">
        <f t="shared" ref="C69:C72" si="13">(B69/2)*0.013</f>
        <v>11.27295</v>
      </c>
      <c r="D69" s="40">
        <f>AVERAGE(C69:C72)</f>
        <v>11.6532</v>
      </c>
      <c r="E69" s="40">
        <f>STDEV(C69:C72)</f>
        <v>0.27881035071651566</v>
      </c>
    </row>
    <row r="70" spans="1:5" x14ac:dyDescent="0.25">
      <c r="B70">
        <v>1803.5</v>
      </c>
      <c r="C70" s="40">
        <f t="shared" si="13"/>
        <v>11.72275</v>
      </c>
      <c r="D70" s="40"/>
      <c r="E70" s="40"/>
    </row>
    <row r="71" spans="1:5" x14ac:dyDescent="0.25">
      <c r="B71">
        <v>1837.2</v>
      </c>
      <c r="C71" s="40">
        <f t="shared" si="13"/>
        <v>11.941799999999999</v>
      </c>
      <c r="D71" s="40"/>
      <c r="E71" s="40"/>
    </row>
    <row r="72" spans="1:5" x14ac:dyDescent="0.25">
      <c r="B72">
        <v>1796.2</v>
      </c>
      <c r="C72" s="40">
        <f t="shared" si="13"/>
        <v>11.6753</v>
      </c>
      <c r="D72" s="40"/>
      <c r="E72" s="40"/>
    </row>
    <row r="73" spans="1:5" x14ac:dyDescent="0.25">
      <c r="A73" s="41" t="s">
        <v>440</v>
      </c>
      <c r="D73" s="40"/>
      <c r="E73" s="40"/>
    </row>
    <row r="74" spans="1:5" x14ac:dyDescent="0.25">
      <c r="B74">
        <v>622.6</v>
      </c>
      <c r="C74" s="40">
        <f>(B74/2)*0.013</f>
        <v>4.0468999999999999</v>
      </c>
      <c r="D74" s="40">
        <f>AVERAGE(C74:C77)</f>
        <v>4.1045875000000001</v>
      </c>
      <c r="E74" s="40">
        <f>STDEV(C74:C77)</f>
        <v>4.7211587119406546E-2</v>
      </c>
    </row>
    <row r="75" spans="1:5" x14ac:dyDescent="0.25">
      <c r="B75">
        <v>629.1</v>
      </c>
      <c r="C75" s="40">
        <f t="shared" ref="C75:C77" si="14">(B75/2)*0.013</f>
        <v>4.0891500000000001</v>
      </c>
      <c r="D75" s="40"/>
      <c r="E75" s="40"/>
    </row>
    <row r="76" spans="1:5" x14ac:dyDescent="0.25">
      <c r="B76">
        <v>634.79999999999995</v>
      </c>
      <c r="C76" s="40">
        <f t="shared" si="14"/>
        <v>4.1261999999999999</v>
      </c>
      <c r="D76" s="40"/>
      <c r="E76" s="40"/>
    </row>
    <row r="77" spans="1:5" x14ac:dyDescent="0.25">
      <c r="B77">
        <v>639.4</v>
      </c>
      <c r="C77" s="40">
        <f t="shared" si="14"/>
        <v>4.1560999999999995</v>
      </c>
      <c r="D77" s="40"/>
      <c r="E77" s="40"/>
    </row>
    <row r="78" spans="1:5" x14ac:dyDescent="0.25">
      <c r="A78" s="41" t="s">
        <v>441</v>
      </c>
      <c r="C78" s="40"/>
      <c r="D78" s="40"/>
      <c r="E78" s="40"/>
    </row>
    <row r="79" spans="1:5" x14ac:dyDescent="0.25">
      <c r="B79">
        <v>1941</v>
      </c>
      <c r="C79" s="40">
        <f t="shared" ref="C79:C82" si="15">(B79/2)*0.013</f>
        <v>12.6165</v>
      </c>
      <c r="D79" s="40">
        <f>AVERAGE(C79:C82)</f>
        <v>11.798637499999998</v>
      </c>
      <c r="E79" s="40">
        <f>STDEV(C79:C82)</f>
        <v>0.82274430958733147</v>
      </c>
    </row>
    <row r="80" spans="1:5" x14ac:dyDescent="0.25">
      <c r="B80">
        <v>1856.4</v>
      </c>
      <c r="C80" s="40">
        <f t="shared" si="15"/>
        <v>12.066599999999999</v>
      </c>
      <c r="D80" s="40"/>
      <c r="E80" s="40"/>
    </row>
    <row r="81" spans="1:5" x14ac:dyDescent="0.25">
      <c r="B81">
        <v>1640.6</v>
      </c>
      <c r="C81" s="40">
        <f t="shared" si="15"/>
        <v>10.663899999999998</v>
      </c>
      <c r="D81" s="40"/>
      <c r="E81" s="40"/>
    </row>
    <row r="82" spans="1:5" x14ac:dyDescent="0.25">
      <c r="B82">
        <v>1822.7</v>
      </c>
      <c r="C82" s="40">
        <f t="shared" si="15"/>
        <v>11.84755</v>
      </c>
      <c r="D82" s="40"/>
      <c r="E82" s="40"/>
    </row>
    <row r="83" spans="1:5" x14ac:dyDescent="0.25">
      <c r="A83" s="41" t="s">
        <v>442</v>
      </c>
      <c r="D83" s="40"/>
      <c r="E83" s="40"/>
    </row>
    <row r="84" spans="1:5" x14ac:dyDescent="0.25">
      <c r="B84">
        <v>541.79999999999995</v>
      </c>
      <c r="C84" s="40">
        <f>(B84/2)*0.013</f>
        <v>3.5216999999999996</v>
      </c>
      <c r="D84" s="40">
        <f>AVERAGE(C84:C87)</f>
        <v>4.0857374999999996</v>
      </c>
      <c r="E84" s="40">
        <f>STDEV(C84:C87)</f>
        <v>0.48239295768595086</v>
      </c>
    </row>
    <row r="85" spans="1:5" x14ac:dyDescent="0.25">
      <c r="B85">
        <v>592.4</v>
      </c>
      <c r="C85" s="40">
        <f t="shared" ref="C85:C87" si="16">(B85/2)*0.013</f>
        <v>3.8505999999999996</v>
      </c>
      <c r="D85" s="40"/>
      <c r="E85" s="40"/>
    </row>
    <row r="86" spans="1:5" x14ac:dyDescent="0.25">
      <c r="B86">
        <v>698</v>
      </c>
      <c r="C86" s="40">
        <f t="shared" si="16"/>
        <v>4.5369999999999999</v>
      </c>
      <c r="D86" s="40"/>
      <c r="E86" s="40"/>
    </row>
    <row r="87" spans="1:5" x14ac:dyDescent="0.25">
      <c r="B87">
        <v>682.1</v>
      </c>
      <c r="C87" s="40">
        <f t="shared" si="16"/>
        <v>4.4336500000000001</v>
      </c>
      <c r="D87" s="40"/>
      <c r="E87" s="40"/>
    </row>
    <row r="88" spans="1:5" x14ac:dyDescent="0.25">
      <c r="A88" s="41" t="s">
        <v>443</v>
      </c>
      <c r="C88" s="40"/>
      <c r="D88" s="40"/>
      <c r="E88" s="40"/>
    </row>
    <row r="89" spans="1:5" x14ac:dyDescent="0.25">
      <c r="B89">
        <v>1669</v>
      </c>
      <c r="C89" s="40">
        <f t="shared" ref="C89:C92" si="17">(B89/2)*0.013</f>
        <v>10.8485</v>
      </c>
      <c r="D89" s="40">
        <f>AVERAGE(C89:C92)</f>
        <v>10.857275</v>
      </c>
      <c r="E89" s="40">
        <f>STDEV(C89:C92)</f>
        <v>0.10571179767020666</v>
      </c>
    </row>
    <row r="90" spans="1:5" x14ac:dyDescent="0.25">
      <c r="B90">
        <v>1691.9</v>
      </c>
      <c r="C90" s="40">
        <f t="shared" si="17"/>
        <v>10.997350000000001</v>
      </c>
      <c r="D90" s="40"/>
      <c r="E90" s="40"/>
    </row>
    <row r="91" spans="1:5" x14ac:dyDescent="0.25">
      <c r="B91">
        <v>1668.1</v>
      </c>
      <c r="C91" s="40">
        <f t="shared" si="17"/>
        <v>10.842649999999999</v>
      </c>
      <c r="D91" s="40"/>
      <c r="E91" s="40"/>
    </row>
    <row r="92" spans="1:5" x14ac:dyDescent="0.25">
      <c r="B92">
        <v>1652.4</v>
      </c>
      <c r="C92" s="40">
        <f t="shared" si="17"/>
        <v>10.740600000000001</v>
      </c>
      <c r="D92" s="40"/>
      <c r="E92" s="40"/>
    </row>
    <row r="93" spans="1:5" x14ac:dyDescent="0.25">
      <c r="A93" s="41" t="s">
        <v>444</v>
      </c>
      <c r="D93" s="40"/>
      <c r="E93" s="40"/>
    </row>
    <row r="94" spans="1:5" x14ac:dyDescent="0.25">
      <c r="B94">
        <v>655.8</v>
      </c>
      <c r="C94" s="40">
        <f>(B94/2)*0.013</f>
        <v>4.2626999999999997</v>
      </c>
      <c r="D94" s="40">
        <f>AVERAGE(C94:C97)</f>
        <v>4.2514874999999996</v>
      </c>
      <c r="E94" s="40">
        <f>STDEV(C94:C97)</f>
        <v>8.3722043841511731E-2</v>
      </c>
    </row>
    <row r="95" spans="1:5" x14ac:dyDescent="0.25">
      <c r="B95">
        <v>648.1</v>
      </c>
      <c r="C95" s="40">
        <f t="shared" ref="C95:C97" si="18">(B95/2)*0.013</f>
        <v>4.21265</v>
      </c>
      <c r="D95" s="40"/>
      <c r="E95" s="40"/>
    </row>
    <row r="96" spans="1:5" x14ac:dyDescent="0.25">
      <c r="B96">
        <v>641.20000000000005</v>
      </c>
      <c r="C96" s="40">
        <f t="shared" si="18"/>
        <v>4.1677999999999997</v>
      </c>
      <c r="D96" s="40"/>
      <c r="E96" s="40"/>
    </row>
    <row r="97" spans="1:5" x14ac:dyDescent="0.25">
      <c r="B97">
        <v>671.2</v>
      </c>
      <c r="C97" s="40">
        <f t="shared" si="18"/>
        <v>4.3628</v>
      </c>
      <c r="D97" s="40"/>
      <c r="E97" s="40"/>
    </row>
    <row r="98" spans="1:5" x14ac:dyDescent="0.25">
      <c r="A98" s="41" t="s">
        <v>445</v>
      </c>
      <c r="C98" s="40"/>
      <c r="D98" s="40"/>
      <c r="E98" s="40"/>
    </row>
    <row r="99" spans="1:5" x14ac:dyDescent="0.25">
      <c r="B99">
        <v>1865.2</v>
      </c>
      <c r="C99" s="40">
        <f t="shared" ref="C99:C102" si="19">(B99/2)*0.013</f>
        <v>12.123799999999999</v>
      </c>
      <c r="D99" s="40">
        <f>AVERAGE(C99:C102)</f>
        <v>12.221137500000001</v>
      </c>
      <c r="E99" s="40">
        <f>STDEV(C99:C102)</f>
        <v>0.53682664702707672</v>
      </c>
    </row>
    <row r="100" spans="1:5" x14ac:dyDescent="0.25">
      <c r="B100">
        <v>1917.4</v>
      </c>
      <c r="C100" s="40">
        <f t="shared" si="19"/>
        <v>12.463100000000001</v>
      </c>
      <c r="D100" s="40"/>
      <c r="E100" s="40"/>
    </row>
    <row r="101" spans="1:5" x14ac:dyDescent="0.25">
      <c r="B101">
        <v>1965.5</v>
      </c>
      <c r="C101" s="40">
        <f t="shared" si="19"/>
        <v>12.775749999999999</v>
      </c>
      <c r="D101" s="40"/>
      <c r="E101" s="40"/>
    </row>
    <row r="102" spans="1:5" x14ac:dyDescent="0.25">
      <c r="B102">
        <v>1772.6</v>
      </c>
      <c r="C102" s="40">
        <f t="shared" si="19"/>
        <v>11.521899999999999</v>
      </c>
      <c r="D102" s="40"/>
      <c r="E102" s="40"/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49"/>
  <sheetViews>
    <sheetView workbookViewId="0">
      <selection activeCell="J44" sqref="J44:J49"/>
    </sheetView>
  </sheetViews>
  <sheetFormatPr defaultRowHeight="14.25" x14ac:dyDescent="0.2"/>
  <cols>
    <col min="1" max="6" width="9.140625" style="48"/>
    <col min="7" max="7" width="9.140625" style="54"/>
    <col min="8" max="9" width="9.140625" style="49"/>
    <col min="10" max="10" width="9.140625" style="50" customWidth="1"/>
    <col min="11" max="14" width="9.140625" style="49"/>
    <col min="15" max="15" width="10.28515625" style="49" customWidth="1"/>
    <col min="16" max="16" width="9.140625" style="49"/>
    <col min="17" max="17" width="9.5703125" style="49" customWidth="1"/>
    <col min="18" max="19" width="9.140625" style="49"/>
    <col min="20" max="20" width="9.5703125" style="49" customWidth="1"/>
    <col min="21" max="16384" width="9.140625" style="51"/>
  </cols>
  <sheetData>
    <row r="1" spans="1:21" x14ac:dyDescent="0.2">
      <c r="A1" s="48" t="s">
        <v>357</v>
      </c>
      <c r="B1" s="48" t="s">
        <v>358</v>
      </c>
      <c r="C1" s="48" t="s">
        <v>292</v>
      </c>
      <c r="D1" s="48" t="s">
        <v>359</v>
      </c>
      <c r="E1" s="48" t="s">
        <v>286</v>
      </c>
      <c r="F1" s="48" t="s">
        <v>360</v>
      </c>
      <c r="G1" s="48" t="s">
        <v>361</v>
      </c>
      <c r="H1" s="49" t="s">
        <v>362</v>
      </c>
      <c r="I1" s="49" t="s">
        <v>363</v>
      </c>
      <c r="J1" s="50" t="s">
        <v>364</v>
      </c>
      <c r="K1" s="49" t="s">
        <v>365</v>
      </c>
      <c r="L1" s="49" t="s">
        <v>366</v>
      </c>
      <c r="M1" s="49" t="s">
        <v>367</v>
      </c>
      <c r="N1" s="49" t="s">
        <v>368</v>
      </c>
      <c r="O1" s="49" t="s">
        <v>369</v>
      </c>
      <c r="Q1" s="50"/>
      <c r="R1" s="50" t="s">
        <v>365</v>
      </c>
      <c r="S1" s="50"/>
      <c r="T1" s="50"/>
      <c r="U1" s="50" t="s">
        <v>367</v>
      </c>
    </row>
    <row r="2" spans="1:21" x14ac:dyDescent="0.2">
      <c r="A2" s="48" t="s">
        <v>370</v>
      </c>
      <c r="B2" s="48" t="s">
        <v>371</v>
      </c>
      <c r="C2" s="48" t="s">
        <v>293</v>
      </c>
      <c r="D2" s="48" t="s">
        <v>372</v>
      </c>
      <c r="E2" s="48">
        <v>1</v>
      </c>
      <c r="F2" s="48">
        <v>13.4229990937402</v>
      </c>
      <c r="G2" s="48">
        <v>27.287601125983599</v>
      </c>
      <c r="H2" s="49">
        <f>G2-F2</f>
        <v>13.864602032243399</v>
      </c>
      <c r="I2" s="49">
        <f>H2-14.6229231756301</f>
        <v>-0.75832114338670209</v>
      </c>
      <c r="J2" s="50">
        <f>2^-I2</f>
        <v>1.691521064818525</v>
      </c>
      <c r="K2" s="49">
        <f>AVERAGE(J2:J7)</f>
        <v>1.0826028788545348</v>
      </c>
      <c r="L2" s="49">
        <f>STDEV(J2:J7)</f>
        <v>0.44810190902429892</v>
      </c>
      <c r="M2" s="49">
        <f>L2/2.449</f>
        <v>0.18297342140641035</v>
      </c>
      <c r="Q2" s="50" t="s">
        <v>373</v>
      </c>
      <c r="R2" s="50">
        <v>1.0826028788545301</v>
      </c>
      <c r="S2" s="50"/>
      <c r="T2" s="50"/>
      <c r="U2" s="50">
        <v>0.18297342140641035</v>
      </c>
    </row>
    <row r="3" spans="1:21" x14ac:dyDescent="0.2">
      <c r="A3" s="48" t="s">
        <v>374</v>
      </c>
      <c r="B3" s="48" t="s">
        <v>371</v>
      </c>
      <c r="C3" s="48" t="s">
        <v>293</v>
      </c>
      <c r="D3" s="48" t="s">
        <v>372</v>
      </c>
      <c r="E3" s="48">
        <v>1</v>
      </c>
      <c r="F3" s="48">
        <v>11.7726959733237</v>
      </c>
      <c r="G3" s="48">
        <v>27.459490301196301</v>
      </c>
      <c r="H3" s="49">
        <f t="shared" ref="H3:H49" si="0">G3-F3</f>
        <v>15.686794327872601</v>
      </c>
      <c r="I3" s="49">
        <f t="shared" ref="I3:I49" si="1">H3-14.6229231756301</f>
        <v>1.0638711522425002</v>
      </c>
      <c r="J3" s="50">
        <f t="shared" ref="J3:J49" si="2">2^-I3</f>
        <v>0.47834679851079559</v>
      </c>
      <c r="Q3" s="50" t="s">
        <v>375</v>
      </c>
      <c r="R3" s="50">
        <v>5.8824292651558219</v>
      </c>
      <c r="S3" s="50"/>
      <c r="T3" s="50"/>
      <c r="U3" s="50">
        <v>0.88732710951905447</v>
      </c>
    </row>
    <row r="4" spans="1:21" x14ac:dyDescent="0.2">
      <c r="A4" s="48" t="s">
        <v>376</v>
      </c>
      <c r="B4" s="48" t="s">
        <v>371</v>
      </c>
      <c r="C4" s="48" t="s">
        <v>293</v>
      </c>
      <c r="D4" s="48" t="s">
        <v>372</v>
      </c>
      <c r="E4" s="48">
        <v>1</v>
      </c>
      <c r="F4" s="48">
        <v>13.732925201338899</v>
      </c>
      <c r="G4" s="48">
        <v>27.750237950533901</v>
      </c>
      <c r="H4" s="49">
        <f t="shared" si="0"/>
        <v>14.017312749195002</v>
      </c>
      <c r="I4" s="49">
        <f t="shared" si="1"/>
        <v>-0.60561042643509921</v>
      </c>
      <c r="J4" s="50">
        <f t="shared" si="2"/>
        <v>1.5216224388844715</v>
      </c>
      <c r="Q4" s="50" t="s">
        <v>377</v>
      </c>
      <c r="R4" s="50">
        <v>6.6646899963851709</v>
      </c>
      <c r="S4" s="50"/>
      <c r="T4" s="50"/>
      <c r="U4" s="50">
        <v>0.9759635740213487</v>
      </c>
    </row>
    <row r="5" spans="1:21" x14ac:dyDescent="0.2">
      <c r="A5" s="48" t="s">
        <v>378</v>
      </c>
      <c r="B5" s="48" t="s">
        <v>371</v>
      </c>
      <c r="C5" s="48" t="s">
        <v>293</v>
      </c>
      <c r="D5" s="48" t="s">
        <v>372</v>
      </c>
      <c r="E5" s="48">
        <v>1</v>
      </c>
      <c r="F5" s="48">
        <v>12.5985148977989</v>
      </c>
      <c r="G5" s="48">
        <v>27.2006344693099</v>
      </c>
      <c r="H5" s="49">
        <f t="shared" si="0"/>
        <v>14.602119571511</v>
      </c>
      <c r="I5" s="49">
        <f t="shared" si="1"/>
        <v>-2.0803604119100427E-2</v>
      </c>
      <c r="J5" s="50">
        <f t="shared" si="2"/>
        <v>1.0145244287002437</v>
      </c>
      <c r="Q5" s="50" t="s">
        <v>379</v>
      </c>
      <c r="R5" s="50">
        <v>8.688437243494791</v>
      </c>
      <c r="S5" s="50"/>
      <c r="T5" s="50"/>
      <c r="U5" s="50">
        <v>1.0492654684749976</v>
      </c>
    </row>
    <row r="6" spans="1:21" x14ac:dyDescent="0.2">
      <c r="A6" s="48" t="s">
        <v>380</v>
      </c>
      <c r="B6" s="48" t="s">
        <v>371</v>
      </c>
      <c r="C6" s="48" t="s">
        <v>293</v>
      </c>
      <c r="D6" s="48" t="s">
        <v>372</v>
      </c>
      <c r="E6" s="48">
        <v>1</v>
      </c>
      <c r="F6" s="48">
        <v>12.5016179825028</v>
      </c>
      <c r="G6" s="48">
        <v>27.299308648939899</v>
      </c>
      <c r="H6" s="49">
        <f t="shared" si="0"/>
        <v>14.797690666437099</v>
      </c>
      <c r="I6" s="49">
        <f t="shared" si="1"/>
        <v>0.17476749080699783</v>
      </c>
      <c r="J6" s="50">
        <f t="shared" si="2"/>
        <v>0.88591028363804147</v>
      </c>
      <c r="Q6" s="50" t="s">
        <v>381</v>
      </c>
      <c r="R6" s="50">
        <v>1.1638627085441524</v>
      </c>
      <c r="S6" s="50"/>
      <c r="T6" s="50"/>
      <c r="U6" s="50">
        <v>0.1269054164554502</v>
      </c>
    </row>
    <row r="7" spans="1:21" x14ac:dyDescent="0.2">
      <c r="A7" s="48" t="s">
        <v>382</v>
      </c>
      <c r="B7" s="48" t="s">
        <v>371</v>
      </c>
      <c r="C7" s="48" t="s">
        <v>293</v>
      </c>
      <c r="D7" s="48" t="s">
        <v>372</v>
      </c>
      <c r="E7" s="48">
        <v>1</v>
      </c>
      <c r="F7" s="48">
        <v>12.5614114474168</v>
      </c>
      <c r="G7" s="48">
        <v>27.3304311539381</v>
      </c>
      <c r="H7" s="49">
        <f t="shared" si="0"/>
        <v>14.7690197065213</v>
      </c>
      <c r="I7" s="49">
        <f t="shared" si="1"/>
        <v>0.14609653089119945</v>
      </c>
      <c r="J7" s="50">
        <f t="shared" si="2"/>
        <v>0.90369225857513125</v>
      </c>
      <c r="Q7" s="50" t="s">
        <v>383</v>
      </c>
      <c r="R7" s="50">
        <v>5.4018090623643831</v>
      </c>
      <c r="S7" s="50"/>
      <c r="T7" s="50"/>
      <c r="U7" s="50">
        <v>0.86230173500801444</v>
      </c>
    </row>
    <row r="8" spans="1:21" x14ac:dyDescent="0.2">
      <c r="A8" s="48" t="s">
        <v>384</v>
      </c>
      <c r="B8" s="48" t="s">
        <v>371</v>
      </c>
      <c r="C8" s="48" t="s">
        <v>293</v>
      </c>
      <c r="D8" s="48" t="s">
        <v>372</v>
      </c>
      <c r="E8" s="48">
        <v>2</v>
      </c>
      <c r="F8" s="48">
        <v>14.1675836447486</v>
      </c>
      <c r="G8" s="48">
        <v>26.876187331010598</v>
      </c>
      <c r="H8" s="49">
        <f t="shared" si="0"/>
        <v>12.708603686261998</v>
      </c>
      <c r="I8" s="49">
        <f t="shared" si="1"/>
        <v>-1.9143194893681024</v>
      </c>
      <c r="J8" s="50">
        <f t="shared" si="2"/>
        <v>3.7693597398041803</v>
      </c>
      <c r="K8" s="49">
        <f>AVERAGE(J8:J13)</f>
        <v>5.8824292651558219</v>
      </c>
      <c r="L8" s="49">
        <f t="shared" ref="L8" si="3">STDEV(J8:J13)</f>
        <v>2.1730640912121642</v>
      </c>
      <c r="M8" s="49">
        <f t="shared" ref="M8" si="4">L8/2.449</f>
        <v>0.88732710951905447</v>
      </c>
      <c r="N8" s="49">
        <f>TTEST(J$2:J$7,J8:J13,2,2)</f>
        <v>3.4808860114103369E-4</v>
      </c>
      <c r="Q8" s="50" t="s">
        <v>385</v>
      </c>
      <c r="R8" s="50">
        <v>1.5673246328004877</v>
      </c>
      <c r="S8" s="50"/>
      <c r="T8" s="50"/>
      <c r="U8" s="50">
        <v>0.11022369002037107</v>
      </c>
    </row>
    <row r="9" spans="1:21" x14ac:dyDescent="0.2">
      <c r="A9" s="48" t="s">
        <v>386</v>
      </c>
      <c r="B9" s="48" t="s">
        <v>371</v>
      </c>
      <c r="C9" s="48" t="s">
        <v>293</v>
      </c>
      <c r="D9" s="48" t="s">
        <v>372</v>
      </c>
      <c r="E9" s="48">
        <v>2</v>
      </c>
      <c r="F9" s="48">
        <v>13.9611901582347</v>
      </c>
      <c r="G9" s="48">
        <v>26.6381399563166</v>
      </c>
      <c r="H9" s="49">
        <f t="shared" si="0"/>
        <v>12.6769497980819</v>
      </c>
      <c r="I9" s="49">
        <f t="shared" si="1"/>
        <v>-1.9459733775482011</v>
      </c>
      <c r="J9" s="50">
        <f t="shared" si="2"/>
        <v>3.8529764753808418</v>
      </c>
      <c r="Q9" s="50" t="s">
        <v>387</v>
      </c>
      <c r="R9" s="50">
        <v>71.904594481783008</v>
      </c>
      <c r="S9" s="50"/>
      <c r="T9" s="50"/>
      <c r="U9" s="50">
        <v>12.264236954010659</v>
      </c>
    </row>
    <row r="10" spans="1:21" x14ac:dyDescent="0.2">
      <c r="A10" s="48" t="s">
        <v>388</v>
      </c>
      <c r="B10" s="48" t="s">
        <v>371</v>
      </c>
      <c r="C10" s="48" t="s">
        <v>293</v>
      </c>
      <c r="D10" s="48" t="s">
        <v>372</v>
      </c>
      <c r="E10" s="48">
        <v>2</v>
      </c>
      <c r="F10" s="48">
        <v>14.217036147714101</v>
      </c>
      <c r="G10" s="48">
        <v>26.798351975961101</v>
      </c>
      <c r="H10" s="49">
        <f t="shared" si="0"/>
        <v>12.581315828247</v>
      </c>
      <c r="I10" s="49">
        <f t="shared" si="1"/>
        <v>-2.0416073473831009</v>
      </c>
      <c r="J10" s="50">
        <f t="shared" si="2"/>
        <v>4.1170396627980148</v>
      </c>
    </row>
    <row r="11" spans="1:21" x14ac:dyDescent="0.2">
      <c r="A11" s="48" t="s">
        <v>389</v>
      </c>
      <c r="B11" s="48" t="s">
        <v>371</v>
      </c>
      <c r="C11" s="48" t="s">
        <v>293</v>
      </c>
      <c r="D11" s="48" t="s">
        <v>372</v>
      </c>
      <c r="E11" s="48">
        <v>2</v>
      </c>
      <c r="F11" s="48">
        <v>13.585885234509201</v>
      </c>
      <c r="G11" s="48">
        <v>25.208929040284101</v>
      </c>
      <c r="H11" s="49">
        <f t="shared" si="0"/>
        <v>11.6230438057749</v>
      </c>
      <c r="I11" s="49">
        <f t="shared" si="1"/>
        <v>-2.9998793698552007</v>
      </c>
      <c r="J11" s="50">
        <f t="shared" si="2"/>
        <v>7.9993311124066544</v>
      </c>
    </row>
    <row r="12" spans="1:21" x14ac:dyDescent="0.2">
      <c r="A12" s="48" t="s">
        <v>390</v>
      </c>
      <c r="B12" s="48" t="s">
        <v>371</v>
      </c>
      <c r="C12" s="48" t="s">
        <v>293</v>
      </c>
      <c r="D12" s="48" t="s">
        <v>372</v>
      </c>
      <c r="E12" s="48">
        <v>2</v>
      </c>
      <c r="F12" s="48">
        <v>13.7315359947518</v>
      </c>
      <c r="G12" s="48">
        <v>25.331755350350701</v>
      </c>
      <c r="H12" s="49">
        <f t="shared" si="0"/>
        <v>11.600219355598901</v>
      </c>
      <c r="I12" s="49">
        <f t="shared" si="1"/>
        <v>-3.0227038200312002</v>
      </c>
      <c r="J12" s="50">
        <f t="shared" si="2"/>
        <v>8.1268925516223991</v>
      </c>
    </row>
    <row r="13" spans="1:21" x14ac:dyDescent="0.2">
      <c r="A13" s="48" t="s">
        <v>391</v>
      </c>
      <c r="B13" s="48" t="s">
        <v>371</v>
      </c>
      <c r="C13" s="48" t="s">
        <v>293</v>
      </c>
      <c r="D13" s="48" t="s">
        <v>372</v>
      </c>
      <c r="E13" s="48">
        <v>2</v>
      </c>
      <c r="F13" s="48">
        <v>13.7244900001776</v>
      </c>
      <c r="G13" s="48">
        <v>25.4542498009715</v>
      </c>
      <c r="H13" s="49">
        <f t="shared" si="0"/>
        <v>11.7297598007939</v>
      </c>
      <c r="I13" s="49">
        <f t="shared" si="1"/>
        <v>-2.8931633748362007</v>
      </c>
      <c r="J13" s="50">
        <f t="shared" si="2"/>
        <v>7.4289760489228422</v>
      </c>
    </row>
    <row r="14" spans="1:21" x14ac:dyDescent="0.2">
      <c r="A14" s="48" t="s">
        <v>392</v>
      </c>
      <c r="B14" s="48" t="s">
        <v>371</v>
      </c>
      <c r="C14" s="48" t="s">
        <v>293</v>
      </c>
      <c r="D14" s="48" t="s">
        <v>372</v>
      </c>
      <c r="E14" s="48">
        <v>3</v>
      </c>
      <c r="F14" s="48">
        <v>14.381484450239601</v>
      </c>
      <c r="G14" s="48">
        <v>26.3343277644762</v>
      </c>
      <c r="H14" s="49">
        <f t="shared" si="0"/>
        <v>11.952843314236599</v>
      </c>
      <c r="I14" s="49">
        <f t="shared" si="1"/>
        <v>-2.6700798613935017</v>
      </c>
      <c r="J14" s="50">
        <f t="shared" si="2"/>
        <v>6.3646441796202549</v>
      </c>
      <c r="K14" s="49">
        <f t="shared" ref="K14" si="5">AVERAGE(J14:J19)</f>
        <v>6.6646899963851709</v>
      </c>
      <c r="L14" s="49">
        <f t="shared" ref="L14" si="6">STDEV(J14:J19)</f>
        <v>2.3901347927782828</v>
      </c>
      <c r="M14" s="49">
        <f t="shared" ref="M14" si="7">L14/2.449</f>
        <v>0.9759635740213487</v>
      </c>
      <c r="N14" s="49">
        <f t="shared" ref="N14" si="8">TTEST(J$2:J$7,J14:J19,2,2)</f>
        <v>2.2061738515412739E-4</v>
      </c>
      <c r="O14" s="49">
        <f>TTEST(J$8:J$13,J14:J19,2,2)</f>
        <v>0.56623791422940606</v>
      </c>
    </row>
    <row r="15" spans="1:21" x14ac:dyDescent="0.2">
      <c r="A15" s="48" t="s">
        <v>393</v>
      </c>
      <c r="B15" s="48" t="s">
        <v>371</v>
      </c>
      <c r="C15" s="48" t="s">
        <v>293</v>
      </c>
      <c r="D15" s="48" t="s">
        <v>372</v>
      </c>
      <c r="E15" s="48">
        <v>3</v>
      </c>
      <c r="F15" s="48">
        <v>14.3161962353714</v>
      </c>
      <c r="G15" s="48">
        <v>26.221208158539099</v>
      </c>
      <c r="H15" s="49">
        <f t="shared" si="0"/>
        <v>11.905011923167699</v>
      </c>
      <c r="I15" s="49">
        <f t="shared" si="1"/>
        <v>-2.7179112524624021</v>
      </c>
      <c r="J15" s="50">
        <f t="shared" si="2"/>
        <v>6.5791958173266689</v>
      </c>
    </row>
    <row r="16" spans="1:21" x14ac:dyDescent="0.2">
      <c r="A16" s="48" t="s">
        <v>394</v>
      </c>
      <c r="B16" s="48" t="s">
        <v>371</v>
      </c>
      <c r="C16" s="48" t="s">
        <v>293</v>
      </c>
      <c r="D16" s="48" t="s">
        <v>372</v>
      </c>
      <c r="E16" s="48">
        <v>3</v>
      </c>
      <c r="F16" s="48">
        <v>14.0857814393155</v>
      </c>
      <c r="G16" s="48">
        <v>26.3640835745699</v>
      </c>
      <c r="H16" s="49">
        <f t="shared" si="0"/>
        <v>12.2783021352544</v>
      </c>
      <c r="I16" s="49">
        <f t="shared" si="1"/>
        <v>-2.3446210403757011</v>
      </c>
      <c r="J16" s="50">
        <f t="shared" si="2"/>
        <v>5.0792695588192043</v>
      </c>
    </row>
    <row r="17" spans="1:21" x14ac:dyDescent="0.2">
      <c r="A17" s="48" t="s">
        <v>395</v>
      </c>
      <c r="B17" s="48" t="s">
        <v>371</v>
      </c>
      <c r="C17" s="48" t="s">
        <v>293</v>
      </c>
      <c r="D17" s="48" t="s">
        <v>372</v>
      </c>
      <c r="E17" s="48">
        <v>3</v>
      </c>
      <c r="F17" s="48">
        <v>12.012287862496301</v>
      </c>
      <c r="G17" s="48">
        <v>24.1922668421265</v>
      </c>
      <c r="H17" s="49">
        <f t="shared" si="0"/>
        <v>12.179978979630199</v>
      </c>
      <c r="I17" s="49">
        <f t="shared" si="1"/>
        <v>-2.4429441959999014</v>
      </c>
      <c r="J17" s="50">
        <f t="shared" si="2"/>
        <v>5.4375026388618659</v>
      </c>
    </row>
    <row r="18" spans="1:21" x14ac:dyDescent="0.2">
      <c r="A18" s="48" t="s">
        <v>396</v>
      </c>
      <c r="B18" s="48" t="s">
        <v>371</v>
      </c>
      <c r="C18" s="48" t="s">
        <v>293</v>
      </c>
      <c r="D18" s="48" t="s">
        <v>372</v>
      </c>
      <c r="E18" s="48">
        <v>3</v>
      </c>
      <c r="F18" s="48">
        <v>13.1190389212969</v>
      </c>
      <c r="G18" s="48">
        <v>24.2344408754665</v>
      </c>
      <c r="H18" s="49">
        <f t="shared" si="0"/>
        <v>11.115401954169601</v>
      </c>
      <c r="I18" s="49">
        <f t="shared" si="1"/>
        <v>-3.5075212214605003</v>
      </c>
      <c r="J18" s="50">
        <f t="shared" si="2"/>
        <v>11.37284442078079</v>
      </c>
    </row>
    <row r="19" spans="1:21" x14ac:dyDescent="0.2">
      <c r="A19" s="48" t="s">
        <v>397</v>
      </c>
      <c r="B19" s="48" t="s">
        <v>371</v>
      </c>
      <c r="C19" s="48" t="s">
        <v>293</v>
      </c>
      <c r="D19" s="48" t="s">
        <v>372</v>
      </c>
      <c r="E19" s="48">
        <v>3</v>
      </c>
      <c r="F19" s="48">
        <v>12.2169881267533</v>
      </c>
      <c r="G19" s="48">
        <v>24.474027492598101</v>
      </c>
      <c r="H19" s="49">
        <f t="shared" si="0"/>
        <v>12.2570393658448</v>
      </c>
      <c r="I19" s="49">
        <f t="shared" si="1"/>
        <v>-2.3658838097853003</v>
      </c>
      <c r="J19" s="50">
        <f t="shared" si="2"/>
        <v>5.1546833629022508</v>
      </c>
    </row>
    <row r="20" spans="1:21" x14ac:dyDescent="0.2">
      <c r="A20" s="48" t="s">
        <v>398</v>
      </c>
      <c r="B20" s="48" t="s">
        <v>371</v>
      </c>
      <c r="C20" s="48" t="s">
        <v>293</v>
      </c>
      <c r="D20" s="48" t="s">
        <v>372</v>
      </c>
      <c r="E20" s="48">
        <v>4</v>
      </c>
      <c r="F20" s="48">
        <v>14.798601674593099</v>
      </c>
      <c r="G20" s="48">
        <v>25.747622845936501</v>
      </c>
      <c r="H20" s="49">
        <f t="shared" si="0"/>
        <v>10.949021171343402</v>
      </c>
      <c r="I20" s="49">
        <f t="shared" si="1"/>
        <v>-3.673902004286699</v>
      </c>
      <c r="J20" s="50">
        <f t="shared" si="2"/>
        <v>12.763056871088596</v>
      </c>
      <c r="K20" s="49">
        <f t="shared" ref="K20" si="9">AVERAGE(J20:J25)</f>
        <v>8.688437243494791</v>
      </c>
      <c r="L20" s="49">
        <f t="shared" ref="L20:L44" si="10">STDEV(J20:J25)</f>
        <v>2.5696511322952689</v>
      </c>
      <c r="M20" s="49">
        <f t="shared" ref="M20:M44" si="11">L20/2.449</f>
        <v>1.0492654684749976</v>
      </c>
      <c r="N20" s="49">
        <f t="shared" ref="N20" si="12">TTEST(J$2:J$7,J20:J25,2,2)</f>
        <v>3.1330424645110741E-5</v>
      </c>
      <c r="O20" s="49">
        <f t="shared" ref="O20" si="13">TTEST(J$8:J$13,J20:J25,2,2)</f>
        <v>6.8373090084421356E-2</v>
      </c>
      <c r="U20" s="49"/>
    </row>
    <row r="21" spans="1:21" x14ac:dyDescent="0.2">
      <c r="A21" s="48" t="s">
        <v>399</v>
      </c>
      <c r="B21" s="48" t="s">
        <v>371</v>
      </c>
      <c r="C21" s="48" t="s">
        <v>293</v>
      </c>
      <c r="D21" s="48" t="s">
        <v>372</v>
      </c>
      <c r="E21" s="48">
        <v>4</v>
      </c>
      <c r="F21" s="48">
        <v>14.291166187472999</v>
      </c>
      <c r="G21" s="48">
        <v>25.9251935417936</v>
      </c>
      <c r="H21" s="49">
        <f t="shared" si="0"/>
        <v>11.634027354320601</v>
      </c>
      <c r="I21" s="49">
        <f t="shared" si="1"/>
        <v>-2.9888958213094998</v>
      </c>
      <c r="J21" s="50">
        <f t="shared" si="2"/>
        <v>7.9386617167723346</v>
      </c>
      <c r="R21" s="52"/>
      <c r="S21" s="52"/>
      <c r="U21" s="49"/>
    </row>
    <row r="22" spans="1:21" x14ac:dyDescent="0.2">
      <c r="A22" s="48" t="s">
        <v>400</v>
      </c>
      <c r="B22" s="48" t="s">
        <v>371</v>
      </c>
      <c r="C22" s="48" t="s">
        <v>293</v>
      </c>
      <c r="D22" s="48" t="s">
        <v>372</v>
      </c>
      <c r="E22" s="48">
        <v>4</v>
      </c>
      <c r="F22" s="48">
        <v>13.5345297826694</v>
      </c>
      <c r="G22" s="48">
        <v>25.807896661381999</v>
      </c>
      <c r="H22" s="49">
        <f t="shared" si="0"/>
        <v>12.273366878712599</v>
      </c>
      <c r="I22" s="49">
        <f t="shared" si="1"/>
        <v>-2.3495562969175019</v>
      </c>
      <c r="J22" s="50">
        <f t="shared" si="2"/>
        <v>5.096674778030204</v>
      </c>
      <c r="R22" s="52"/>
      <c r="S22" s="52"/>
      <c r="U22" s="49"/>
    </row>
    <row r="23" spans="1:21" x14ac:dyDescent="0.2">
      <c r="A23" s="48" t="s">
        <v>401</v>
      </c>
      <c r="B23" s="48" t="s">
        <v>371</v>
      </c>
      <c r="C23" s="48" t="s">
        <v>293</v>
      </c>
      <c r="D23" s="48" t="s">
        <v>372</v>
      </c>
      <c r="E23" s="48">
        <v>4</v>
      </c>
      <c r="F23" s="48">
        <v>12.5056771347741</v>
      </c>
      <c r="G23" s="48">
        <v>24.196307951397799</v>
      </c>
      <c r="H23" s="49">
        <f t="shared" si="0"/>
        <v>11.690630816623699</v>
      </c>
      <c r="I23" s="49">
        <f t="shared" si="1"/>
        <v>-2.9322923590064018</v>
      </c>
      <c r="J23" s="50">
        <f t="shared" si="2"/>
        <v>7.6332231036867091</v>
      </c>
      <c r="R23" s="52"/>
      <c r="S23" s="52"/>
      <c r="U23" s="49"/>
    </row>
    <row r="24" spans="1:21" x14ac:dyDescent="0.2">
      <c r="A24" s="48" t="s">
        <v>402</v>
      </c>
      <c r="B24" s="48" t="s">
        <v>371</v>
      </c>
      <c r="C24" s="48" t="s">
        <v>293</v>
      </c>
      <c r="D24" s="48" t="s">
        <v>372</v>
      </c>
      <c r="E24" s="48">
        <v>4</v>
      </c>
      <c r="F24" s="48">
        <v>12.697495211940801</v>
      </c>
      <c r="G24" s="48">
        <v>24.206759962765702</v>
      </c>
      <c r="H24" s="49">
        <f t="shared" si="0"/>
        <v>11.509264750824901</v>
      </c>
      <c r="I24" s="49">
        <f t="shared" si="1"/>
        <v>-3.1136584248051999</v>
      </c>
      <c r="J24" s="50">
        <f t="shared" si="2"/>
        <v>8.6557475624888429</v>
      </c>
      <c r="R24" s="52"/>
      <c r="S24" s="52"/>
      <c r="U24" s="49"/>
    </row>
    <row r="25" spans="1:21" x14ac:dyDescent="0.2">
      <c r="A25" s="48" t="s">
        <v>403</v>
      </c>
      <c r="B25" s="48" t="s">
        <v>371</v>
      </c>
      <c r="C25" s="48" t="s">
        <v>293</v>
      </c>
      <c r="D25" s="48" t="s">
        <v>372</v>
      </c>
      <c r="E25" s="48">
        <v>4</v>
      </c>
      <c r="F25" s="48">
        <v>13.143414488185099</v>
      </c>
      <c r="G25" s="48">
        <v>24.438182012908001</v>
      </c>
      <c r="H25" s="49">
        <f t="shared" si="0"/>
        <v>11.294767524722902</v>
      </c>
      <c r="I25" s="49">
        <f t="shared" si="1"/>
        <v>-3.328155650907199</v>
      </c>
      <c r="J25" s="50">
        <f t="shared" si="2"/>
        <v>10.043259428902056</v>
      </c>
      <c r="R25" s="52"/>
      <c r="S25" s="52"/>
      <c r="U25" s="49"/>
    </row>
    <row r="26" spans="1:21" x14ac:dyDescent="0.2">
      <c r="A26" s="48" t="s">
        <v>404</v>
      </c>
      <c r="B26" s="48" t="s">
        <v>371</v>
      </c>
      <c r="C26" s="48" t="s">
        <v>293</v>
      </c>
      <c r="D26" s="48" t="s">
        <v>372</v>
      </c>
      <c r="E26" s="48">
        <v>5</v>
      </c>
      <c r="F26" s="48">
        <v>14.045955083546501</v>
      </c>
      <c r="G26" s="48">
        <v>28.191016416998401</v>
      </c>
      <c r="H26" s="49">
        <f t="shared" si="0"/>
        <v>14.145061333451901</v>
      </c>
      <c r="I26" s="49">
        <f t="shared" si="1"/>
        <v>-0.47786184217819994</v>
      </c>
      <c r="J26" s="50">
        <f t="shared" si="2"/>
        <v>1.3926781062680782</v>
      </c>
      <c r="K26" s="49">
        <f t="shared" ref="K26" si="14">AVERAGE(J26:J31)</f>
        <v>1.1638627085441524</v>
      </c>
      <c r="L26" s="49">
        <f t="shared" ref="L26" si="15">STDEV(J26:J31)</f>
        <v>0.31079136489939752</v>
      </c>
      <c r="M26" s="49">
        <f t="shared" ref="M26" si="16">L26/2.449</f>
        <v>0.1269054164554502</v>
      </c>
      <c r="N26" s="49">
        <f t="shared" ref="N26:N38" si="17">TTEST(J$2:J$7,J26:J31,2,2)</f>
        <v>0.72271385185442305</v>
      </c>
      <c r="R26" s="52"/>
      <c r="S26" s="52"/>
      <c r="U26" s="49"/>
    </row>
    <row r="27" spans="1:21" x14ac:dyDescent="0.2">
      <c r="A27" s="48" t="s">
        <v>405</v>
      </c>
      <c r="B27" s="48" t="s">
        <v>371</v>
      </c>
      <c r="C27" s="48" t="s">
        <v>293</v>
      </c>
      <c r="D27" s="48" t="s">
        <v>372</v>
      </c>
      <c r="E27" s="48">
        <v>5</v>
      </c>
      <c r="F27" s="48">
        <v>14.054472993771901</v>
      </c>
      <c r="G27" s="48">
        <v>28.056250963457199</v>
      </c>
      <c r="H27" s="49">
        <f t="shared" si="0"/>
        <v>14.001777969685298</v>
      </c>
      <c r="I27" s="49">
        <f t="shared" si="1"/>
        <v>-0.62114520594480283</v>
      </c>
      <c r="J27" s="50">
        <f t="shared" si="2"/>
        <v>1.5380956314074339</v>
      </c>
      <c r="R27" s="52"/>
      <c r="S27" s="52"/>
      <c r="U27" s="49"/>
    </row>
    <row r="28" spans="1:21" x14ac:dyDescent="0.2">
      <c r="A28" s="48" t="s">
        <v>406</v>
      </c>
      <c r="B28" s="48" t="s">
        <v>371</v>
      </c>
      <c r="C28" s="48" t="s">
        <v>293</v>
      </c>
      <c r="D28" s="48" t="s">
        <v>372</v>
      </c>
      <c r="E28" s="48">
        <v>5</v>
      </c>
      <c r="F28" s="48">
        <v>12.8965270962731</v>
      </c>
      <c r="G28" s="48">
        <v>28.090279040776601</v>
      </c>
      <c r="H28" s="49">
        <f t="shared" si="0"/>
        <v>15.1937519445035</v>
      </c>
      <c r="I28" s="49">
        <f t="shared" si="1"/>
        <v>0.57082876887339928</v>
      </c>
      <c r="J28" s="50">
        <f t="shared" si="2"/>
        <v>0.67322993446203272</v>
      </c>
      <c r="R28" s="52"/>
      <c r="S28" s="52"/>
      <c r="U28" s="49"/>
    </row>
    <row r="29" spans="1:21" x14ac:dyDescent="0.2">
      <c r="A29" s="48" t="s">
        <v>407</v>
      </c>
      <c r="B29" s="48" t="s">
        <v>371</v>
      </c>
      <c r="C29" s="48" t="s">
        <v>293</v>
      </c>
      <c r="D29" s="48" t="s">
        <v>372</v>
      </c>
      <c r="E29" s="48">
        <v>5</v>
      </c>
      <c r="F29" s="48">
        <v>13.259880038645299</v>
      </c>
      <c r="G29" s="48">
        <v>27.5848390652448</v>
      </c>
      <c r="H29" s="49">
        <f t="shared" si="0"/>
        <v>14.324959026599501</v>
      </c>
      <c r="I29" s="49">
        <f t="shared" si="1"/>
        <v>-0.29796414903059976</v>
      </c>
      <c r="J29" s="50">
        <f t="shared" si="2"/>
        <v>1.2294083160803455</v>
      </c>
      <c r="R29" s="52"/>
      <c r="S29" s="52"/>
    </row>
    <row r="30" spans="1:21" x14ac:dyDescent="0.2">
      <c r="A30" s="48" t="s">
        <v>408</v>
      </c>
      <c r="B30" s="48" t="s">
        <v>371</v>
      </c>
      <c r="C30" s="48" t="s">
        <v>293</v>
      </c>
      <c r="D30" s="48" t="s">
        <v>372</v>
      </c>
      <c r="E30" s="48">
        <v>5</v>
      </c>
      <c r="F30" s="48">
        <v>13.2652134455927</v>
      </c>
      <c r="G30" s="48">
        <v>27.629029136729201</v>
      </c>
      <c r="H30" s="49">
        <f t="shared" si="0"/>
        <v>14.363815691136502</v>
      </c>
      <c r="I30" s="49">
        <f t="shared" si="1"/>
        <v>-0.25910748449359922</v>
      </c>
      <c r="J30" s="50">
        <f t="shared" si="2"/>
        <v>1.1967381199794436</v>
      </c>
    </row>
    <row r="31" spans="1:21" x14ac:dyDescent="0.2">
      <c r="A31" s="48" t="s">
        <v>409</v>
      </c>
      <c r="B31" s="48" t="s">
        <v>371</v>
      </c>
      <c r="C31" s="48" t="s">
        <v>293</v>
      </c>
      <c r="D31" s="48" t="s">
        <v>372</v>
      </c>
      <c r="E31" s="48">
        <v>5</v>
      </c>
      <c r="F31" s="48">
        <v>13.2903841301885</v>
      </c>
      <c r="G31" s="48">
        <v>27.982719610540698</v>
      </c>
      <c r="H31" s="49">
        <f t="shared" si="0"/>
        <v>14.692335480352199</v>
      </c>
      <c r="I31" s="49">
        <f t="shared" si="1"/>
        <v>6.9412304722098028E-2</v>
      </c>
      <c r="J31" s="50">
        <f t="shared" si="2"/>
        <v>0.95302614306758038</v>
      </c>
    </row>
    <row r="32" spans="1:21" x14ac:dyDescent="0.2">
      <c r="A32" s="48" t="s">
        <v>410</v>
      </c>
      <c r="B32" s="48" t="s">
        <v>371</v>
      </c>
      <c r="C32" s="48" t="s">
        <v>293</v>
      </c>
      <c r="D32" s="48" t="s">
        <v>372</v>
      </c>
      <c r="E32" s="48">
        <v>6</v>
      </c>
      <c r="F32" s="48">
        <v>14.342949059834</v>
      </c>
      <c r="G32" s="48">
        <v>25.8471316533305</v>
      </c>
      <c r="H32" s="49">
        <f t="shared" si="0"/>
        <v>11.5041825934965</v>
      </c>
      <c r="I32" s="49">
        <f t="shared" si="1"/>
        <v>-3.1187405821336007</v>
      </c>
      <c r="J32" s="50">
        <f t="shared" si="2"/>
        <v>8.6862927864654882</v>
      </c>
      <c r="K32" s="49">
        <f t="shared" ref="K32" si="18">AVERAGE(J32:J37)</f>
        <v>5.4018090623643831</v>
      </c>
      <c r="L32" s="49">
        <f t="shared" si="10"/>
        <v>2.1117769490346272</v>
      </c>
      <c r="M32" s="49">
        <f t="shared" si="11"/>
        <v>0.86230173500801444</v>
      </c>
      <c r="N32" s="49">
        <f t="shared" ref="N32" si="19">TTEST(J$2:J$7,J32:J37,2,2)</f>
        <v>6.2236272951063647E-4</v>
      </c>
    </row>
    <row r="33" spans="1:29" x14ac:dyDescent="0.2">
      <c r="A33" s="48" t="s">
        <v>411</v>
      </c>
      <c r="B33" s="48" t="s">
        <v>371</v>
      </c>
      <c r="C33" s="48" t="s">
        <v>293</v>
      </c>
      <c r="D33" s="48" t="s">
        <v>372</v>
      </c>
      <c r="E33" s="48">
        <v>6</v>
      </c>
      <c r="F33" s="48">
        <v>12.873278242958699</v>
      </c>
      <c r="G33" s="48">
        <v>25.8977659031118</v>
      </c>
      <c r="H33" s="49">
        <f t="shared" si="0"/>
        <v>13.024487660153101</v>
      </c>
      <c r="I33" s="49">
        <f t="shared" si="1"/>
        <v>-1.598435515477</v>
      </c>
      <c r="J33" s="50">
        <f t="shared" si="2"/>
        <v>3.0281475740376589</v>
      </c>
    </row>
    <row r="34" spans="1:29" x14ac:dyDescent="0.2">
      <c r="A34" s="48" t="s">
        <v>412</v>
      </c>
      <c r="B34" s="48" t="s">
        <v>371</v>
      </c>
      <c r="C34" s="48" t="s">
        <v>293</v>
      </c>
      <c r="D34" s="48" t="s">
        <v>372</v>
      </c>
      <c r="E34" s="48">
        <v>6</v>
      </c>
      <c r="F34" s="48">
        <v>14.0662667770053</v>
      </c>
      <c r="G34" s="48">
        <v>26.003475342311798</v>
      </c>
      <c r="H34" s="49">
        <f t="shared" si="0"/>
        <v>11.937208565306499</v>
      </c>
      <c r="I34" s="49">
        <f t="shared" si="1"/>
        <v>-2.6857146103236023</v>
      </c>
      <c r="J34" s="50">
        <f t="shared" si="2"/>
        <v>6.4339940879134989</v>
      </c>
    </row>
    <row r="35" spans="1:29" x14ac:dyDescent="0.2">
      <c r="A35" s="48" t="s">
        <v>413</v>
      </c>
      <c r="B35" s="48" t="s">
        <v>371</v>
      </c>
      <c r="C35" s="48" t="s">
        <v>293</v>
      </c>
      <c r="D35" s="48" t="s">
        <v>372</v>
      </c>
      <c r="E35" s="48">
        <v>6</v>
      </c>
      <c r="F35" s="48">
        <v>12.7384177236034</v>
      </c>
      <c r="G35" s="48">
        <v>25.111376928205701</v>
      </c>
      <c r="H35" s="49">
        <f t="shared" si="0"/>
        <v>12.372959204602301</v>
      </c>
      <c r="I35" s="49">
        <f t="shared" si="1"/>
        <v>-2.2499639710277997</v>
      </c>
      <c r="J35" s="50">
        <f t="shared" si="2"/>
        <v>4.7567096674071161</v>
      </c>
    </row>
    <row r="36" spans="1:29" x14ac:dyDescent="0.2">
      <c r="A36" s="48" t="s">
        <v>414</v>
      </c>
      <c r="B36" s="48" t="s">
        <v>371</v>
      </c>
      <c r="C36" s="48" t="s">
        <v>293</v>
      </c>
      <c r="D36" s="48" t="s">
        <v>372</v>
      </c>
      <c r="E36" s="48">
        <v>6</v>
      </c>
      <c r="F36" s="48">
        <v>13.111875316858599</v>
      </c>
      <c r="G36" s="48">
        <v>25.1294146421438</v>
      </c>
      <c r="H36" s="49">
        <f t="shared" si="0"/>
        <v>12.017539325285201</v>
      </c>
      <c r="I36" s="49">
        <f t="shared" si="1"/>
        <v>-2.6053838503449001</v>
      </c>
      <c r="J36" s="50">
        <f t="shared" si="2"/>
        <v>6.0855339438605087</v>
      </c>
    </row>
    <row r="37" spans="1:29" x14ac:dyDescent="0.2">
      <c r="A37" s="48" t="s">
        <v>415</v>
      </c>
      <c r="B37" s="48" t="s">
        <v>371</v>
      </c>
      <c r="C37" s="48" t="s">
        <v>293</v>
      </c>
      <c r="D37" s="48" t="s">
        <v>372</v>
      </c>
      <c r="E37" s="48">
        <v>6</v>
      </c>
      <c r="F37" s="48">
        <v>12.545678215930099</v>
      </c>
      <c r="G37" s="48">
        <v>25.3945306917411</v>
      </c>
      <c r="H37" s="49">
        <f t="shared" si="0"/>
        <v>12.848852475811</v>
      </c>
      <c r="I37" s="49">
        <f t="shared" si="1"/>
        <v>-1.7740706998191005</v>
      </c>
      <c r="J37" s="50">
        <f t="shared" si="2"/>
        <v>3.4201763145020365</v>
      </c>
    </row>
    <row r="38" spans="1:29" x14ac:dyDescent="0.2">
      <c r="A38" s="48" t="s">
        <v>416</v>
      </c>
      <c r="B38" s="48" t="s">
        <v>371</v>
      </c>
      <c r="C38" s="48" t="s">
        <v>293</v>
      </c>
      <c r="D38" s="48" t="s">
        <v>372</v>
      </c>
      <c r="E38" s="48">
        <v>7</v>
      </c>
      <c r="F38" s="48">
        <v>14.7444449801341</v>
      </c>
      <c r="G38" s="48">
        <v>28.5702061736934</v>
      </c>
      <c r="H38" s="49">
        <f t="shared" si="0"/>
        <v>13.8257611935593</v>
      </c>
      <c r="I38" s="49">
        <f t="shared" si="1"/>
        <v>-0.79716198207080069</v>
      </c>
      <c r="J38" s="50">
        <f t="shared" si="2"/>
        <v>1.7376794615080862</v>
      </c>
      <c r="K38" s="49">
        <f t="shared" ref="K38" si="20">AVERAGE(J38:J43)</f>
        <v>1.5673246328004877</v>
      </c>
      <c r="L38" s="49">
        <f t="shared" ref="L38" si="21">STDEV(J38:J43)</f>
        <v>0.26993781685988871</v>
      </c>
      <c r="M38" s="49">
        <f t="shared" ref="M38" si="22">L38/2.449</f>
        <v>0.11022369002037107</v>
      </c>
      <c r="N38" s="49">
        <f t="shared" si="17"/>
        <v>4.6597381683153721E-2</v>
      </c>
    </row>
    <row r="39" spans="1:29" x14ac:dyDescent="0.2">
      <c r="A39" s="48" t="s">
        <v>417</v>
      </c>
      <c r="B39" s="48" t="s">
        <v>371</v>
      </c>
      <c r="C39" s="48" t="s">
        <v>293</v>
      </c>
      <c r="D39" s="48" t="s">
        <v>372</v>
      </c>
      <c r="E39" s="48">
        <v>7</v>
      </c>
      <c r="F39" s="48">
        <v>14.5070954533603</v>
      </c>
      <c r="G39" s="48">
        <v>28.8841349570381</v>
      </c>
      <c r="H39" s="49">
        <f t="shared" si="0"/>
        <v>14.3770395036778</v>
      </c>
      <c r="I39" s="49">
        <f t="shared" si="1"/>
        <v>-0.24588367195230099</v>
      </c>
      <c r="J39" s="50">
        <f t="shared" si="2"/>
        <v>1.1858188800646108</v>
      </c>
    </row>
    <row r="40" spans="1:29" x14ac:dyDescent="0.2">
      <c r="A40" s="48" t="s">
        <v>418</v>
      </c>
      <c r="B40" s="48" t="s">
        <v>371</v>
      </c>
      <c r="C40" s="48" t="s">
        <v>293</v>
      </c>
      <c r="D40" s="48" t="s">
        <v>372</v>
      </c>
      <c r="E40" s="48">
        <v>7</v>
      </c>
      <c r="F40" s="48">
        <v>14.967530471621799</v>
      </c>
      <c r="G40" s="48">
        <v>28.6932773466234</v>
      </c>
      <c r="H40" s="49">
        <f t="shared" si="0"/>
        <v>13.725746875001601</v>
      </c>
      <c r="I40" s="49">
        <f t="shared" si="1"/>
        <v>-0.89717630062849985</v>
      </c>
      <c r="J40" s="50">
        <f t="shared" si="2"/>
        <v>1.8624172173918514</v>
      </c>
    </row>
    <row r="41" spans="1:29" x14ac:dyDescent="0.2">
      <c r="A41" s="48" t="s">
        <v>419</v>
      </c>
      <c r="B41" s="48" t="s">
        <v>371</v>
      </c>
      <c r="C41" s="48" t="s">
        <v>293</v>
      </c>
      <c r="D41" s="48" t="s">
        <v>372</v>
      </c>
      <c r="E41" s="48">
        <v>7</v>
      </c>
      <c r="F41" s="48">
        <v>12.9008455041744</v>
      </c>
      <c r="G41" s="48">
        <v>26.8110738376086</v>
      </c>
      <c r="H41" s="49">
        <f t="shared" si="0"/>
        <v>13.910228333434199</v>
      </c>
      <c r="I41" s="49">
        <f t="shared" si="1"/>
        <v>-0.7126948421959014</v>
      </c>
      <c r="J41" s="50">
        <f t="shared" si="2"/>
        <v>1.6388625276027773</v>
      </c>
    </row>
    <row r="42" spans="1:29" x14ac:dyDescent="0.2">
      <c r="A42" s="48" t="s">
        <v>420</v>
      </c>
      <c r="B42" s="48" t="s">
        <v>371</v>
      </c>
      <c r="C42" s="48" t="s">
        <v>293</v>
      </c>
      <c r="D42" s="48" t="s">
        <v>372</v>
      </c>
      <c r="E42" s="48">
        <v>7</v>
      </c>
      <c r="F42" s="48">
        <v>12.901728881873099</v>
      </c>
      <c r="G42" s="48">
        <v>26.7622420327146</v>
      </c>
      <c r="H42" s="49">
        <f t="shared" si="0"/>
        <v>13.8605131508415</v>
      </c>
      <c r="I42" s="49">
        <f t="shared" si="1"/>
        <v>-0.76241002478860054</v>
      </c>
      <c r="J42" s="50">
        <f t="shared" si="2"/>
        <v>1.696321968233693</v>
      </c>
    </row>
    <row r="43" spans="1:29" x14ac:dyDescent="0.2">
      <c r="A43" s="48" t="s">
        <v>421</v>
      </c>
      <c r="B43" s="48" t="s">
        <v>371</v>
      </c>
      <c r="C43" s="48" t="s">
        <v>293</v>
      </c>
      <c r="D43" s="48" t="s">
        <v>372</v>
      </c>
      <c r="E43" s="48">
        <v>7</v>
      </c>
      <c r="F43" s="48">
        <v>12.832229932245101</v>
      </c>
      <c r="G43" s="48">
        <v>27.095803157162202</v>
      </c>
      <c r="H43" s="49">
        <f t="shared" si="0"/>
        <v>14.263573224917101</v>
      </c>
      <c r="I43" s="49">
        <f t="shared" si="1"/>
        <v>-0.3593499507129998</v>
      </c>
      <c r="J43" s="50">
        <f t="shared" si="2"/>
        <v>1.282847742001908</v>
      </c>
    </row>
    <row r="44" spans="1:29" x14ac:dyDescent="0.2">
      <c r="A44" s="48" t="s">
        <v>422</v>
      </c>
      <c r="B44" s="48" t="s">
        <v>371</v>
      </c>
      <c r="C44" s="48" t="s">
        <v>293</v>
      </c>
      <c r="D44" s="48" t="s">
        <v>372</v>
      </c>
      <c r="E44" s="48">
        <v>8</v>
      </c>
      <c r="F44" s="48">
        <v>14.2437262806753</v>
      </c>
      <c r="G44" s="48">
        <v>22.2371894712246</v>
      </c>
      <c r="H44" s="49">
        <f t="shared" si="0"/>
        <v>7.9934631905492992</v>
      </c>
      <c r="I44" s="49">
        <f t="shared" si="1"/>
        <v>-6.6294599850808016</v>
      </c>
      <c r="J44" s="50">
        <f t="shared" si="2"/>
        <v>99.007093322860527</v>
      </c>
      <c r="K44" s="49">
        <f t="shared" ref="K44" si="23">AVERAGE(J44:J49)</f>
        <v>71.904594481783008</v>
      </c>
      <c r="L44" s="49">
        <f t="shared" si="10"/>
        <v>30.035116300372103</v>
      </c>
      <c r="M44" s="49">
        <f t="shared" si="11"/>
        <v>12.264236954010659</v>
      </c>
      <c r="N44" s="49">
        <f t="shared" ref="N44" si="24">TTEST(J$2:J$7,J44:J49,2,2)</f>
        <v>1.7890524416939516E-4</v>
      </c>
      <c r="V44" s="52"/>
      <c r="W44" s="52"/>
      <c r="X44" s="52"/>
      <c r="Y44" s="52"/>
      <c r="Z44" s="52"/>
      <c r="AA44" s="52"/>
      <c r="AB44" s="52"/>
      <c r="AC44" s="52"/>
    </row>
    <row r="45" spans="1:29" x14ac:dyDescent="0.2">
      <c r="A45" s="48" t="s">
        <v>423</v>
      </c>
      <c r="B45" s="48" t="s">
        <v>371</v>
      </c>
      <c r="C45" s="48" t="s">
        <v>293</v>
      </c>
      <c r="D45" s="48" t="s">
        <v>372</v>
      </c>
      <c r="E45" s="48">
        <v>8</v>
      </c>
      <c r="F45" s="48">
        <v>14.0625923362403</v>
      </c>
      <c r="G45" s="48">
        <v>22.234826892818599</v>
      </c>
      <c r="H45" s="49">
        <f t="shared" si="0"/>
        <v>8.1722345565782994</v>
      </c>
      <c r="I45" s="49">
        <f t="shared" si="1"/>
        <v>-6.4506886190518014</v>
      </c>
      <c r="J45" s="50">
        <f t="shared" si="2"/>
        <v>87.468316352893325</v>
      </c>
      <c r="W45" s="53"/>
      <c r="X45" s="53"/>
      <c r="Y45" s="53"/>
      <c r="Z45" s="53"/>
      <c r="AA45" s="53"/>
      <c r="AB45" s="53"/>
      <c r="AC45" s="53"/>
    </row>
    <row r="46" spans="1:29" x14ac:dyDescent="0.2">
      <c r="A46" s="48" t="s">
        <v>424</v>
      </c>
      <c r="B46" s="48" t="s">
        <v>371</v>
      </c>
      <c r="C46" s="48" t="s">
        <v>293</v>
      </c>
      <c r="D46" s="48" t="s">
        <v>372</v>
      </c>
      <c r="E46" s="48">
        <v>8</v>
      </c>
      <c r="F46" s="48">
        <v>14.1882200213674</v>
      </c>
      <c r="G46" s="48">
        <v>22.088313266936201</v>
      </c>
      <c r="H46" s="49">
        <f t="shared" si="0"/>
        <v>7.9000932455688009</v>
      </c>
      <c r="I46" s="49">
        <f t="shared" si="1"/>
        <v>-6.7228299300612999</v>
      </c>
      <c r="J46" s="50">
        <f t="shared" si="2"/>
        <v>105.62663991782078</v>
      </c>
    </row>
    <row r="47" spans="1:29" x14ac:dyDescent="0.2">
      <c r="A47" s="48" t="s">
        <v>425</v>
      </c>
      <c r="B47" s="48" t="s">
        <v>371</v>
      </c>
      <c r="C47" s="48" t="s">
        <v>293</v>
      </c>
      <c r="D47" s="48" t="s">
        <v>372</v>
      </c>
      <c r="E47" s="48">
        <v>8</v>
      </c>
      <c r="F47" s="48">
        <v>13.1175345143415</v>
      </c>
      <c r="G47" s="48">
        <v>21.781271313045298</v>
      </c>
      <c r="H47" s="49">
        <f t="shared" si="0"/>
        <v>8.6637367987037983</v>
      </c>
      <c r="I47" s="49">
        <f t="shared" si="1"/>
        <v>-5.9591863769263025</v>
      </c>
      <c r="J47" s="50">
        <f t="shared" si="2"/>
        <v>62.214820035291496</v>
      </c>
    </row>
    <row r="48" spans="1:29" x14ac:dyDescent="0.2">
      <c r="A48" s="48" t="s">
        <v>426</v>
      </c>
      <c r="B48" s="48" t="s">
        <v>371</v>
      </c>
      <c r="C48" s="48" t="s">
        <v>293</v>
      </c>
      <c r="D48" s="48" t="s">
        <v>372</v>
      </c>
      <c r="E48" s="48">
        <v>8</v>
      </c>
      <c r="F48" s="48">
        <v>12.8106796444201</v>
      </c>
      <c r="G48" s="48">
        <v>21.947709449529501</v>
      </c>
      <c r="H48" s="49">
        <f t="shared" si="0"/>
        <v>9.1370298051094014</v>
      </c>
      <c r="I48" s="49">
        <f t="shared" si="1"/>
        <v>-5.4858933705206994</v>
      </c>
      <c r="J48" s="50">
        <f t="shared" si="2"/>
        <v>44.814489910488035</v>
      </c>
    </row>
    <row r="49" spans="1:10" x14ac:dyDescent="0.2">
      <c r="A49" s="48" t="s">
        <v>427</v>
      </c>
      <c r="B49" s="48" t="s">
        <v>371</v>
      </c>
      <c r="C49" s="48" t="s">
        <v>293</v>
      </c>
      <c r="D49" s="48" t="s">
        <v>372</v>
      </c>
      <c r="E49" s="48">
        <v>8</v>
      </c>
      <c r="F49" s="48">
        <v>12.4018383223555</v>
      </c>
      <c r="G49" s="48">
        <v>22.0114686486023</v>
      </c>
      <c r="H49" s="49">
        <f t="shared" si="0"/>
        <v>9.6096303262467995</v>
      </c>
      <c r="I49" s="49">
        <f t="shared" si="1"/>
        <v>-5.0132928493833013</v>
      </c>
      <c r="J49" s="50">
        <f t="shared" si="2"/>
        <v>32.296207351343924</v>
      </c>
    </row>
  </sheetData>
  <pageMargins left="0.7" right="0.7" top="0.75" bottom="0.75" header="0.3" footer="0.3"/>
  <pageSetup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Figure 1A</vt:lpstr>
      <vt:lpstr>Figure 1B</vt:lpstr>
      <vt:lpstr>Figure 3A</vt:lpstr>
      <vt:lpstr>Figure 3B</vt:lpstr>
      <vt:lpstr>Figure 3C</vt:lpstr>
      <vt:lpstr>Figure 4A</vt:lpstr>
      <vt:lpstr>Figure 4B</vt:lpstr>
      <vt:lpstr>Figure S2</vt:lpstr>
      <vt:lpstr>Figure S3</vt:lpstr>
      <vt:lpstr>Figure S4</vt:lpstr>
      <vt:lpstr>Figure S6</vt:lpstr>
      <vt:lpstr>Figure S7</vt:lpstr>
      <vt:lpstr>Figure S8</vt:lpstr>
      <vt:lpstr>Figure S9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Jolene</dc:creator>
  <cp:lastModifiedBy>Jolene</cp:lastModifiedBy>
  <dcterms:created xsi:type="dcterms:W3CDTF">2019-05-28T00:50:37Z</dcterms:created>
  <dcterms:modified xsi:type="dcterms:W3CDTF">2019-11-05T15:07:39Z</dcterms:modified>
</cp:coreProperties>
</file>