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yamakenichi/Desktop/Data/"/>
    </mc:Choice>
  </mc:AlternateContent>
  <xr:revisionPtr revIDLastSave="0" documentId="13_ncr:1_{9ABA10F5-E904-894D-A005-076030C1039B}" xr6:coauthVersionLast="36" xr6:coauthVersionMax="36" xr10:uidLastSave="{00000000-0000-0000-0000-000000000000}"/>
  <bookViews>
    <workbookView xWindow="10340" yWindow="1120" windowWidth="20820" windowHeight="17500" activeTab="1" xr2:uid="{2EEFC6F4-CA9C-6F48-B32C-CBF2707C1F9F}"/>
  </bookViews>
  <sheets>
    <sheet name="1d" sheetId="23" r:id="rId1"/>
    <sheet name="2b" sheetId="24" r:id="rId2"/>
    <sheet name="3b" sheetId="22" r:id="rId3"/>
    <sheet name="4a" sheetId="2" r:id="rId4"/>
    <sheet name="4b" sheetId="1" r:id="rId5"/>
    <sheet name="4c" sheetId="3" r:id="rId6"/>
    <sheet name="4d" sheetId="4" r:id="rId7"/>
    <sheet name="5a" sheetId="5" r:id="rId8"/>
    <sheet name="5c" sheetId="6" r:id="rId9"/>
    <sheet name="5d" sheetId="7" r:id="rId10"/>
    <sheet name="5e" sheetId="8" r:id="rId11"/>
    <sheet name="5f" sheetId="9" r:id="rId12"/>
    <sheet name="6a" sheetId="10" r:id="rId13"/>
    <sheet name="6a-2" sheetId="11" r:id="rId14"/>
    <sheet name="6c" sheetId="12" r:id="rId15"/>
    <sheet name="7a" sheetId="13" r:id="rId16"/>
    <sheet name="7b" sheetId="14" r:id="rId17"/>
    <sheet name="7d" sheetId="15" r:id="rId18"/>
    <sheet name="S3a c" sheetId="21" r:id="rId19"/>
    <sheet name="S4a" sheetId="16" r:id="rId20"/>
    <sheet name="S4a-2" sheetId="17" r:id="rId21"/>
    <sheet name="S4c" sheetId="18" r:id="rId22"/>
    <sheet name="S4c-2" sheetId="19" r:id="rId23"/>
    <sheet name="S4d" sheetId="20" r:id="rId2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20" l="1"/>
  <c r="Q25" i="20"/>
  <c r="R25" i="20"/>
  <c r="S25" i="20"/>
  <c r="S30" i="20"/>
  <c r="M35" i="20"/>
  <c r="R27" i="20"/>
  <c r="R30" i="20"/>
  <c r="L35" i="20"/>
  <c r="Q27" i="20"/>
  <c r="Q30" i="20"/>
  <c r="K35" i="20"/>
  <c r="P27" i="20"/>
  <c r="N25" i="20"/>
  <c r="O25" i="20"/>
  <c r="P25" i="20"/>
  <c r="P30" i="20"/>
  <c r="J35" i="20"/>
  <c r="O27" i="20"/>
  <c r="O30" i="20"/>
  <c r="I35" i="20"/>
  <c r="N27" i="20"/>
  <c r="N30" i="20"/>
  <c r="H35" i="20"/>
  <c r="G27" i="20"/>
  <c r="E25" i="20"/>
  <c r="F25" i="20"/>
  <c r="G25" i="20"/>
  <c r="G30" i="20"/>
  <c r="G34" i="20"/>
  <c r="F27" i="20"/>
  <c r="F30" i="20"/>
  <c r="F34" i="20"/>
  <c r="E27" i="20"/>
  <c r="E30" i="20"/>
  <c r="E34" i="20"/>
  <c r="D27" i="20"/>
  <c r="B25" i="20"/>
  <c r="C25" i="20"/>
  <c r="D25" i="20"/>
  <c r="D30" i="20"/>
  <c r="D34" i="20"/>
  <c r="C27" i="20"/>
  <c r="C30" i="20"/>
  <c r="C34" i="20"/>
  <c r="B27" i="20"/>
  <c r="B30" i="20"/>
  <c r="B34" i="20"/>
  <c r="N33" i="20"/>
  <c r="M26" i="20"/>
  <c r="K25" i="20"/>
  <c r="L25" i="20"/>
  <c r="M25" i="20"/>
  <c r="M29" i="20"/>
  <c r="M33" i="20"/>
  <c r="L26" i="20"/>
  <c r="L29" i="20"/>
  <c r="L33" i="20"/>
  <c r="K26" i="20"/>
  <c r="K29" i="20"/>
  <c r="K33" i="20"/>
  <c r="J26" i="20"/>
  <c r="H25" i="20"/>
  <c r="I25" i="20"/>
  <c r="J25" i="20"/>
  <c r="J29" i="20"/>
  <c r="J33" i="20"/>
  <c r="I26" i="20"/>
  <c r="I29" i="20"/>
  <c r="I33" i="20"/>
  <c r="H26" i="20"/>
  <c r="H29" i="20"/>
  <c r="H33" i="20"/>
  <c r="G26" i="20"/>
  <c r="G29" i="20"/>
  <c r="G33" i="20"/>
  <c r="F26" i="20"/>
  <c r="F29" i="20"/>
  <c r="F33" i="20"/>
  <c r="E26" i="20"/>
  <c r="E29" i="20"/>
  <c r="E33" i="20"/>
  <c r="D26" i="20"/>
  <c r="D29" i="20"/>
  <c r="D33" i="20"/>
  <c r="C26" i="20"/>
  <c r="C29" i="20"/>
  <c r="C33" i="20"/>
  <c r="B26" i="20"/>
  <c r="B29" i="20"/>
  <c r="B33" i="20"/>
  <c r="Q32" i="20"/>
  <c r="E32" i="20"/>
  <c r="K31" i="20"/>
  <c r="E31" i="20"/>
  <c r="J9" i="20"/>
  <c r="H7" i="20"/>
  <c r="I7" i="20"/>
  <c r="J7" i="20"/>
  <c r="J12" i="20"/>
  <c r="J16" i="20"/>
  <c r="I9" i="20"/>
  <c r="I12" i="20"/>
  <c r="I16" i="20"/>
  <c r="H9" i="20"/>
  <c r="H12" i="20"/>
  <c r="H16" i="20"/>
  <c r="G9" i="20"/>
  <c r="E7" i="20"/>
  <c r="F7" i="20"/>
  <c r="G7" i="20"/>
  <c r="G12" i="20"/>
  <c r="G16" i="20"/>
  <c r="F9" i="20"/>
  <c r="F12" i="20"/>
  <c r="F16" i="20"/>
  <c r="E9" i="20"/>
  <c r="E12" i="20"/>
  <c r="E16" i="20"/>
  <c r="D9" i="20"/>
  <c r="B7" i="20"/>
  <c r="C7" i="20"/>
  <c r="D7" i="20"/>
  <c r="D12" i="20"/>
  <c r="D16" i="20"/>
  <c r="C9" i="20"/>
  <c r="C12" i="20"/>
  <c r="C16" i="20"/>
  <c r="B9" i="20"/>
  <c r="B12" i="20"/>
  <c r="B16" i="20"/>
  <c r="J8" i="20"/>
  <c r="J11" i="20"/>
  <c r="J15" i="20"/>
  <c r="I8" i="20"/>
  <c r="I11" i="20"/>
  <c r="I15" i="20"/>
  <c r="H8" i="20"/>
  <c r="H11" i="20"/>
  <c r="H15" i="20"/>
  <c r="G8" i="20"/>
  <c r="G11" i="20"/>
  <c r="G15" i="20"/>
  <c r="F8" i="20"/>
  <c r="F11" i="20"/>
  <c r="F15" i="20"/>
  <c r="E8" i="20"/>
  <c r="E11" i="20"/>
  <c r="E15" i="20"/>
  <c r="D8" i="20"/>
  <c r="D11" i="20"/>
  <c r="D15" i="20"/>
  <c r="C8" i="20"/>
  <c r="C11" i="20"/>
  <c r="C15" i="20"/>
  <c r="B8" i="20"/>
  <c r="B11" i="20"/>
  <c r="B15" i="20"/>
  <c r="H14" i="20"/>
  <c r="E14" i="20"/>
  <c r="H13" i="20"/>
  <c r="E13" i="20"/>
  <c r="A5" i="19"/>
  <c r="H22" i="19"/>
  <c r="G22" i="19"/>
  <c r="D22" i="19"/>
  <c r="C22" i="19"/>
  <c r="H21" i="19"/>
  <c r="G21" i="19"/>
  <c r="D21" i="19"/>
  <c r="C21" i="19"/>
  <c r="H20" i="19"/>
  <c r="G20" i="19"/>
  <c r="D20" i="19"/>
  <c r="C20" i="19"/>
  <c r="H19" i="19"/>
  <c r="G19" i="19"/>
  <c r="D19" i="19"/>
  <c r="C19" i="19"/>
  <c r="H18" i="19"/>
  <c r="G18" i="19"/>
  <c r="D18" i="19"/>
  <c r="C18" i="19"/>
  <c r="H17" i="19"/>
  <c r="G17" i="19"/>
  <c r="D17" i="19"/>
  <c r="C17" i="19"/>
  <c r="H16" i="19"/>
  <c r="G16" i="19"/>
  <c r="D16" i="19"/>
  <c r="C16" i="19"/>
  <c r="H15" i="19"/>
  <c r="G15" i="19"/>
  <c r="D15" i="19"/>
  <c r="C15" i="19"/>
  <c r="H14" i="19"/>
  <c r="G14" i="19"/>
  <c r="D14" i="19"/>
  <c r="C14" i="19"/>
  <c r="A12" i="19"/>
  <c r="A11" i="19"/>
  <c r="A10" i="19"/>
  <c r="A9" i="19"/>
  <c r="A8" i="19"/>
  <c r="A7" i="19"/>
  <c r="A6" i="19"/>
  <c r="L12" i="18"/>
  <c r="K12" i="18"/>
  <c r="G12" i="18"/>
  <c r="F12" i="18"/>
  <c r="B12" i="18"/>
  <c r="L11" i="18"/>
  <c r="K11" i="18"/>
  <c r="G11" i="18"/>
  <c r="F11" i="18"/>
  <c r="B11" i="18"/>
  <c r="L10" i="18"/>
  <c r="K10" i="18"/>
  <c r="G10" i="18"/>
  <c r="F10" i="18"/>
  <c r="B10" i="18"/>
  <c r="L9" i="18"/>
  <c r="K9" i="18"/>
  <c r="G9" i="18"/>
  <c r="F9" i="18"/>
  <c r="B9" i="18"/>
  <c r="L8" i="18"/>
  <c r="K8" i="18"/>
  <c r="G8" i="18"/>
  <c r="F8" i="18"/>
  <c r="B8" i="18"/>
  <c r="L7" i="18"/>
  <c r="K7" i="18"/>
  <c r="G7" i="18"/>
  <c r="F7" i="18"/>
  <c r="B7" i="18"/>
  <c r="L6" i="18"/>
  <c r="K6" i="18"/>
  <c r="G6" i="18"/>
  <c r="F6" i="18"/>
  <c r="B6" i="18"/>
  <c r="L5" i="18"/>
  <c r="K5" i="18"/>
  <c r="G5" i="18"/>
  <c r="F5" i="18"/>
  <c r="B5" i="18"/>
  <c r="L4" i="18"/>
  <c r="K4" i="18"/>
  <c r="G4" i="18"/>
  <c r="F4" i="18"/>
  <c r="G20" i="17"/>
  <c r="F20" i="17"/>
  <c r="E20" i="17"/>
  <c r="D20" i="17"/>
  <c r="C20" i="17"/>
  <c r="G19" i="17"/>
  <c r="F19" i="17"/>
  <c r="E19" i="17"/>
  <c r="D19" i="17"/>
  <c r="C19" i="17"/>
  <c r="K18" i="17"/>
  <c r="J18" i="17"/>
  <c r="I18" i="17"/>
  <c r="H18" i="17"/>
  <c r="G14" i="17"/>
  <c r="F14" i="17"/>
  <c r="E14" i="17"/>
  <c r="D14" i="17"/>
  <c r="C14" i="17"/>
  <c r="G13" i="17"/>
  <c r="F13" i="17"/>
  <c r="E13" i="17"/>
  <c r="D13" i="17"/>
  <c r="C13" i="17"/>
  <c r="K12" i="17"/>
  <c r="J12" i="17"/>
  <c r="I12" i="17"/>
  <c r="H12" i="17"/>
  <c r="G8" i="17"/>
  <c r="F8" i="17"/>
  <c r="E8" i="17"/>
  <c r="D8" i="17"/>
  <c r="C8" i="17"/>
  <c r="G7" i="17"/>
  <c r="F7" i="17"/>
  <c r="E7" i="17"/>
  <c r="D7" i="17"/>
  <c r="C7" i="17"/>
  <c r="K6" i="17"/>
  <c r="J6" i="17"/>
  <c r="I6" i="17"/>
  <c r="H6" i="17"/>
  <c r="J18" i="16"/>
  <c r="J21" i="16"/>
  <c r="I18" i="16"/>
  <c r="I21" i="16"/>
  <c r="H18" i="16"/>
  <c r="H21" i="16"/>
  <c r="G18" i="16"/>
  <c r="G21" i="16"/>
  <c r="F18" i="16"/>
  <c r="F21" i="16"/>
  <c r="E18" i="16"/>
  <c r="E21" i="16"/>
  <c r="D18" i="16"/>
  <c r="D21" i="16"/>
  <c r="C18" i="16"/>
  <c r="C21" i="16"/>
  <c r="B18" i="16"/>
  <c r="B21" i="16"/>
  <c r="J19" i="16"/>
  <c r="I19" i="16"/>
  <c r="H19" i="16"/>
  <c r="G19" i="16"/>
  <c r="F19" i="16"/>
  <c r="E19" i="16"/>
  <c r="D19" i="16"/>
  <c r="C19" i="16"/>
  <c r="B19" i="16"/>
  <c r="J12" i="16"/>
  <c r="I12" i="16"/>
  <c r="H12" i="16"/>
  <c r="G12" i="16"/>
  <c r="F12" i="16"/>
  <c r="E12" i="16"/>
  <c r="D12" i="16"/>
  <c r="C12" i="16"/>
  <c r="J7" i="16"/>
  <c r="J10" i="16"/>
  <c r="I7" i="16"/>
  <c r="I10" i="16"/>
  <c r="H7" i="16"/>
  <c r="H10" i="16"/>
  <c r="G7" i="16"/>
  <c r="G10" i="16"/>
  <c r="F7" i="16"/>
  <c r="F10" i="16"/>
  <c r="E7" i="16"/>
  <c r="E10" i="16"/>
  <c r="D7" i="16"/>
  <c r="D10" i="16"/>
  <c r="C7" i="16"/>
  <c r="C10" i="16"/>
  <c r="B7" i="16"/>
  <c r="B10" i="16"/>
  <c r="J8" i="16"/>
  <c r="I8" i="16"/>
  <c r="H8" i="16"/>
  <c r="G8" i="16"/>
  <c r="F8" i="16"/>
  <c r="E8" i="16"/>
  <c r="D8" i="16"/>
  <c r="C8" i="16"/>
  <c r="B8" i="16"/>
  <c r="J1" i="16"/>
  <c r="I1" i="16"/>
  <c r="H1" i="16"/>
  <c r="G1" i="16"/>
  <c r="F1" i="16"/>
  <c r="E1" i="16"/>
  <c r="D1" i="16"/>
  <c r="C1" i="16"/>
  <c r="F16" i="15"/>
  <c r="E16" i="15"/>
  <c r="D16" i="15"/>
  <c r="C16" i="15"/>
  <c r="F15" i="15"/>
  <c r="E15" i="15"/>
  <c r="D15" i="15"/>
  <c r="C15" i="15"/>
  <c r="F9" i="15"/>
  <c r="E9" i="15"/>
  <c r="D9" i="15"/>
  <c r="C9" i="15"/>
  <c r="F8" i="15"/>
  <c r="E8" i="15"/>
  <c r="D8" i="15"/>
  <c r="C8" i="15"/>
  <c r="M9" i="14"/>
  <c r="M8" i="14"/>
  <c r="M14" i="14"/>
  <c r="N9" i="14"/>
  <c r="N8" i="14"/>
  <c r="N14" i="14"/>
  <c r="O9" i="14"/>
  <c r="O8" i="14"/>
  <c r="O14" i="14"/>
  <c r="J9" i="14"/>
  <c r="J8" i="14"/>
  <c r="J14" i="14"/>
  <c r="K9" i="14"/>
  <c r="K8" i="14"/>
  <c r="K14" i="14"/>
  <c r="L9" i="14"/>
  <c r="L8" i="14"/>
  <c r="L14" i="14"/>
  <c r="F9" i="14"/>
  <c r="F8" i="14"/>
  <c r="F14" i="14"/>
  <c r="G9" i="14"/>
  <c r="G8" i="14"/>
  <c r="G14" i="14"/>
  <c r="H9" i="14"/>
  <c r="H8" i="14"/>
  <c r="H14" i="14"/>
  <c r="C9" i="14"/>
  <c r="C8" i="14"/>
  <c r="C14" i="14"/>
  <c r="D9" i="14"/>
  <c r="D8" i="14"/>
  <c r="D14" i="14"/>
  <c r="E9" i="14"/>
  <c r="E8" i="14"/>
  <c r="E14" i="14"/>
  <c r="O15" i="14"/>
  <c r="N15" i="14"/>
  <c r="M15" i="14"/>
  <c r="L15" i="14"/>
  <c r="K15" i="14"/>
  <c r="J15" i="14"/>
  <c r="H15" i="14"/>
  <c r="G15" i="14"/>
  <c r="F15" i="14"/>
  <c r="E15" i="14"/>
  <c r="D15" i="14"/>
  <c r="C15" i="14"/>
  <c r="L8" i="13"/>
  <c r="L7" i="13"/>
  <c r="M7" i="13"/>
  <c r="N7" i="13"/>
  <c r="L11" i="13"/>
  <c r="L12" i="13"/>
  <c r="M8" i="13"/>
  <c r="M12" i="13"/>
  <c r="N8" i="13"/>
  <c r="N12" i="13"/>
  <c r="L14" i="13"/>
  <c r="I8" i="13"/>
  <c r="I7" i="13"/>
  <c r="J7" i="13"/>
  <c r="K7" i="13"/>
  <c r="I11" i="13"/>
  <c r="I12" i="13"/>
  <c r="J8" i="13"/>
  <c r="J12" i="13"/>
  <c r="K8" i="13"/>
  <c r="K12" i="13"/>
  <c r="I14" i="13"/>
  <c r="F8" i="13"/>
  <c r="F7" i="13"/>
  <c r="G7" i="13"/>
  <c r="H7" i="13"/>
  <c r="F11" i="13"/>
  <c r="F12" i="13"/>
  <c r="G8" i="13"/>
  <c r="G12" i="13"/>
  <c r="H8" i="13"/>
  <c r="H12" i="13"/>
  <c r="F14" i="13"/>
  <c r="C8" i="13"/>
  <c r="C7" i="13"/>
  <c r="D7" i="13"/>
  <c r="E7" i="13"/>
  <c r="C11" i="13"/>
  <c r="C12" i="13"/>
  <c r="D8" i="13"/>
  <c r="D12" i="13"/>
  <c r="E8" i="13"/>
  <c r="E12" i="13"/>
  <c r="C14" i="13"/>
  <c r="L13" i="13"/>
  <c r="I13" i="13"/>
  <c r="F13" i="13"/>
  <c r="C13" i="13"/>
  <c r="T8" i="12"/>
  <c r="U8" i="12"/>
  <c r="U12" i="12"/>
  <c r="T6" i="12"/>
  <c r="U6" i="12"/>
  <c r="T10" i="12"/>
  <c r="U16" i="12"/>
  <c r="T12" i="12"/>
  <c r="T16" i="12"/>
  <c r="U20" i="12"/>
  <c r="T20" i="12"/>
  <c r="T7" i="12"/>
  <c r="U7" i="12"/>
  <c r="U11" i="12"/>
  <c r="U15" i="12"/>
  <c r="T11" i="12"/>
  <c r="T15" i="12"/>
  <c r="U19" i="12"/>
  <c r="T19" i="12"/>
  <c r="S8" i="12"/>
  <c r="Q6" i="12"/>
  <c r="R6" i="12"/>
  <c r="S6" i="12"/>
  <c r="Q10" i="12"/>
  <c r="S12" i="12"/>
  <c r="S16" i="12"/>
  <c r="R8" i="12"/>
  <c r="R12" i="12"/>
  <c r="R16" i="12"/>
  <c r="Q8" i="12"/>
  <c r="Q12" i="12"/>
  <c r="Q16" i="12"/>
  <c r="P8" i="12"/>
  <c r="N6" i="12"/>
  <c r="O6" i="12"/>
  <c r="P6" i="12"/>
  <c r="N10" i="12"/>
  <c r="P12" i="12"/>
  <c r="P16" i="12"/>
  <c r="O8" i="12"/>
  <c r="O12" i="12"/>
  <c r="O16" i="12"/>
  <c r="N8" i="12"/>
  <c r="N12" i="12"/>
  <c r="N16" i="12"/>
  <c r="M8" i="12"/>
  <c r="K6" i="12"/>
  <c r="L6" i="12"/>
  <c r="M6" i="12"/>
  <c r="K10" i="12"/>
  <c r="M12" i="12"/>
  <c r="M16" i="12"/>
  <c r="L8" i="12"/>
  <c r="L12" i="12"/>
  <c r="L16" i="12"/>
  <c r="K8" i="12"/>
  <c r="K12" i="12"/>
  <c r="K16" i="12"/>
  <c r="J8" i="12"/>
  <c r="H6" i="12"/>
  <c r="I6" i="12"/>
  <c r="J6" i="12"/>
  <c r="H10" i="12"/>
  <c r="J12" i="12"/>
  <c r="J16" i="12"/>
  <c r="I8" i="12"/>
  <c r="I12" i="12"/>
  <c r="I16" i="12"/>
  <c r="H8" i="12"/>
  <c r="H12" i="12"/>
  <c r="H16" i="12"/>
  <c r="G8" i="12"/>
  <c r="E6" i="12"/>
  <c r="F6" i="12"/>
  <c r="G6" i="12"/>
  <c r="E10" i="12"/>
  <c r="G12" i="12"/>
  <c r="G16" i="12"/>
  <c r="F8" i="12"/>
  <c r="F12" i="12"/>
  <c r="F16" i="12"/>
  <c r="E8" i="12"/>
  <c r="E12" i="12"/>
  <c r="E16" i="12"/>
  <c r="D8" i="12"/>
  <c r="B6" i="12"/>
  <c r="C6" i="12"/>
  <c r="D6" i="12"/>
  <c r="B10" i="12"/>
  <c r="D12" i="12"/>
  <c r="D16" i="12"/>
  <c r="C8" i="12"/>
  <c r="C12" i="12"/>
  <c r="C16" i="12"/>
  <c r="B8" i="12"/>
  <c r="B12" i="12"/>
  <c r="B16" i="12"/>
  <c r="S7" i="12"/>
  <c r="S11" i="12"/>
  <c r="S15" i="12"/>
  <c r="R7" i="12"/>
  <c r="R11" i="12"/>
  <c r="R15" i="12"/>
  <c r="Q7" i="12"/>
  <c r="Q11" i="12"/>
  <c r="Q15" i="12"/>
  <c r="P7" i="12"/>
  <c r="P11" i="12"/>
  <c r="P15" i="12"/>
  <c r="O7" i="12"/>
  <c r="O11" i="12"/>
  <c r="O15" i="12"/>
  <c r="N7" i="12"/>
  <c r="N11" i="12"/>
  <c r="N15" i="12"/>
  <c r="M7" i="12"/>
  <c r="M11" i="12"/>
  <c r="M15" i="12"/>
  <c r="L7" i="12"/>
  <c r="L11" i="12"/>
  <c r="L15" i="12"/>
  <c r="K7" i="12"/>
  <c r="K11" i="12"/>
  <c r="K15" i="12"/>
  <c r="J7" i="12"/>
  <c r="J11" i="12"/>
  <c r="J15" i="12"/>
  <c r="I7" i="12"/>
  <c r="I11" i="12"/>
  <c r="I15" i="12"/>
  <c r="H7" i="12"/>
  <c r="H11" i="12"/>
  <c r="H15" i="12"/>
  <c r="G7" i="12"/>
  <c r="G11" i="12"/>
  <c r="G15" i="12"/>
  <c r="F7" i="12"/>
  <c r="F11" i="12"/>
  <c r="F15" i="12"/>
  <c r="E7" i="12"/>
  <c r="E11" i="12"/>
  <c r="E15" i="12"/>
  <c r="D7" i="12"/>
  <c r="D11" i="12"/>
  <c r="D15" i="12"/>
  <c r="C7" i="12"/>
  <c r="C11" i="12"/>
  <c r="C15" i="12"/>
  <c r="B7" i="12"/>
  <c r="B11" i="12"/>
  <c r="B15" i="12"/>
  <c r="U10" i="12"/>
  <c r="H52" i="11"/>
  <c r="G52" i="11"/>
  <c r="F52" i="11"/>
  <c r="H51" i="11"/>
  <c r="G51" i="11"/>
  <c r="F51" i="11"/>
  <c r="H50" i="11"/>
  <c r="G50" i="11"/>
  <c r="F50" i="11"/>
  <c r="H49" i="11"/>
  <c r="G49" i="11"/>
  <c r="F49" i="11"/>
  <c r="H48" i="11"/>
  <c r="G48" i="11"/>
  <c r="F48" i="11"/>
  <c r="H47" i="11"/>
  <c r="G47" i="11"/>
  <c r="F47" i="11"/>
  <c r="H46" i="11"/>
  <c r="G46" i="11"/>
  <c r="F46" i="11"/>
  <c r="H45" i="11"/>
  <c r="G45" i="11"/>
  <c r="F45" i="11"/>
  <c r="H44" i="11"/>
  <c r="G44" i="11"/>
  <c r="F44" i="11"/>
  <c r="H43" i="11"/>
  <c r="G43" i="11"/>
  <c r="F43" i="11"/>
  <c r="H42" i="11"/>
  <c r="G42" i="11"/>
  <c r="F42" i="11"/>
  <c r="H41" i="11"/>
  <c r="G41" i="11"/>
  <c r="F41" i="11"/>
  <c r="I41" i="11"/>
  <c r="K26" i="11"/>
  <c r="C26" i="11"/>
  <c r="D26" i="11"/>
  <c r="E26" i="11"/>
  <c r="C39" i="11"/>
  <c r="K39" i="11"/>
  <c r="K52" i="11"/>
  <c r="J26" i="11"/>
  <c r="J39" i="11"/>
  <c r="J52" i="11"/>
  <c r="I26" i="11"/>
  <c r="I39" i="11"/>
  <c r="I52" i="11"/>
  <c r="H26" i="11"/>
  <c r="H39" i="11"/>
  <c r="G26" i="11"/>
  <c r="G39" i="11"/>
  <c r="F26" i="11"/>
  <c r="F39" i="11"/>
  <c r="K25" i="11"/>
  <c r="C25" i="11"/>
  <c r="D25" i="11"/>
  <c r="E25" i="11"/>
  <c r="C38" i="11"/>
  <c r="K38" i="11"/>
  <c r="K51" i="11"/>
  <c r="J25" i="11"/>
  <c r="J38" i="11"/>
  <c r="J51" i="11"/>
  <c r="I25" i="11"/>
  <c r="I38" i="11"/>
  <c r="I51" i="11"/>
  <c r="H25" i="11"/>
  <c r="H38" i="11"/>
  <c r="G25" i="11"/>
  <c r="G38" i="11"/>
  <c r="F25" i="11"/>
  <c r="F38" i="11"/>
  <c r="K24" i="11"/>
  <c r="C24" i="11"/>
  <c r="D24" i="11"/>
  <c r="E24" i="11"/>
  <c r="C37" i="11"/>
  <c r="K37" i="11"/>
  <c r="K50" i="11"/>
  <c r="J24" i="11"/>
  <c r="J37" i="11"/>
  <c r="J50" i="11"/>
  <c r="I24" i="11"/>
  <c r="I37" i="11"/>
  <c r="I50" i="11"/>
  <c r="H24" i="11"/>
  <c r="H37" i="11"/>
  <c r="G24" i="11"/>
  <c r="G37" i="11"/>
  <c r="F24" i="11"/>
  <c r="F37" i="11"/>
  <c r="K23" i="11"/>
  <c r="C23" i="11"/>
  <c r="D23" i="11"/>
  <c r="E23" i="11"/>
  <c r="C36" i="11"/>
  <c r="K36" i="11"/>
  <c r="K49" i="11"/>
  <c r="J23" i="11"/>
  <c r="J36" i="11"/>
  <c r="J49" i="11"/>
  <c r="I23" i="11"/>
  <c r="I36" i="11"/>
  <c r="I49" i="11"/>
  <c r="H23" i="11"/>
  <c r="H36" i="11"/>
  <c r="G23" i="11"/>
  <c r="G36" i="11"/>
  <c r="F23" i="11"/>
  <c r="F36" i="11"/>
  <c r="K22" i="11"/>
  <c r="C22" i="11"/>
  <c r="D22" i="11"/>
  <c r="E22" i="11"/>
  <c r="C35" i="11"/>
  <c r="K35" i="11"/>
  <c r="K48" i="11"/>
  <c r="J22" i="11"/>
  <c r="J35" i="11"/>
  <c r="J48" i="11"/>
  <c r="I22" i="11"/>
  <c r="I35" i="11"/>
  <c r="I48" i="11"/>
  <c r="H22" i="11"/>
  <c r="H35" i="11"/>
  <c r="G22" i="11"/>
  <c r="G35" i="11"/>
  <c r="F22" i="11"/>
  <c r="F35" i="11"/>
  <c r="K21" i="11"/>
  <c r="C21" i="11"/>
  <c r="D21" i="11"/>
  <c r="E21" i="11"/>
  <c r="C34" i="11"/>
  <c r="K34" i="11"/>
  <c r="K47" i="11"/>
  <c r="J21" i="11"/>
  <c r="J34" i="11"/>
  <c r="J47" i="11"/>
  <c r="I21" i="11"/>
  <c r="I34" i="11"/>
  <c r="I47" i="11"/>
  <c r="H21" i="11"/>
  <c r="H34" i="11"/>
  <c r="G21" i="11"/>
  <c r="G34" i="11"/>
  <c r="F21" i="11"/>
  <c r="F34" i="11"/>
  <c r="K20" i="11"/>
  <c r="C20" i="11"/>
  <c r="D20" i="11"/>
  <c r="E20" i="11"/>
  <c r="C33" i="11"/>
  <c r="K33" i="11"/>
  <c r="K46" i="11"/>
  <c r="J20" i="11"/>
  <c r="J33" i="11"/>
  <c r="J46" i="11"/>
  <c r="I20" i="11"/>
  <c r="I33" i="11"/>
  <c r="I46" i="11"/>
  <c r="H20" i="11"/>
  <c r="H33" i="11"/>
  <c r="G20" i="11"/>
  <c r="G33" i="11"/>
  <c r="F20" i="11"/>
  <c r="F33" i="11"/>
  <c r="K19" i="11"/>
  <c r="C19" i="11"/>
  <c r="D19" i="11"/>
  <c r="E19" i="11"/>
  <c r="C32" i="11"/>
  <c r="K32" i="11"/>
  <c r="K45" i="11"/>
  <c r="J19" i="11"/>
  <c r="J32" i="11"/>
  <c r="J45" i="11"/>
  <c r="I19" i="11"/>
  <c r="I32" i="11"/>
  <c r="I45" i="11"/>
  <c r="H19" i="11"/>
  <c r="H32" i="11"/>
  <c r="G19" i="11"/>
  <c r="G32" i="11"/>
  <c r="F19" i="11"/>
  <c r="F32" i="11"/>
  <c r="K18" i="11"/>
  <c r="C18" i="11"/>
  <c r="D18" i="11"/>
  <c r="E18" i="11"/>
  <c r="C31" i="11"/>
  <c r="K31" i="11"/>
  <c r="K44" i="11"/>
  <c r="J18" i="11"/>
  <c r="J31" i="11"/>
  <c r="J44" i="11"/>
  <c r="I18" i="11"/>
  <c r="I31" i="11"/>
  <c r="I44" i="11"/>
  <c r="H18" i="11"/>
  <c r="H31" i="11"/>
  <c r="G18" i="11"/>
  <c r="G31" i="11"/>
  <c r="F18" i="11"/>
  <c r="F31" i="11"/>
  <c r="K17" i="11"/>
  <c r="C17" i="11"/>
  <c r="D17" i="11"/>
  <c r="E17" i="11"/>
  <c r="C30" i="11"/>
  <c r="K30" i="11"/>
  <c r="K43" i="11"/>
  <c r="J17" i="11"/>
  <c r="J30" i="11"/>
  <c r="J43" i="11"/>
  <c r="I17" i="11"/>
  <c r="I30" i="11"/>
  <c r="I43" i="11"/>
  <c r="H17" i="11"/>
  <c r="H30" i="11"/>
  <c r="G17" i="11"/>
  <c r="G30" i="11"/>
  <c r="F17" i="11"/>
  <c r="F30" i="11"/>
  <c r="K16" i="11"/>
  <c r="C16" i="11"/>
  <c r="D16" i="11"/>
  <c r="E16" i="11"/>
  <c r="C29" i="11"/>
  <c r="K29" i="11"/>
  <c r="K42" i="11"/>
  <c r="J16" i="11"/>
  <c r="J29" i="11"/>
  <c r="J42" i="11"/>
  <c r="I16" i="11"/>
  <c r="I29" i="11"/>
  <c r="I42" i="11"/>
  <c r="H16" i="11"/>
  <c r="H29" i="11"/>
  <c r="G16" i="11"/>
  <c r="G29" i="11"/>
  <c r="F16" i="11"/>
  <c r="F29" i="11"/>
  <c r="K15" i="11"/>
  <c r="C15" i="11"/>
  <c r="D15" i="11"/>
  <c r="E15" i="11"/>
  <c r="C28" i="11"/>
  <c r="K28" i="11"/>
  <c r="K41" i="11"/>
  <c r="J15" i="11"/>
  <c r="J28" i="11"/>
  <c r="J41" i="11"/>
  <c r="I15" i="11"/>
  <c r="I28" i="11"/>
  <c r="H15" i="11"/>
  <c r="H28" i="11"/>
  <c r="G15" i="11"/>
  <c r="G28" i="11"/>
  <c r="F15" i="11"/>
  <c r="F28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J46" i="10"/>
  <c r="I46" i="10"/>
  <c r="H46" i="10"/>
  <c r="F46" i="10"/>
  <c r="E46" i="10"/>
  <c r="D46" i="10"/>
  <c r="J45" i="10"/>
  <c r="I45" i="10"/>
  <c r="H45" i="10"/>
  <c r="F45" i="10"/>
  <c r="E45" i="10"/>
  <c r="D45" i="10"/>
  <c r="J44" i="10"/>
  <c r="I44" i="10"/>
  <c r="H44" i="10"/>
  <c r="F44" i="10"/>
  <c r="E44" i="10"/>
  <c r="D44" i="10"/>
  <c r="J43" i="10"/>
  <c r="I43" i="10"/>
  <c r="H43" i="10"/>
  <c r="F43" i="10"/>
  <c r="E43" i="10"/>
  <c r="D43" i="10"/>
  <c r="J42" i="10"/>
  <c r="I42" i="10"/>
  <c r="H42" i="10"/>
  <c r="F42" i="10"/>
  <c r="E42" i="10"/>
  <c r="D42" i="10"/>
  <c r="J41" i="10"/>
  <c r="I41" i="10"/>
  <c r="H41" i="10"/>
  <c r="F41" i="10"/>
  <c r="E41" i="10"/>
  <c r="D41" i="10"/>
  <c r="J40" i="10"/>
  <c r="I40" i="10"/>
  <c r="H40" i="10"/>
  <c r="F40" i="10"/>
  <c r="E40" i="10"/>
  <c r="D40" i="10"/>
  <c r="J39" i="10"/>
  <c r="I39" i="10"/>
  <c r="H39" i="10"/>
  <c r="F39" i="10"/>
  <c r="E39" i="10"/>
  <c r="D39" i="10"/>
  <c r="J38" i="10"/>
  <c r="I38" i="10"/>
  <c r="H38" i="10"/>
  <c r="F38" i="10"/>
  <c r="E38" i="10"/>
  <c r="D38" i="10"/>
  <c r="J37" i="10"/>
  <c r="I37" i="10"/>
  <c r="H37" i="10"/>
  <c r="F37" i="10"/>
  <c r="E37" i="10"/>
  <c r="D37" i="10"/>
  <c r="M26" i="10"/>
  <c r="L26" i="10"/>
  <c r="J16" i="10"/>
  <c r="B16" i="10"/>
  <c r="C16" i="10"/>
  <c r="D16" i="10"/>
  <c r="B24" i="10"/>
  <c r="J24" i="10"/>
  <c r="I16" i="10"/>
  <c r="I24" i="10"/>
  <c r="H16" i="10"/>
  <c r="H24" i="10"/>
  <c r="G16" i="10"/>
  <c r="G24" i="10"/>
  <c r="F16" i="10"/>
  <c r="F24" i="10"/>
  <c r="E16" i="10"/>
  <c r="E24" i="10"/>
  <c r="J15" i="10"/>
  <c r="B15" i="10"/>
  <c r="C15" i="10"/>
  <c r="D15" i="10"/>
  <c r="B23" i="10"/>
  <c r="J23" i="10"/>
  <c r="I15" i="10"/>
  <c r="I23" i="10"/>
  <c r="H15" i="10"/>
  <c r="H23" i="10"/>
  <c r="G15" i="10"/>
  <c r="G23" i="10"/>
  <c r="F15" i="10"/>
  <c r="F23" i="10"/>
  <c r="E15" i="10"/>
  <c r="E23" i="10"/>
  <c r="J14" i="10"/>
  <c r="B14" i="10"/>
  <c r="C14" i="10"/>
  <c r="D14" i="10"/>
  <c r="B22" i="10"/>
  <c r="J22" i="10"/>
  <c r="I14" i="10"/>
  <c r="I22" i="10"/>
  <c r="H14" i="10"/>
  <c r="H22" i="10"/>
  <c r="G14" i="10"/>
  <c r="G22" i="10"/>
  <c r="F14" i="10"/>
  <c r="F22" i="10"/>
  <c r="E14" i="10"/>
  <c r="E22" i="10"/>
  <c r="J13" i="10"/>
  <c r="B13" i="10"/>
  <c r="C13" i="10"/>
  <c r="D13" i="10"/>
  <c r="B21" i="10"/>
  <c r="J21" i="10"/>
  <c r="I13" i="10"/>
  <c r="I21" i="10"/>
  <c r="H13" i="10"/>
  <c r="H21" i="10"/>
  <c r="G13" i="10"/>
  <c r="G21" i="10"/>
  <c r="F13" i="10"/>
  <c r="F21" i="10"/>
  <c r="E13" i="10"/>
  <c r="E21" i="10"/>
  <c r="J12" i="10"/>
  <c r="B12" i="10"/>
  <c r="C12" i="10"/>
  <c r="D12" i="10"/>
  <c r="B20" i="10"/>
  <c r="J20" i="10"/>
  <c r="I12" i="10"/>
  <c r="I20" i="10"/>
  <c r="H12" i="10"/>
  <c r="H20" i="10"/>
  <c r="G12" i="10"/>
  <c r="G20" i="10"/>
  <c r="F12" i="10"/>
  <c r="F20" i="10"/>
  <c r="E12" i="10"/>
  <c r="E20" i="10"/>
  <c r="J11" i="10"/>
  <c r="B11" i="10"/>
  <c r="C11" i="10"/>
  <c r="D11" i="10"/>
  <c r="B19" i="10"/>
  <c r="J19" i="10"/>
  <c r="I11" i="10"/>
  <c r="I19" i="10"/>
  <c r="H11" i="10"/>
  <c r="H19" i="10"/>
  <c r="G11" i="10"/>
  <c r="G19" i="10"/>
  <c r="F11" i="10"/>
  <c r="F19" i="10"/>
  <c r="E11" i="10"/>
  <c r="E19" i="10"/>
  <c r="J10" i="10"/>
  <c r="B10" i="10"/>
  <c r="C10" i="10"/>
  <c r="D10" i="10"/>
  <c r="B18" i="10"/>
  <c r="J18" i="10"/>
  <c r="I10" i="10"/>
  <c r="I18" i="10"/>
  <c r="H10" i="10"/>
  <c r="H18" i="10"/>
  <c r="G10" i="10"/>
  <c r="G18" i="10"/>
  <c r="F10" i="10"/>
  <c r="F18" i="10"/>
  <c r="E10" i="10"/>
  <c r="E18" i="10"/>
  <c r="T10" i="10"/>
  <c r="L10" i="10"/>
  <c r="M10" i="10"/>
  <c r="N10" i="10"/>
  <c r="L15" i="10"/>
  <c r="T15" i="10"/>
  <c r="S10" i="10"/>
  <c r="S15" i="10"/>
  <c r="R10" i="10"/>
  <c r="R15" i="10"/>
  <c r="Q10" i="10"/>
  <c r="Q15" i="10"/>
  <c r="P10" i="10"/>
  <c r="P15" i="10"/>
  <c r="O10" i="10"/>
  <c r="O15" i="10"/>
  <c r="T9" i="10"/>
  <c r="L9" i="10"/>
  <c r="M9" i="10"/>
  <c r="N9" i="10"/>
  <c r="L14" i="10"/>
  <c r="T14" i="10"/>
  <c r="S9" i="10"/>
  <c r="S14" i="10"/>
  <c r="R9" i="10"/>
  <c r="R14" i="10"/>
  <c r="Q9" i="10"/>
  <c r="Q14" i="10"/>
  <c r="P9" i="10"/>
  <c r="P14" i="10"/>
  <c r="O9" i="10"/>
  <c r="O14" i="10"/>
  <c r="T8" i="10"/>
  <c r="L8" i="10"/>
  <c r="M8" i="10"/>
  <c r="N8" i="10"/>
  <c r="L13" i="10"/>
  <c r="T13" i="10"/>
  <c r="S8" i="10"/>
  <c r="S13" i="10"/>
  <c r="R8" i="10"/>
  <c r="R13" i="10"/>
  <c r="Q8" i="10"/>
  <c r="Q13" i="10"/>
  <c r="P8" i="10"/>
  <c r="P13" i="10"/>
  <c r="O8" i="10"/>
  <c r="O13" i="10"/>
  <c r="T7" i="10"/>
  <c r="L7" i="10"/>
  <c r="M7" i="10"/>
  <c r="N7" i="10"/>
  <c r="L12" i="10"/>
  <c r="T12" i="10"/>
  <c r="S7" i="10"/>
  <c r="S12" i="10"/>
  <c r="R7" i="10"/>
  <c r="R12" i="10"/>
  <c r="Q7" i="10"/>
  <c r="Q12" i="10"/>
  <c r="P7" i="10"/>
  <c r="P12" i="10"/>
  <c r="O7" i="10"/>
  <c r="O12" i="10"/>
  <c r="M48" i="8"/>
  <c r="K47" i="8"/>
  <c r="L47" i="8"/>
  <c r="M47" i="8"/>
  <c r="K50" i="8"/>
  <c r="M51" i="8"/>
  <c r="M54" i="8"/>
  <c r="L48" i="8"/>
  <c r="L51" i="8"/>
  <c r="L54" i="8"/>
  <c r="K48" i="8"/>
  <c r="K51" i="8"/>
  <c r="K54" i="8"/>
  <c r="J48" i="8"/>
  <c r="H47" i="8"/>
  <c r="I47" i="8"/>
  <c r="J47" i="8"/>
  <c r="H50" i="8"/>
  <c r="J51" i="8"/>
  <c r="J54" i="8"/>
  <c r="I48" i="8"/>
  <c r="I51" i="8"/>
  <c r="I54" i="8"/>
  <c r="H48" i="8"/>
  <c r="H51" i="8"/>
  <c r="H54" i="8"/>
  <c r="G48" i="8"/>
  <c r="F47" i="8"/>
  <c r="G47" i="8"/>
  <c r="E50" i="8"/>
  <c r="G51" i="8"/>
  <c r="G54" i="8"/>
  <c r="F48" i="8"/>
  <c r="F51" i="8"/>
  <c r="F54" i="8"/>
  <c r="E48" i="8"/>
  <c r="E51" i="8"/>
  <c r="E54" i="8"/>
  <c r="D48" i="8"/>
  <c r="B47" i="8"/>
  <c r="C47" i="8"/>
  <c r="D47" i="8"/>
  <c r="B50" i="8"/>
  <c r="D51" i="8"/>
  <c r="D54" i="8"/>
  <c r="C48" i="8"/>
  <c r="C51" i="8"/>
  <c r="C54" i="8"/>
  <c r="B48" i="8"/>
  <c r="B51" i="8"/>
  <c r="B54" i="8"/>
  <c r="L52" i="8"/>
  <c r="K52" i="8"/>
  <c r="I52" i="8"/>
  <c r="H52" i="8"/>
  <c r="F52" i="8"/>
  <c r="E52" i="8"/>
  <c r="C52" i="8"/>
  <c r="B52" i="8"/>
  <c r="M35" i="8"/>
  <c r="K34" i="8"/>
  <c r="L34" i="8"/>
  <c r="M34" i="8"/>
  <c r="K37" i="8"/>
  <c r="M38" i="8"/>
  <c r="M41" i="8"/>
  <c r="L35" i="8"/>
  <c r="L38" i="8"/>
  <c r="L41" i="8"/>
  <c r="K35" i="8"/>
  <c r="K38" i="8"/>
  <c r="K41" i="8"/>
  <c r="J35" i="8"/>
  <c r="H34" i="8"/>
  <c r="I34" i="8"/>
  <c r="J34" i="8"/>
  <c r="H37" i="8"/>
  <c r="J38" i="8"/>
  <c r="J41" i="8"/>
  <c r="I35" i="8"/>
  <c r="I38" i="8"/>
  <c r="I41" i="8"/>
  <c r="H35" i="8"/>
  <c r="H38" i="8"/>
  <c r="H41" i="8"/>
  <c r="G35" i="8"/>
  <c r="E34" i="8"/>
  <c r="F34" i="8"/>
  <c r="G34" i="8"/>
  <c r="E37" i="8"/>
  <c r="G38" i="8"/>
  <c r="G41" i="8"/>
  <c r="F35" i="8"/>
  <c r="F38" i="8"/>
  <c r="F41" i="8"/>
  <c r="E35" i="8"/>
  <c r="E38" i="8"/>
  <c r="E41" i="8"/>
  <c r="D35" i="8"/>
  <c r="B34" i="8"/>
  <c r="C34" i="8"/>
  <c r="D34" i="8"/>
  <c r="B37" i="8"/>
  <c r="D38" i="8"/>
  <c r="D41" i="8"/>
  <c r="C35" i="8"/>
  <c r="C38" i="8"/>
  <c r="C41" i="8"/>
  <c r="B35" i="8"/>
  <c r="B38" i="8"/>
  <c r="B41" i="8"/>
  <c r="K40" i="8"/>
  <c r="L39" i="8"/>
  <c r="K39" i="8"/>
  <c r="I39" i="8"/>
  <c r="H39" i="8"/>
  <c r="F39" i="8"/>
  <c r="E39" i="8"/>
  <c r="C39" i="8"/>
  <c r="B39" i="8"/>
  <c r="M22" i="8"/>
  <c r="K21" i="8"/>
  <c r="L21" i="8"/>
  <c r="M21" i="8"/>
  <c r="K24" i="8"/>
  <c r="M25" i="8"/>
  <c r="M29" i="8"/>
  <c r="L22" i="8"/>
  <c r="L25" i="8"/>
  <c r="L29" i="8"/>
  <c r="K22" i="8"/>
  <c r="K25" i="8"/>
  <c r="K29" i="8"/>
  <c r="J22" i="8"/>
  <c r="H21" i="8"/>
  <c r="I21" i="8"/>
  <c r="J21" i="8"/>
  <c r="H24" i="8"/>
  <c r="J25" i="8"/>
  <c r="J29" i="8"/>
  <c r="I22" i="8"/>
  <c r="I25" i="8"/>
  <c r="I29" i="8"/>
  <c r="H22" i="8"/>
  <c r="H25" i="8"/>
  <c r="H29" i="8"/>
  <c r="G22" i="8"/>
  <c r="F21" i="8"/>
  <c r="G21" i="8"/>
  <c r="E24" i="8"/>
  <c r="G25" i="8"/>
  <c r="G29" i="8"/>
  <c r="F22" i="8"/>
  <c r="F25" i="8"/>
  <c r="F29" i="8"/>
  <c r="E22" i="8"/>
  <c r="E25" i="8"/>
  <c r="E29" i="8"/>
  <c r="D22" i="8"/>
  <c r="B21" i="8"/>
  <c r="C21" i="8"/>
  <c r="D21" i="8"/>
  <c r="B24" i="8"/>
  <c r="D25" i="8"/>
  <c r="D29" i="8"/>
  <c r="C22" i="8"/>
  <c r="C25" i="8"/>
  <c r="C29" i="8"/>
  <c r="B22" i="8"/>
  <c r="B25" i="8"/>
  <c r="B29" i="8"/>
  <c r="L26" i="8"/>
  <c r="K26" i="8"/>
  <c r="I26" i="8"/>
  <c r="H26" i="8"/>
  <c r="F26" i="8"/>
  <c r="E26" i="8"/>
  <c r="C26" i="8"/>
  <c r="B26" i="8"/>
  <c r="M7" i="8"/>
  <c r="K6" i="8"/>
  <c r="L6" i="8"/>
  <c r="M6" i="8"/>
  <c r="K9" i="8"/>
  <c r="M10" i="8"/>
  <c r="M14" i="8"/>
  <c r="L7" i="8"/>
  <c r="L10" i="8"/>
  <c r="L14" i="8"/>
  <c r="K7" i="8"/>
  <c r="K10" i="8"/>
  <c r="K14" i="8"/>
  <c r="J7" i="8"/>
  <c r="H6" i="8"/>
  <c r="I6" i="8"/>
  <c r="J6" i="8"/>
  <c r="H9" i="8"/>
  <c r="J10" i="8"/>
  <c r="J14" i="8"/>
  <c r="I7" i="8"/>
  <c r="I10" i="8"/>
  <c r="I14" i="8"/>
  <c r="H7" i="8"/>
  <c r="H10" i="8"/>
  <c r="H14" i="8"/>
  <c r="G7" i="8"/>
  <c r="E6" i="8"/>
  <c r="F6" i="8"/>
  <c r="G6" i="8"/>
  <c r="E9" i="8"/>
  <c r="G10" i="8"/>
  <c r="G14" i="8"/>
  <c r="F7" i="8"/>
  <c r="F10" i="8"/>
  <c r="F14" i="8"/>
  <c r="E7" i="8"/>
  <c r="E10" i="8"/>
  <c r="E14" i="8"/>
  <c r="D7" i="8"/>
  <c r="B6" i="8"/>
  <c r="C6" i="8"/>
  <c r="D6" i="8"/>
  <c r="B9" i="8"/>
  <c r="D10" i="8"/>
  <c r="D14" i="8"/>
  <c r="C7" i="8"/>
  <c r="C10" i="8"/>
  <c r="C14" i="8"/>
  <c r="B7" i="8"/>
  <c r="B10" i="8"/>
  <c r="B14" i="8"/>
  <c r="K12" i="8"/>
  <c r="L11" i="8"/>
  <c r="K11" i="8"/>
  <c r="I11" i="8"/>
  <c r="H11" i="8"/>
  <c r="F11" i="8"/>
  <c r="E11" i="8"/>
  <c r="C11" i="8"/>
  <c r="B11" i="8"/>
  <c r="S12" i="7"/>
  <c r="P12" i="7"/>
  <c r="M12" i="7"/>
  <c r="J12" i="7"/>
  <c r="S2" i="7"/>
  <c r="P2" i="7"/>
  <c r="M2" i="7"/>
  <c r="J2" i="7"/>
  <c r="Z29" i="6"/>
  <c r="Z28" i="6"/>
  <c r="Z31" i="6"/>
  <c r="AA29" i="6"/>
  <c r="AA28" i="6"/>
  <c r="AA31" i="6"/>
  <c r="Z33" i="6"/>
  <c r="X29" i="6"/>
  <c r="X28" i="6"/>
  <c r="X31" i="6"/>
  <c r="Y29" i="6"/>
  <c r="Y28" i="6"/>
  <c r="Y31" i="6"/>
  <c r="X33" i="6"/>
  <c r="V29" i="6"/>
  <c r="V28" i="6"/>
  <c r="V31" i="6"/>
  <c r="W29" i="6"/>
  <c r="W28" i="6"/>
  <c r="W31" i="6"/>
  <c r="V33" i="6"/>
  <c r="T29" i="6"/>
  <c r="T28" i="6"/>
  <c r="T31" i="6"/>
  <c r="U29" i="6"/>
  <c r="U28" i="6"/>
  <c r="U31" i="6"/>
  <c r="T33" i="6"/>
  <c r="R29" i="6"/>
  <c r="R28" i="6"/>
  <c r="R31" i="6"/>
  <c r="S29" i="6"/>
  <c r="S28" i="6"/>
  <c r="S31" i="6"/>
  <c r="R33" i="6"/>
  <c r="P29" i="6"/>
  <c r="P28" i="6"/>
  <c r="P31" i="6"/>
  <c r="Q29" i="6"/>
  <c r="Q28" i="6"/>
  <c r="Q31" i="6"/>
  <c r="P33" i="6"/>
  <c r="N29" i="6"/>
  <c r="N28" i="6"/>
  <c r="N31" i="6"/>
  <c r="O29" i="6"/>
  <c r="O28" i="6"/>
  <c r="O31" i="6"/>
  <c r="N33" i="6"/>
  <c r="L29" i="6"/>
  <c r="L28" i="6"/>
  <c r="L31" i="6"/>
  <c r="M29" i="6"/>
  <c r="M28" i="6"/>
  <c r="M31" i="6"/>
  <c r="L33" i="6"/>
  <c r="J29" i="6"/>
  <c r="J28" i="6"/>
  <c r="J31" i="6"/>
  <c r="K29" i="6"/>
  <c r="K28" i="6"/>
  <c r="K31" i="6"/>
  <c r="J33" i="6"/>
  <c r="H29" i="6"/>
  <c r="H28" i="6"/>
  <c r="H31" i="6"/>
  <c r="I29" i="6"/>
  <c r="I28" i="6"/>
  <c r="I31" i="6"/>
  <c r="H33" i="6"/>
  <c r="F29" i="6"/>
  <c r="F28" i="6"/>
  <c r="F31" i="6"/>
  <c r="G29" i="6"/>
  <c r="G28" i="6"/>
  <c r="G31" i="6"/>
  <c r="F33" i="6"/>
  <c r="D29" i="6"/>
  <c r="D28" i="6"/>
  <c r="D31" i="6"/>
  <c r="E29" i="6"/>
  <c r="E28" i="6"/>
  <c r="E31" i="6"/>
  <c r="D33" i="6"/>
  <c r="B29" i="6"/>
  <c r="B28" i="6"/>
  <c r="B31" i="6"/>
  <c r="C29" i="6"/>
  <c r="C28" i="6"/>
  <c r="C31" i="6"/>
  <c r="B33" i="6"/>
  <c r="Z32" i="6"/>
  <c r="X32" i="6"/>
  <c r="V32" i="6"/>
  <c r="T32" i="6"/>
  <c r="R32" i="6"/>
  <c r="P32" i="6"/>
  <c r="N32" i="6"/>
  <c r="L32" i="6"/>
  <c r="J32" i="6"/>
  <c r="H32" i="6"/>
  <c r="F32" i="6"/>
  <c r="D32" i="6"/>
  <c r="B32" i="6"/>
  <c r="S19" i="6"/>
  <c r="S18" i="6"/>
  <c r="S21" i="6"/>
  <c r="T19" i="6"/>
  <c r="T18" i="6"/>
  <c r="T21" i="6"/>
  <c r="U19" i="6"/>
  <c r="U18" i="6"/>
  <c r="U21" i="6"/>
  <c r="S23" i="6"/>
  <c r="P19" i="6"/>
  <c r="P18" i="6"/>
  <c r="P21" i="6"/>
  <c r="Q19" i="6"/>
  <c r="Q18" i="6"/>
  <c r="Q21" i="6"/>
  <c r="R19" i="6"/>
  <c r="R18" i="6"/>
  <c r="R21" i="6"/>
  <c r="P23" i="6"/>
  <c r="M19" i="6"/>
  <c r="M18" i="6"/>
  <c r="M21" i="6"/>
  <c r="N19" i="6"/>
  <c r="N18" i="6"/>
  <c r="N21" i="6"/>
  <c r="O19" i="6"/>
  <c r="O18" i="6"/>
  <c r="O21" i="6"/>
  <c r="M23" i="6"/>
  <c r="J19" i="6"/>
  <c r="J18" i="6"/>
  <c r="J21" i="6"/>
  <c r="K19" i="6"/>
  <c r="K18" i="6"/>
  <c r="K21" i="6"/>
  <c r="L19" i="6"/>
  <c r="L18" i="6"/>
  <c r="L21" i="6"/>
  <c r="J23" i="6"/>
  <c r="G19" i="6"/>
  <c r="G18" i="6"/>
  <c r="G21" i="6"/>
  <c r="H19" i="6"/>
  <c r="H18" i="6"/>
  <c r="H21" i="6"/>
  <c r="I19" i="6"/>
  <c r="I18" i="6"/>
  <c r="I21" i="6"/>
  <c r="G23" i="6"/>
  <c r="S22" i="6"/>
  <c r="P22" i="6"/>
  <c r="M22" i="6"/>
  <c r="J22" i="6"/>
  <c r="G22" i="6"/>
  <c r="W6" i="6"/>
  <c r="W5" i="6"/>
  <c r="W8" i="6"/>
  <c r="X6" i="6"/>
  <c r="X5" i="6"/>
  <c r="X8" i="6"/>
  <c r="Y6" i="6"/>
  <c r="Y5" i="6"/>
  <c r="Y8" i="6"/>
  <c r="W10" i="6"/>
  <c r="T6" i="6"/>
  <c r="T5" i="6"/>
  <c r="T8" i="6"/>
  <c r="U6" i="6"/>
  <c r="U5" i="6"/>
  <c r="U8" i="6"/>
  <c r="V6" i="6"/>
  <c r="V5" i="6"/>
  <c r="V8" i="6"/>
  <c r="T10" i="6"/>
  <c r="Q6" i="6"/>
  <c r="Q5" i="6"/>
  <c r="Q8" i="6"/>
  <c r="R6" i="6"/>
  <c r="R5" i="6"/>
  <c r="R8" i="6"/>
  <c r="S6" i="6"/>
  <c r="S5" i="6"/>
  <c r="S8" i="6"/>
  <c r="Q10" i="6"/>
  <c r="N6" i="6"/>
  <c r="N5" i="6"/>
  <c r="N8" i="6"/>
  <c r="O6" i="6"/>
  <c r="O5" i="6"/>
  <c r="O8" i="6"/>
  <c r="P6" i="6"/>
  <c r="P5" i="6"/>
  <c r="P8" i="6"/>
  <c r="N10" i="6"/>
  <c r="K6" i="6"/>
  <c r="K5" i="6"/>
  <c r="K8" i="6"/>
  <c r="L6" i="6"/>
  <c r="L5" i="6"/>
  <c r="L8" i="6"/>
  <c r="M6" i="6"/>
  <c r="M5" i="6"/>
  <c r="M8" i="6"/>
  <c r="K10" i="6"/>
  <c r="H6" i="6"/>
  <c r="H5" i="6"/>
  <c r="H8" i="6"/>
  <c r="I6" i="6"/>
  <c r="I5" i="6"/>
  <c r="I8" i="6"/>
  <c r="J6" i="6"/>
  <c r="J5" i="6"/>
  <c r="J8" i="6"/>
  <c r="H10" i="6"/>
  <c r="E6" i="6"/>
  <c r="E5" i="6"/>
  <c r="E8" i="6"/>
  <c r="F6" i="6"/>
  <c r="F5" i="6"/>
  <c r="F8" i="6"/>
  <c r="G6" i="6"/>
  <c r="G5" i="6"/>
  <c r="G8" i="6"/>
  <c r="E10" i="6"/>
  <c r="B6" i="6"/>
  <c r="B5" i="6"/>
  <c r="B8" i="6"/>
  <c r="C6" i="6"/>
  <c r="C5" i="6"/>
  <c r="C8" i="6"/>
  <c r="D6" i="6"/>
  <c r="D5" i="6"/>
  <c r="D8" i="6"/>
  <c r="B10" i="6"/>
  <c r="W9" i="6"/>
  <c r="T9" i="6"/>
  <c r="Q9" i="6"/>
  <c r="N9" i="6"/>
  <c r="K9" i="6"/>
  <c r="H9" i="6"/>
  <c r="E9" i="6"/>
  <c r="B9" i="6"/>
  <c r="D49" i="5"/>
  <c r="D47" i="5"/>
  <c r="D52" i="5"/>
  <c r="D58" i="5"/>
  <c r="C49" i="5"/>
  <c r="C47" i="5"/>
  <c r="C52" i="5"/>
  <c r="C58" i="5"/>
  <c r="B49" i="5"/>
  <c r="B47" i="5"/>
  <c r="B52" i="5"/>
  <c r="B58" i="5"/>
  <c r="D48" i="5"/>
  <c r="D51" i="5"/>
  <c r="D57" i="5"/>
  <c r="C48" i="5"/>
  <c r="C51" i="5"/>
  <c r="C57" i="5"/>
  <c r="B48" i="5"/>
  <c r="B51" i="5"/>
  <c r="B57" i="5"/>
  <c r="C55" i="5"/>
  <c r="B55" i="5"/>
  <c r="C54" i="5"/>
  <c r="B54" i="5"/>
  <c r="M28" i="5"/>
  <c r="M26" i="5"/>
  <c r="M31" i="5"/>
  <c r="M37" i="5"/>
  <c r="L28" i="5"/>
  <c r="L26" i="5"/>
  <c r="L31" i="5"/>
  <c r="L37" i="5"/>
  <c r="K28" i="5"/>
  <c r="K26" i="5"/>
  <c r="K31" i="5"/>
  <c r="K37" i="5"/>
  <c r="J28" i="5"/>
  <c r="J26" i="5"/>
  <c r="J31" i="5"/>
  <c r="J37" i="5"/>
  <c r="I28" i="5"/>
  <c r="I26" i="5"/>
  <c r="I31" i="5"/>
  <c r="I37" i="5"/>
  <c r="H28" i="5"/>
  <c r="H26" i="5"/>
  <c r="H31" i="5"/>
  <c r="H37" i="5"/>
  <c r="G28" i="5"/>
  <c r="G26" i="5"/>
  <c r="G31" i="5"/>
  <c r="G37" i="5"/>
  <c r="F28" i="5"/>
  <c r="F26" i="5"/>
  <c r="F31" i="5"/>
  <c r="F37" i="5"/>
  <c r="E28" i="5"/>
  <c r="E26" i="5"/>
  <c r="E31" i="5"/>
  <c r="E37" i="5"/>
  <c r="D28" i="5"/>
  <c r="D26" i="5"/>
  <c r="D31" i="5"/>
  <c r="D37" i="5"/>
  <c r="C28" i="5"/>
  <c r="C26" i="5"/>
  <c r="C31" i="5"/>
  <c r="C37" i="5"/>
  <c r="B28" i="5"/>
  <c r="B26" i="5"/>
  <c r="B31" i="5"/>
  <c r="B37" i="5"/>
  <c r="M27" i="5"/>
  <c r="M30" i="5"/>
  <c r="M36" i="5"/>
  <c r="L27" i="5"/>
  <c r="L30" i="5"/>
  <c r="L36" i="5"/>
  <c r="K27" i="5"/>
  <c r="K30" i="5"/>
  <c r="K36" i="5"/>
  <c r="J27" i="5"/>
  <c r="J30" i="5"/>
  <c r="J36" i="5"/>
  <c r="I27" i="5"/>
  <c r="I30" i="5"/>
  <c r="I36" i="5"/>
  <c r="H27" i="5"/>
  <c r="H30" i="5"/>
  <c r="H36" i="5"/>
  <c r="G27" i="5"/>
  <c r="G30" i="5"/>
  <c r="G36" i="5"/>
  <c r="F27" i="5"/>
  <c r="F30" i="5"/>
  <c r="F36" i="5"/>
  <c r="E27" i="5"/>
  <c r="E30" i="5"/>
  <c r="E36" i="5"/>
  <c r="D27" i="5"/>
  <c r="D30" i="5"/>
  <c r="D36" i="5"/>
  <c r="C27" i="5"/>
  <c r="C30" i="5"/>
  <c r="C36" i="5"/>
  <c r="B27" i="5"/>
  <c r="B30" i="5"/>
  <c r="B36" i="5"/>
  <c r="L34" i="5"/>
  <c r="K34" i="5"/>
  <c r="I34" i="5"/>
  <c r="H34" i="5"/>
  <c r="F34" i="5"/>
  <c r="E34" i="5"/>
  <c r="C34" i="5"/>
  <c r="B34" i="5"/>
  <c r="L33" i="5"/>
  <c r="K33" i="5"/>
  <c r="I33" i="5"/>
  <c r="H33" i="5"/>
  <c r="F33" i="5"/>
  <c r="E33" i="5"/>
  <c r="C33" i="5"/>
  <c r="B33" i="5"/>
  <c r="AC22" i="5"/>
  <c r="AC20" i="5"/>
  <c r="AC25" i="5"/>
  <c r="AC31" i="5"/>
  <c r="AB22" i="5"/>
  <c r="AB20" i="5"/>
  <c r="AB25" i="5"/>
  <c r="AB31" i="5"/>
  <c r="AA22" i="5"/>
  <c r="AA20" i="5"/>
  <c r="AA25" i="5"/>
  <c r="AA31" i="5"/>
  <c r="Z22" i="5"/>
  <c r="Z20" i="5"/>
  <c r="Z25" i="5"/>
  <c r="Z31" i="5"/>
  <c r="Y22" i="5"/>
  <c r="Y20" i="5"/>
  <c r="Y25" i="5"/>
  <c r="Y31" i="5"/>
  <c r="X22" i="5"/>
  <c r="X20" i="5"/>
  <c r="X25" i="5"/>
  <c r="X31" i="5"/>
  <c r="W22" i="5"/>
  <c r="W20" i="5"/>
  <c r="W25" i="5"/>
  <c r="W31" i="5"/>
  <c r="V22" i="5"/>
  <c r="V20" i="5"/>
  <c r="V25" i="5"/>
  <c r="V31" i="5"/>
  <c r="U22" i="5"/>
  <c r="U20" i="5"/>
  <c r="U25" i="5"/>
  <c r="U31" i="5"/>
  <c r="T22" i="5"/>
  <c r="T20" i="5"/>
  <c r="T25" i="5"/>
  <c r="T31" i="5"/>
  <c r="S22" i="5"/>
  <c r="S20" i="5"/>
  <c r="S25" i="5"/>
  <c r="S31" i="5"/>
  <c r="R22" i="5"/>
  <c r="R20" i="5"/>
  <c r="R25" i="5"/>
  <c r="R31" i="5"/>
  <c r="AC21" i="5"/>
  <c r="AC24" i="5"/>
  <c r="AC30" i="5"/>
  <c r="AB21" i="5"/>
  <c r="AB24" i="5"/>
  <c r="AB30" i="5"/>
  <c r="AA21" i="5"/>
  <c r="AA24" i="5"/>
  <c r="AA30" i="5"/>
  <c r="Z21" i="5"/>
  <c r="Z24" i="5"/>
  <c r="Z30" i="5"/>
  <c r="Y21" i="5"/>
  <c r="Y24" i="5"/>
  <c r="Y30" i="5"/>
  <c r="X21" i="5"/>
  <c r="X24" i="5"/>
  <c r="X30" i="5"/>
  <c r="W21" i="5"/>
  <c r="W24" i="5"/>
  <c r="W30" i="5"/>
  <c r="V21" i="5"/>
  <c r="V24" i="5"/>
  <c r="V30" i="5"/>
  <c r="U21" i="5"/>
  <c r="U24" i="5"/>
  <c r="U30" i="5"/>
  <c r="T21" i="5"/>
  <c r="T24" i="5"/>
  <c r="T30" i="5"/>
  <c r="S21" i="5"/>
  <c r="S24" i="5"/>
  <c r="S30" i="5"/>
  <c r="R21" i="5"/>
  <c r="R24" i="5"/>
  <c r="R30" i="5"/>
  <c r="AB28" i="5"/>
  <c r="AA28" i="5"/>
  <c r="Y28" i="5"/>
  <c r="X28" i="5"/>
  <c r="V28" i="5"/>
  <c r="U28" i="5"/>
  <c r="S28" i="5"/>
  <c r="R28" i="5"/>
  <c r="O22" i="5"/>
  <c r="O20" i="5"/>
  <c r="O25" i="5"/>
  <c r="P22" i="5"/>
  <c r="P20" i="5"/>
  <c r="P25" i="5"/>
  <c r="Q22" i="5"/>
  <c r="Q20" i="5"/>
  <c r="Q25" i="5"/>
  <c r="P28" i="5"/>
  <c r="O28" i="5"/>
  <c r="AB27" i="5"/>
  <c r="AA27" i="5"/>
  <c r="Y27" i="5"/>
  <c r="X27" i="5"/>
  <c r="V27" i="5"/>
  <c r="U27" i="5"/>
  <c r="S27" i="5"/>
  <c r="R27" i="5"/>
  <c r="O21" i="5"/>
  <c r="O24" i="5"/>
  <c r="P21" i="5"/>
  <c r="P24" i="5"/>
  <c r="Q21" i="5"/>
  <c r="Q24" i="5"/>
  <c r="P27" i="5"/>
  <c r="O27" i="5"/>
  <c r="M8" i="5"/>
  <c r="M6" i="5"/>
  <c r="M11" i="5"/>
  <c r="M17" i="5"/>
  <c r="L8" i="5"/>
  <c r="L6" i="5"/>
  <c r="L11" i="5"/>
  <c r="L17" i="5"/>
  <c r="K8" i="5"/>
  <c r="K6" i="5"/>
  <c r="K11" i="5"/>
  <c r="K17" i="5"/>
  <c r="J8" i="5"/>
  <c r="J6" i="5"/>
  <c r="J11" i="5"/>
  <c r="J17" i="5"/>
  <c r="I8" i="5"/>
  <c r="I6" i="5"/>
  <c r="I11" i="5"/>
  <c r="I17" i="5"/>
  <c r="H8" i="5"/>
  <c r="H6" i="5"/>
  <c r="H11" i="5"/>
  <c r="H17" i="5"/>
  <c r="G8" i="5"/>
  <c r="G6" i="5"/>
  <c r="G11" i="5"/>
  <c r="G17" i="5"/>
  <c r="F8" i="5"/>
  <c r="F6" i="5"/>
  <c r="F11" i="5"/>
  <c r="F17" i="5"/>
  <c r="E8" i="5"/>
  <c r="E6" i="5"/>
  <c r="E11" i="5"/>
  <c r="E17" i="5"/>
  <c r="D8" i="5"/>
  <c r="D6" i="5"/>
  <c r="D11" i="5"/>
  <c r="D17" i="5"/>
  <c r="C8" i="5"/>
  <c r="C6" i="5"/>
  <c r="C11" i="5"/>
  <c r="C17" i="5"/>
  <c r="B8" i="5"/>
  <c r="B6" i="5"/>
  <c r="B11" i="5"/>
  <c r="B17" i="5"/>
  <c r="M7" i="5"/>
  <c r="M10" i="5"/>
  <c r="M16" i="5"/>
  <c r="L7" i="5"/>
  <c r="L10" i="5"/>
  <c r="L16" i="5"/>
  <c r="K7" i="5"/>
  <c r="K10" i="5"/>
  <c r="K16" i="5"/>
  <c r="J7" i="5"/>
  <c r="J10" i="5"/>
  <c r="J16" i="5"/>
  <c r="I7" i="5"/>
  <c r="I10" i="5"/>
  <c r="I16" i="5"/>
  <c r="H7" i="5"/>
  <c r="H10" i="5"/>
  <c r="H16" i="5"/>
  <c r="G7" i="5"/>
  <c r="G10" i="5"/>
  <c r="G16" i="5"/>
  <c r="F7" i="5"/>
  <c r="F10" i="5"/>
  <c r="F16" i="5"/>
  <c r="E7" i="5"/>
  <c r="E10" i="5"/>
  <c r="E16" i="5"/>
  <c r="D7" i="5"/>
  <c r="D10" i="5"/>
  <c r="D16" i="5"/>
  <c r="C7" i="5"/>
  <c r="C10" i="5"/>
  <c r="C16" i="5"/>
  <c r="B7" i="5"/>
  <c r="B10" i="5"/>
  <c r="B16" i="5"/>
  <c r="L14" i="5"/>
  <c r="K14" i="5"/>
  <c r="I14" i="5"/>
  <c r="H14" i="5"/>
  <c r="F14" i="5"/>
  <c r="E14" i="5"/>
  <c r="C14" i="5"/>
  <c r="B14" i="5"/>
  <c r="L13" i="5"/>
  <c r="K13" i="5"/>
  <c r="I13" i="5"/>
  <c r="H13" i="5"/>
  <c r="F13" i="5"/>
  <c r="E13" i="5"/>
  <c r="C13" i="5"/>
  <c r="B13" i="5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Q28" i="4"/>
  <c r="P28" i="4"/>
  <c r="H28" i="4"/>
  <c r="G28" i="4"/>
  <c r="Q27" i="4"/>
  <c r="P27" i="4"/>
  <c r="H27" i="4"/>
  <c r="G27" i="4"/>
  <c r="Q26" i="4"/>
  <c r="P26" i="4"/>
  <c r="H26" i="4"/>
  <c r="G26" i="4"/>
  <c r="Q25" i="4"/>
  <c r="P25" i="4"/>
  <c r="H25" i="4"/>
  <c r="G25" i="4"/>
  <c r="Q24" i="4"/>
  <c r="P24" i="4"/>
  <c r="H24" i="4"/>
  <c r="G24" i="4"/>
  <c r="Q23" i="4"/>
  <c r="P23" i="4"/>
  <c r="H23" i="4"/>
  <c r="G23" i="4"/>
  <c r="Q22" i="4"/>
  <c r="P22" i="4"/>
  <c r="H22" i="4"/>
  <c r="G22" i="4"/>
  <c r="Q21" i="4"/>
  <c r="P21" i="4"/>
  <c r="H21" i="4"/>
  <c r="G21" i="4"/>
  <c r="Q20" i="4"/>
  <c r="P20" i="4"/>
  <c r="H20" i="4"/>
  <c r="G20" i="4"/>
  <c r="Q19" i="4"/>
  <c r="P19" i="4"/>
  <c r="H19" i="4"/>
  <c r="G19" i="4"/>
  <c r="Q18" i="4"/>
  <c r="P18" i="4"/>
  <c r="H18" i="4"/>
  <c r="G18" i="4"/>
  <c r="Q17" i="4"/>
  <c r="P17" i="4"/>
  <c r="H17" i="4"/>
  <c r="G17" i="4"/>
  <c r="Q16" i="4"/>
  <c r="P16" i="4"/>
  <c r="H16" i="4"/>
  <c r="G16" i="4"/>
  <c r="Q14" i="4"/>
  <c r="P14" i="4"/>
  <c r="O14" i="4"/>
  <c r="H14" i="4"/>
  <c r="G14" i="4"/>
  <c r="F14" i="4"/>
  <c r="Q13" i="4"/>
  <c r="P13" i="4"/>
  <c r="O13" i="4"/>
  <c r="H13" i="4"/>
  <c r="G13" i="4"/>
  <c r="F13" i="4"/>
  <c r="Q12" i="4"/>
  <c r="P12" i="4"/>
  <c r="O12" i="4"/>
  <c r="H12" i="4"/>
  <c r="G12" i="4"/>
  <c r="F12" i="4"/>
  <c r="Q11" i="4"/>
  <c r="P11" i="4"/>
  <c r="O11" i="4"/>
  <c r="H11" i="4"/>
  <c r="G11" i="4"/>
  <c r="F11" i="4"/>
  <c r="Q10" i="4"/>
  <c r="P10" i="4"/>
  <c r="O10" i="4"/>
  <c r="H10" i="4"/>
  <c r="G10" i="4"/>
  <c r="F10" i="4"/>
  <c r="Q9" i="4"/>
  <c r="P9" i="4"/>
  <c r="O9" i="4"/>
  <c r="H9" i="4"/>
  <c r="G9" i="4"/>
  <c r="F9" i="4"/>
  <c r="Q8" i="4"/>
  <c r="P8" i="4"/>
  <c r="O8" i="4"/>
  <c r="H8" i="4"/>
  <c r="G8" i="4"/>
  <c r="F8" i="4"/>
  <c r="Q7" i="4"/>
  <c r="P7" i="4"/>
  <c r="O7" i="4"/>
  <c r="H7" i="4"/>
  <c r="G7" i="4"/>
  <c r="F7" i="4"/>
  <c r="Q6" i="4"/>
  <c r="P6" i="4"/>
  <c r="O6" i="4"/>
  <c r="H6" i="4"/>
  <c r="G6" i="4"/>
  <c r="F6" i="4"/>
  <c r="Q5" i="4"/>
  <c r="P5" i="4"/>
  <c r="O5" i="4"/>
  <c r="H5" i="4"/>
  <c r="G5" i="4"/>
  <c r="F5" i="4"/>
  <c r="Q4" i="4"/>
  <c r="P4" i="4"/>
  <c r="O4" i="4"/>
  <c r="H4" i="4"/>
  <c r="G4" i="4"/>
  <c r="F4" i="4"/>
  <c r="Q3" i="4"/>
  <c r="P3" i="4"/>
  <c r="O3" i="4"/>
  <c r="H3" i="4"/>
  <c r="G3" i="4"/>
  <c r="F3" i="4"/>
  <c r="Q2" i="4"/>
  <c r="P2" i="4"/>
  <c r="H2" i="4"/>
  <c r="G2" i="4"/>
  <c r="O119" i="1"/>
  <c r="M118" i="1"/>
  <c r="N118" i="1"/>
  <c r="O118" i="1"/>
  <c r="M121" i="1"/>
  <c r="O122" i="1"/>
  <c r="O127" i="1"/>
  <c r="N119" i="1"/>
  <c r="N122" i="1"/>
  <c r="N127" i="1"/>
  <c r="M119" i="1"/>
  <c r="M122" i="1"/>
  <c r="M127" i="1"/>
  <c r="L119" i="1"/>
  <c r="J118" i="1"/>
  <c r="K118" i="1"/>
  <c r="L118" i="1"/>
  <c r="J121" i="1"/>
  <c r="L122" i="1"/>
  <c r="L127" i="1"/>
  <c r="K119" i="1"/>
  <c r="K122" i="1"/>
  <c r="K127" i="1"/>
  <c r="J119" i="1"/>
  <c r="J122" i="1"/>
  <c r="J127" i="1"/>
  <c r="I119" i="1"/>
  <c r="G118" i="1"/>
  <c r="H118" i="1"/>
  <c r="I118" i="1"/>
  <c r="G121" i="1"/>
  <c r="I122" i="1"/>
  <c r="I127" i="1"/>
  <c r="H119" i="1"/>
  <c r="H122" i="1"/>
  <c r="H127" i="1"/>
  <c r="G119" i="1"/>
  <c r="G122" i="1"/>
  <c r="G127" i="1"/>
  <c r="F119" i="1"/>
  <c r="D118" i="1"/>
  <c r="E118" i="1"/>
  <c r="F118" i="1"/>
  <c r="D121" i="1"/>
  <c r="F122" i="1"/>
  <c r="F127" i="1"/>
  <c r="E119" i="1"/>
  <c r="E122" i="1"/>
  <c r="E127" i="1"/>
  <c r="D119" i="1"/>
  <c r="D122" i="1"/>
  <c r="D127" i="1"/>
  <c r="N123" i="1"/>
  <c r="M123" i="1"/>
  <c r="K123" i="1"/>
  <c r="J123" i="1"/>
  <c r="H123" i="1"/>
  <c r="G123" i="1"/>
  <c r="E123" i="1"/>
  <c r="D123" i="1"/>
  <c r="L105" i="1"/>
  <c r="J104" i="1"/>
  <c r="K104" i="1"/>
  <c r="L104" i="1"/>
  <c r="J107" i="1"/>
  <c r="L108" i="1"/>
  <c r="L111" i="1"/>
  <c r="K105" i="1"/>
  <c r="K108" i="1"/>
  <c r="K111" i="1"/>
  <c r="J105" i="1"/>
  <c r="J108" i="1"/>
  <c r="J111" i="1"/>
  <c r="F105" i="1"/>
  <c r="D104" i="1"/>
  <c r="E104" i="1"/>
  <c r="F104" i="1"/>
  <c r="D107" i="1"/>
  <c r="F108" i="1"/>
  <c r="F111" i="1"/>
  <c r="E105" i="1"/>
  <c r="E108" i="1"/>
  <c r="E111" i="1"/>
  <c r="D105" i="1"/>
  <c r="D108" i="1"/>
  <c r="D111" i="1"/>
  <c r="L109" i="1"/>
  <c r="K109" i="1"/>
  <c r="J109" i="1"/>
  <c r="E109" i="1"/>
  <c r="D109" i="1"/>
  <c r="AA67" i="1"/>
  <c r="Y65" i="1"/>
  <c r="Z65" i="1"/>
  <c r="AA65" i="1"/>
  <c r="Y69" i="1"/>
  <c r="AA71" i="1"/>
  <c r="AA75" i="1"/>
  <c r="Z67" i="1"/>
  <c r="Z71" i="1"/>
  <c r="Z75" i="1"/>
  <c r="Y67" i="1"/>
  <c r="Y71" i="1"/>
  <c r="Y75" i="1"/>
  <c r="X67" i="1"/>
  <c r="V65" i="1"/>
  <c r="W65" i="1"/>
  <c r="X65" i="1"/>
  <c r="V69" i="1"/>
  <c r="X71" i="1"/>
  <c r="X75" i="1"/>
  <c r="W67" i="1"/>
  <c r="W71" i="1"/>
  <c r="W75" i="1"/>
  <c r="V67" i="1"/>
  <c r="V71" i="1"/>
  <c r="V75" i="1"/>
  <c r="U67" i="1"/>
  <c r="S65" i="1"/>
  <c r="T65" i="1"/>
  <c r="U65" i="1"/>
  <c r="S69" i="1"/>
  <c r="U71" i="1"/>
  <c r="U75" i="1"/>
  <c r="T67" i="1"/>
  <c r="T71" i="1"/>
  <c r="T75" i="1"/>
  <c r="S67" i="1"/>
  <c r="S71" i="1"/>
  <c r="S75" i="1"/>
  <c r="R67" i="1"/>
  <c r="P65" i="1"/>
  <c r="Q65" i="1"/>
  <c r="R65" i="1"/>
  <c r="P69" i="1"/>
  <c r="R71" i="1"/>
  <c r="R75" i="1"/>
  <c r="Q67" i="1"/>
  <c r="Q71" i="1"/>
  <c r="Q75" i="1"/>
  <c r="P67" i="1"/>
  <c r="P71" i="1"/>
  <c r="P75" i="1"/>
  <c r="AA66" i="1"/>
  <c r="AA70" i="1"/>
  <c r="AA74" i="1"/>
  <c r="Z66" i="1"/>
  <c r="Z70" i="1"/>
  <c r="Z74" i="1"/>
  <c r="Y66" i="1"/>
  <c r="Y70" i="1"/>
  <c r="Y74" i="1"/>
  <c r="X66" i="1"/>
  <c r="X70" i="1"/>
  <c r="X74" i="1"/>
  <c r="W66" i="1"/>
  <c r="W70" i="1"/>
  <c r="W74" i="1"/>
  <c r="V66" i="1"/>
  <c r="V70" i="1"/>
  <c r="V74" i="1"/>
  <c r="U66" i="1"/>
  <c r="U70" i="1"/>
  <c r="U74" i="1"/>
  <c r="T66" i="1"/>
  <c r="T70" i="1"/>
  <c r="T74" i="1"/>
  <c r="S66" i="1"/>
  <c r="S70" i="1"/>
  <c r="S74" i="1"/>
  <c r="R66" i="1"/>
  <c r="R70" i="1"/>
  <c r="R74" i="1"/>
  <c r="Q66" i="1"/>
  <c r="Q70" i="1"/>
  <c r="Q74" i="1"/>
  <c r="P66" i="1"/>
  <c r="P70" i="1"/>
  <c r="P74" i="1"/>
  <c r="Y73" i="1"/>
  <c r="V73" i="1"/>
  <c r="S73" i="1"/>
  <c r="P73" i="1"/>
  <c r="Y72" i="1"/>
  <c r="V72" i="1"/>
  <c r="S72" i="1"/>
  <c r="P72" i="1"/>
  <c r="Z69" i="1"/>
  <c r="W69" i="1"/>
  <c r="T69" i="1"/>
  <c r="Q69" i="1"/>
  <c r="U51" i="1"/>
  <c r="S49" i="1"/>
  <c r="T49" i="1"/>
  <c r="U49" i="1"/>
  <c r="S53" i="1"/>
  <c r="U55" i="1"/>
  <c r="U59" i="1"/>
  <c r="T51" i="1"/>
  <c r="T55" i="1"/>
  <c r="T59" i="1"/>
  <c r="S51" i="1"/>
  <c r="S55" i="1"/>
  <c r="S59" i="1"/>
  <c r="R51" i="1"/>
  <c r="P49" i="1"/>
  <c r="Q49" i="1"/>
  <c r="R49" i="1"/>
  <c r="P53" i="1"/>
  <c r="R55" i="1"/>
  <c r="R59" i="1"/>
  <c r="Q51" i="1"/>
  <c r="Q55" i="1"/>
  <c r="Q59" i="1"/>
  <c r="P51" i="1"/>
  <c r="P55" i="1"/>
  <c r="P59" i="1"/>
  <c r="U50" i="1"/>
  <c r="U54" i="1"/>
  <c r="U58" i="1"/>
  <c r="T50" i="1"/>
  <c r="T54" i="1"/>
  <c r="T58" i="1"/>
  <c r="S50" i="1"/>
  <c r="S54" i="1"/>
  <c r="S58" i="1"/>
  <c r="R50" i="1"/>
  <c r="R54" i="1"/>
  <c r="R58" i="1"/>
  <c r="Q50" i="1"/>
  <c r="Q54" i="1"/>
  <c r="Q58" i="1"/>
  <c r="P50" i="1"/>
  <c r="P54" i="1"/>
  <c r="P58" i="1"/>
  <c r="S57" i="1"/>
  <c r="P57" i="1"/>
  <c r="S56" i="1"/>
  <c r="P56" i="1"/>
  <c r="T53" i="1"/>
  <c r="Q53" i="1"/>
  <c r="T88" i="1"/>
  <c r="R87" i="1"/>
  <c r="S87" i="1"/>
  <c r="T87" i="1"/>
  <c r="R90" i="1"/>
  <c r="T91" i="1"/>
  <c r="T94" i="1"/>
  <c r="S88" i="1"/>
  <c r="S91" i="1"/>
  <c r="S94" i="1"/>
  <c r="R88" i="1"/>
  <c r="R91" i="1"/>
  <c r="R94" i="1"/>
  <c r="Q88" i="1"/>
  <c r="O87" i="1"/>
  <c r="P87" i="1"/>
  <c r="Q87" i="1"/>
  <c r="O90" i="1"/>
  <c r="Q91" i="1"/>
  <c r="Q94" i="1"/>
  <c r="P88" i="1"/>
  <c r="P91" i="1"/>
  <c r="P94" i="1"/>
  <c r="O88" i="1"/>
  <c r="O91" i="1"/>
  <c r="O94" i="1"/>
  <c r="N88" i="1"/>
  <c r="L87" i="1"/>
  <c r="M87" i="1"/>
  <c r="N87" i="1"/>
  <c r="L90" i="1"/>
  <c r="N91" i="1"/>
  <c r="N94" i="1"/>
  <c r="M88" i="1"/>
  <c r="M91" i="1"/>
  <c r="M94" i="1"/>
  <c r="L88" i="1"/>
  <c r="L91" i="1"/>
  <c r="L94" i="1"/>
  <c r="K88" i="1"/>
  <c r="I87" i="1"/>
  <c r="J87" i="1"/>
  <c r="K87" i="1"/>
  <c r="I90" i="1"/>
  <c r="K91" i="1"/>
  <c r="K94" i="1"/>
  <c r="J88" i="1"/>
  <c r="J91" i="1"/>
  <c r="J94" i="1"/>
  <c r="I88" i="1"/>
  <c r="I91" i="1"/>
  <c r="I94" i="1"/>
  <c r="H88" i="1"/>
  <c r="F87" i="1"/>
  <c r="G87" i="1"/>
  <c r="H87" i="1"/>
  <c r="F90" i="1"/>
  <c r="H91" i="1"/>
  <c r="H94" i="1"/>
  <c r="G88" i="1"/>
  <c r="G91" i="1"/>
  <c r="G94" i="1"/>
  <c r="F88" i="1"/>
  <c r="F91" i="1"/>
  <c r="F94" i="1"/>
  <c r="E88" i="1"/>
  <c r="C87" i="1"/>
  <c r="D87" i="1"/>
  <c r="E87" i="1"/>
  <c r="C90" i="1"/>
  <c r="E91" i="1"/>
  <c r="E94" i="1"/>
  <c r="D88" i="1"/>
  <c r="D91" i="1"/>
  <c r="D94" i="1"/>
  <c r="C88" i="1"/>
  <c r="C91" i="1"/>
  <c r="C94" i="1"/>
  <c r="R93" i="1"/>
  <c r="O93" i="1"/>
  <c r="L93" i="1"/>
  <c r="I93" i="1"/>
  <c r="F93" i="1"/>
  <c r="C93" i="1"/>
  <c r="S90" i="1"/>
  <c r="P90" i="1"/>
  <c r="M90" i="1"/>
  <c r="J90" i="1"/>
  <c r="G90" i="1"/>
  <c r="D90" i="1"/>
  <c r="M68" i="1"/>
  <c r="K66" i="1"/>
  <c r="L66" i="1"/>
  <c r="M66" i="1"/>
  <c r="K70" i="1"/>
  <c r="M72" i="1"/>
  <c r="M76" i="1"/>
  <c r="L68" i="1"/>
  <c r="L72" i="1"/>
  <c r="L76" i="1"/>
  <c r="K68" i="1"/>
  <c r="K72" i="1"/>
  <c r="K76" i="1"/>
  <c r="J68" i="1"/>
  <c r="H66" i="1"/>
  <c r="I66" i="1"/>
  <c r="J66" i="1"/>
  <c r="H70" i="1"/>
  <c r="J72" i="1"/>
  <c r="J76" i="1"/>
  <c r="I68" i="1"/>
  <c r="I72" i="1"/>
  <c r="I76" i="1"/>
  <c r="H68" i="1"/>
  <c r="H72" i="1"/>
  <c r="H76" i="1"/>
  <c r="G68" i="1"/>
  <c r="E66" i="1"/>
  <c r="F66" i="1"/>
  <c r="G66" i="1"/>
  <c r="E70" i="1"/>
  <c r="G72" i="1"/>
  <c r="G76" i="1"/>
  <c r="F68" i="1"/>
  <c r="F72" i="1"/>
  <c r="F76" i="1"/>
  <c r="E68" i="1"/>
  <c r="E72" i="1"/>
  <c r="E76" i="1"/>
  <c r="D68" i="1"/>
  <c r="B66" i="1"/>
  <c r="C66" i="1"/>
  <c r="D66" i="1"/>
  <c r="B70" i="1"/>
  <c r="D72" i="1"/>
  <c r="D76" i="1"/>
  <c r="C68" i="1"/>
  <c r="C72" i="1"/>
  <c r="C76" i="1"/>
  <c r="B68" i="1"/>
  <c r="B72" i="1"/>
  <c r="B76" i="1"/>
  <c r="M67" i="1"/>
  <c r="M71" i="1"/>
  <c r="M75" i="1"/>
  <c r="L67" i="1"/>
  <c r="L71" i="1"/>
  <c r="L75" i="1"/>
  <c r="K67" i="1"/>
  <c r="K71" i="1"/>
  <c r="K75" i="1"/>
  <c r="J67" i="1"/>
  <c r="J71" i="1"/>
  <c r="J75" i="1"/>
  <c r="I67" i="1"/>
  <c r="I71" i="1"/>
  <c r="I75" i="1"/>
  <c r="H67" i="1"/>
  <c r="H71" i="1"/>
  <c r="H75" i="1"/>
  <c r="G67" i="1"/>
  <c r="G71" i="1"/>
  <c r="G75" i="1"/>
  <c r="F67" i="1"/>
  <c r="F71" i="1"/>
  <c r="F75" i="1"/>
  <c r="E67" i="1"/>
  <c r="E71" i="1"/>
  <c r="E75" i="1"/>
  <c r="D67" i="1"/>
  <c r="D71" i="1"/>
  <c r="D75" i="1"/>
  <c r="C67" i="1"/>
  <c r="C71" i="1"/>
  <c r="C75" i="1"/>
  <c r="B67" i="1"/>
  <c r="B71" i="1"/>
  <c r="B75" i="1"/>
  <c r="K74" i="1"/>
  <c r="H74" i="1"/>
  <c r="E74" i="1"/>
  <c r="B74" i="1"/>
  <c r="K73" i="1"/>
  <c r="H73" i="1"/>
  <c r="E73" i="1"/>
  <c r="B73" i="1"/>
  <c r="L70" i="1"/>
  <c r="I70" i="1"/>
  <c r="F70" i="1"/>
  <c r="C70" i="1"/>
  <c r="M51" i="1"/>
  <c r="K49" i="1"/>
  <c r="L49" i="1"/>
  <c r="M49" i="1"/>
  <c r="K53" i="1"/>
  <c r="M55" i="1"/>
  <c r="M59" i="1"/>
  <c r="L51" i="1"/>
  <c r="L55" i="1"/>
  <c r="L59" i="1"/>
  <c r="K51" i="1"/>
  <c r="K55" i="1"/>
  <c r="K59" i="1"/>
  <c r="J51" i="1"/>
  <c r="H49" i="1"/>
  <c r="I49" i="1"/>
  <c r="J49" i="1"/>
  <c r="H53" i="1"/>
  <c r="J55" i="1"/>
  <c r="J59" i="1"/>
  <c r="I51" i="1"/>
  <c r="I55" i="1"/>
  <c r="I59" i="1"/>
  <c r="H51" i="1"/>
  <c r="H55" i="1"/>
  <c r="H59" i="1"/>
  <c r="M50" i="1"/>
  <c r="M54" i="1"/>
  <c r="M58" i="1"/>
  <c r="L50" i="1"/>
  <c r="L54" i="1"/>
  <c r="L58" i="1"/>
  <c r="K50" i="1"/>
  <c r="K54" i="1"/>
  <c r="K58" i="1"/>
  <c r="J50" i="1"/>
  <c r="J54" i="1"/>
  <c r="J58" i="1"/>
  <c r="I50" i="1"/>
  <c r="I54" i="1"/>
  <c r="I58" i="1"/>
  <c r="H50" i="1"/>
  <c r="H54" i="1"/>
  <c r="H58" i="1"/>
  <c r="K57" i="1"/>
  <c r="H57" i="1"/>
  <c r="K56" i="1"/>
  <c r="H56" i="1"/>
  <c r="L53" i="1"/>
  <c r="I53" i="1"/>
  <c r="AA19" i="1"/>
  <c r="Y18" i="1"/>
  <c r="Z18" i="1"/>
  <c r="AA18" i="1"/>
  <c r="Y21" i="1"/>
  <c r="AA22" i="1"/>
  <c r="AA25" i="1"/>
  <c r="Z19" i="1"/>
  <c r="Z22" i="1"/>
  <c r="Z25" i="1"/>
  <c r="Y19" i="1"/>
  <c r="Y22" i="1"/>
  <c r="Y25" i="1"/>
  <c r="X19" i="1"/>
  <c r="V18" i="1"/>
  <c r="W18" i="1"/>
  <c r="X18" i="1"/>
  <c r="V21" i="1"/>
  <c r="X22" i="1"/>
  <c r="X25" i="1"/>
  <c r="W19" i="1"/>
  <c r="W22" i="1"/>
  <c r="W25" i="1"/>
  <c r="V19" i="1"/>
  <c r="V22" i="1"/>
  <c r="V25" i="1"/>
  <c r="U19" i="1"/>
  <c r="S18" i="1"/>
  <c r="T18" i="1"/>
  <c r="U18" i="1"/>
  <c r="S21" i="1"/>
  <c r="U22" i="1"/>
  <c r="U25" i="1"/>
  <c r="T19" i="1"/>
  <c r="T22" i="1"/>
  <c r="T25" i="1"/>
  <c r="S19" i="1"/>
  <c r="S22" i="1"/>
  <c r="S25" i="1"/>
  <c r="R19" i="1"/>
  <c r="P18" i="1"/>
  <c r="Q18" i="1"/>
  <c r="R18" i="1"/>
  <c r="P21" i="1"/>
  <c r="R22" i="1"/>
  <c r="R25" i="1"/>
  <c r="Q19" i="1"/>
  <c r="Q22" i="1"/>
  <c r="Q25" i="1"/>
  <c r="P19" i="1"/>
  <c r="P22" i="1"/>
  <c r="P25" i="1"/>
  <c r="Z23" i="1"/>
  <c r="Y23" i="1"/>
  <c r="W23" i="1"/>
  <c r="V23" i="1"/>
  <c r="T23" i="1"/>
  <c r="S23" i="1"/>
  <c r="Q23" i="1"/>
  <c r="P23" i="1"/>
  <c r="U6" i="1"/>
  <c r="S5" i="1"/>
  <c r="T5" i="1"/>
  <c r="U5" i="1"/>
  <c r="S8" i="1"/>
  <c r="U9" i="1"/>
  <c r="U12" i="1"/>
  <c r="T6" i="1"/>
  <c r="T9" i="1"/>
  <c r="T12" i="1"/>
  <c r="S6" i="1"/>
  <c r="S9" i="1"/>
  <c r="S12" i="1"/>
  <c r="R6" i="1"/>
  <c r="P5" i="1"/>
  <c r="Q5" i="1"/>
  <c r="R5" i="1"/>
  <c r="P8" i="1"/>
  <c r="R9" i="1"/>
  <c r="R12" i="1"/>
  <c r="Q6" i="1"/>
  <c r="Q9" i="1"/>
  <c r="Q12" i="1"/>
  <c r="P6" i="1"/>
  <c r="P9" i="1"/>
  <c r="P12" i="1"/>
  <c r="T10" i="1"/>
  <c r="S10" i="1"/>
  <c r="Q10" i="1"/>
  <c r="P10" i="1"/>
  <c r="M28" i="1"/>
  <c r="K26" i="1"/>
  <c r="L26" i="1"/>
  <c r="M26" i="1"/>
  <c r="K30" i="1"/>
  <c r="M32" i="1"/>
  <c r="M36" i="1"/>
  <c r="L28" i="1"/>
  <c r="L32" i="1"/>
  <c r="L36" i="1"/>
  <c r="K28" i="1"/>
  <c r="K32" i="1"/>
  <c r="K36" i="1"/>
  <c r="J28" i="1"/>
  <c r="H26" i="1"/>
  <c r="I26" i="1"/>
  <c r="J26" i="1"/>
  <c r="H30" i="1"/>
  <c r="J32" i="1"/>
  <c r="J36" i="1"/>
  <c r="I28" i="1"/>
  <c r="I32" i="1"/>
  <c r="I36" i="1"/>
  <c r="H28" i="1"/>
  <c r="H32" i="1"/>
  <c r="H36" i="1"/>
  <c r="G28" i="1"/>
  <c r="E26" i="1"/>
  <c r="F26" i="1"/>
  <c r="G26" i="1"/>
  <c r="E30" i="1"/>
  <c r="G32" i="1"/>
  <c r="G36" i="1"/>
  <c r="F28" i="1"/>
  <c r="F32" i="1"/>
  <c r="F36" i="1"/>
  <c r="E28" i="1"/>
  <c r="E32" i="1"/>
  <c r="E36" i="1"/>
  <c r="D28" i="1"/>
  <c r="B26" i="1"/>
  <c r="C26" i="1"/>
  <c r="D26" i="1"/>
  <c r="B30" i="1"/>
  <c r="D32" i="1"/>
  <c r="D36" i="1"/>
  <c r="C28" i="1"/>
  <c r="C32" i="1"/>
  <c r="C36" i="1"/>
  <c r="B28" i="1"/>
  <c r="B32" i="1"/>
  <c r="B36" i="1"/>
  <c r="M27" i="1"/>
  <c r="M31" i="1"/>
  <c r="M35" i="1"/>
  <c r="L27" i="1"/>
  <c r="L31" i="1"/>
  <c r="L35" i="1"/>
  <c r="K27" i="1"/>
  <c r="K31" i="1"/>
  <c r="K35" i="1"/>
  <c r="J27" i="1"/>
  <c r="J31" i="1"/>
  <c r="J35" i="1"/>
  <c r="I27" i="1"/>
  <c r="I31" i="1"/>
  <c r="I35" i="1"/>
  <c r="H27" i="1"/>
  <c r="H31" i="1"/>
  <c r="H35" i="1"/>
  <c r="G27" i="1"/>
  <c r="G31" i="1"/>
  <c r="G35" i="1"/>
  <c r="F27" i="1"/>
  <c r="F31" i="1"/>
  <c r="F35" i="1"/>
  <c r="E27" i="1"/>
  <c r="E31" i="1"/>
  <c r="E35" i="1"/>
  <c r="D27" i="1"/>
  <c r="D31" i="1"/>
  <c r="D35" i="1"/>
  <c r="C27" i="1"/>
  <c r="C31" i="1"/>
  <c r="C35" i="1"/>
  <c r="B27" i="1"/>
  <c r="B31" i="1"/>
  <c r="B35" i="1"/>
  <c r="K34" i="1"/>
  <c r="H34" i="1"/>
  <c r="E34" i="1"/>
  <c r="B34" i="1"/>
  <c r="K33" i="1"/>
  <c r="H33" i="1"/>
  <c r="E33" i="1"/>
  <c r="B33" i="1"/>
  <c r="L30" i="1"/>
  <c r="I30" i="1"/>
  <c r="F30" i="1"/>
  <c r="C30" i="1"/>
  <c r="G8" i="1"/>
  <c r="E6" i="1"/>
  <c r="F6" i="1"/>
  <c r="G6" i="1"/>
  <c r="E10" i="1"/>
  <c r="G12" i="1"/>
  <c r="G16" i="1"/>
  <c r="F8" i="1"/>
  <c r="F12" i="1"/>
  <c r="F16" i="1"/>
  <c r="E8" i="1"/>
  <c r="E12" i="1"/>
  <c r="E16" i="1"/>
  <c r="D8" i="1"/>
  <c r="B6" i="1"/>
  <c r="C6" i="1"/>
  <c r="D6" i="1"/>
  <c r="B10" i="1"/>
  <c r="D12" i="1"/>
  <c r="D16" i="1"/>
  <c r="C8" i="1"/>
  <c r="C12" i="1"/>
  <c r="C16" i="1"/>
  <c r="B8" i="1"/>
  <c r="B12" i="1"/>
  <c r="B16" i="1"/>
  <c r="G7" i="1"/>
  <c r="G11" i="1"/>
  <c r="G15" i="1"/>
  <c r="F7" i="1"/>
  <c r="F11" i="1"/>
  <c r="F15" i="1"/>
  <c r="E7" i="1"/>
  <c r="E11" i="1"/>
  <c r="E15" i="1"/>
  <c r="D7" i="1"/>
  <c r="D11" i="1"/>
  <c r="D15" i="1"/>
  <c r="C7" i="1"/>
  <c r="C11" i="1"/>
  <c r="C15" i="1"/>
  <c r="B7" i="1"/>
  <c r="B11" i="1"/>
  <c r="B15" i="1"/>
  <c r="E14" i="1"/>
  <c r="B14" i="1"/>
  <c r="E13" i="1"/>
  <c r="B13" i="1"/>
  <c r="F10" i="1"/>
  <c r="C10" i="1"/>
  <c r="E38" i="1"/>
  <c r="K38" i="1"/>
  <c r="E39" i="1"/>
  <c r="K39" i="1"/>
  <c r="S27" i="1"/>
  <c r="Y27" i="1"/>
  <c r="E77" i="1"/>
  <c r="K77" i="1"/>
  <c r="E78" i="1"/>
  <c r="K78" i="1"/>
  <c r="L96" i="1"/>
  <c r="R96" i="1"/>
  <c r="D125" i="1"/>
  <c r="G125" i="1"/>
  <c r="J125" i="1"/>
  <c r="M125" i="1"/>
  <c r="E27" i="8"/>
  <c r="K27" i="8"/>
  <c r="E53" i="8"/>
  <c r="K53" i="8"/>
  <c r="N32" i="20"/>
</calcChain>
</file>

<file path=xl/sharedStrings.xml><?xml version="1.0" encoding="utf-8"?>
<sst xmlns="http://schemas.openxmlformats.org/spreadsheetml/2006/main" count="923" uniqueCount="488">
  <si>
    <t>ELF3-aS</t>
    <phoneticPr fontId="2"/>
  </si>
  <si>
    <t>ERVK</t>
    <phoneticPr fontId="2"/>
  </si>
  <si>
    <t>補正</t>
    <rPh sb="0" eb="2">
      <t>ホセイ</t>
    </rPh>
    <phoneticPr fontId="2"/>
  </si>
  <si>
    <t>平均</t>
    <rPh sb="0" eb="2">
      <t>ヘイキn</t>
    </rPh>
    <phoneticPr fontId="2"/>
  </si>
  <si>
    <t>検定</t>
    <rPh sb="0" eb="2">
      <t>ケンテイ</t>
    </rPh>
    <phoneticPr fontId="2"/>
  </si>
  <si>
    <t>Cont</t>
    <phoneticPr fontId="2"/>
  </si>
  <si>
    <t>HOXC-int</t>
    <phoneticPr fontId="5"/>
  </si>
  <si>
    <t>補正</t>
    <rPh sb="0" eb="2">
      <t>ホセイ</t>
    </rPh>
    <phoneticPr fontId="5"/>
  </si>
  <si>
    <t>平均</t>
    <rPh sb="0" eb="2">
      <t>ヘイキン</t>
    </rPh>
    <phoneticPr fontId="2"/>
  </si>
  <si>
    <t>平均</t>
    <rPh sb="0" eb="2">
      <t>ヘイキン</t>
    </rPh>
    <phoneticPr fontId="5"/>
  </si>
  <si>
    <t>siAR-1</t>
    <phoneticPr fontId="2"/>
  </si>
  <si>
    <t>siAR-2</t>
    <phoneticPr fontId="2"/>
  </si>
  <si>
    <t>Cont</t>
    <phoneticPr fontId="1"/>
  </si>
  <si>
    <t>siAR</t>
    <phoneticPr fontId="1"/>
  </si>
  <si>
    <t>suAR-2</t>
    <phoneticPr fontId="1"/>
  </si>
  <si>
    <t>ELFN-AS</t>
    <phoneticPr fontId="2"/>
  </si>
  <si>
    <t>FAM-AS</t>
    <phoneticPr fontId="2"/>
  </si>
  <si>
    <t>HOXC-AS</t>
    <phoneticPr fontId="2"/>
  </si>
  <si>
    <t>NR_039988</t>
    <phoneticPr fontId="2"/>
  </si>
  <si>
    <t>ARLNC1</t>
    <phoneticPr fontId="2"/>
  </si>
  <si>
    <t>siAR-1</t>
    <phoneticPr fontId="1"/>
  </si>
  <si>
    <t>siAR-2</t>
    <phoneticPr fontId="1"/>
  </si>
  <si>
    <t>LNCaP</t>
    <phoneticPr fontId="2"/>
  </si>
  <si>
    <t>VCaP</t>
    <phoneticPr fontId="2"/>
  </si>
  <si>
    <t>22Rv1</t>
    <phoneticPr fontId="2"/>
  </si>
  <si>
    <t>siAR/E</t>
  </si>
  <si>
    <t>siAR/D</t>
  </si>
  <si>
    <t>HOXC-AS1</t>
    <phoneticPr fontId="2"/>
  </si>
  <si>
    <t>RP11-539I</t>
    <phoneticPr fontId="2"/>
  </si>
  <si>
    <t>RN7SL1</t>
    <phoneticPr fontId="2"/>
  </si>
  <si>
    <t>LOC101927746</t>
    <phoneticPr fontId="2"/>
  </si>
  <si>
    <t>LOC100505761</t>
    <phoneticPr fontId="2"/>
  </si>
  <si>
    <t>FAM83H-AS1</t>
    <phoneticPr fontId="2"/>
  </si>
  <si>
    <t>Linc00665</t>
    <phoneticPr fontId="2"/>
  </si>
  <si>
    <t>RORB1-AS1</t>
    <phoneticPr fontId="2"/>
  </si>
  <si>
    <t>FOXP4-AS</t>
    <phoneticPr fontId="2"/>
  </si>
  <si>
    <t>ERVK3-1</t>
    <phoneticPr fontId="2"/>
  </si>
  <si>
    <t>TPPP</t>
    <phoneticPr fontId="2"/>
  </si>
  <si>
    <t>ELFN1-AS1</t>
    <phoneticPr fontId="2"/>
  </si>
  <si>
    <t>DANCR</t>
    <phoneticPr fontId="2"/>
  </si>
  <si>
    <t>SNHG19</t>
    <phoneticPr fontId="2"/>
  </si>
  <si>
    <t>LOC100294145</t>
    <phoneticPr fontId="2"/>
  </si>
  <si>
    <t>HOXC-intron</t>
    <phoneticPr fontId="2"/>
  </si>
  <si>
    <t>FOLH1-intron</t>
    <phoneticPr fontId="2"/>
  </si>
  <si>
    <t>ELF3-AS1</t>
    <phoneticPr fontId="2"/>
  </si>
  <si>
    <t>PRKAG2-AS1</t>
    <phoneticPr fontId="2"/>
  </si>
  <si>
    <t>Lnc6</t>
    <phoneticPr fontId="5"/>
  </si>
  <si>
    <t>検定</t>
    <rPh sb="0" eb="2">
      <t>ケンテイ</t>
    </rPh>
    <phoneticPr fontId="5"/>
  </si>
  <si>
    <t>qPCR</t>
    <phoneticPr fontId="1"/>
  </si>
  <si>
    <t>LNCaP cDNA比　検量線作成で</t>
    <rPh sb="0" eb="1">
      <t>ヒ</t>
    </rPh>
    <phoneticPr fontId="1"/>
  </si>
  <si>
    <t>Benign</t>
    <phoneticPr fontId="1"/>
  </si>
  <si>
    <t>Pca</t>
    <phoneticPr fontId="1"/>
  </si>
  <si>
    <t>CRPC</t>
    <phoneticPr fontId="1"/>
  </si>
  <si>
    <t>Lnc4</t>
    <phoneticPr fontId="1"/>
  </si>
  <si>
    <t>Lnc10</t>
    <phoneticPr fontId="1"/>
  </si>
  <si>
    <t>Dunnett's multiple comparisons test</t>
  </si>
  <si>
    <t>Mean Diff.</t>
  </si>
  <si>
    <t>95% CI of diff.</t>
  </si>
  <si>
    <t>Significant?</t>
  </si>
  <si>
    <t>Summary</t>
  </si>
  <si>
    <t>Adjusted P Value</t>
  </si>
  <si>
    <t>PCa vs. Benign</t>
  </si>
  <si>
    <t>-83.37 to 83.28</t>
  </si>
  <si>
    <t>No</t>
  </si>
  <si>
    <t>ns</t>
  </si>
  <si>
    <t>&gt; 0.9999</t>
  </si>
  <si>
    <t>-1.982 to 4.036</t>
  </si>
  <si>
    <t>PCa vs. CRPC</t>
  </si>
  <si>
    <t>-152.1 to 14.55</t>
  </si>
  <si>
    <t>-5.429 to 0.5887</t>
  </si>
  <si>
    <t>Lnc6</t>
    <phoneticPr fontId="1"/>
  </si>
  <si>
    <t>Lnc11</t>
    <phoneticPr fontId="1"/>
  </si>
  <si>
    <t>-433.9 to 457.6</t>
  </si>
  <si>
    <t>-0.2560 to 0.3221</t>
  </si>
  <si>
    <t>-1268 to -376.7</t>
  </si>
  <si>
    <t>Yes</t>
  </si>
  <si>
    <t>***</t>
  </si>
  <si>
    <t>-0.7428 to -0.1874</t>
  </si>
  <si>
    <t>**</t>
  </si>
  <si>
    <t>Lnc9</t>
    <phoneticPr fontId="1"/>
  </si>
  <si>
    <t>Lnc12</t>
    <phoneticPr fontId="1"/>
  </si>
  <si>
    <t>Dunn's multiple comparisons test</t>
  </si>
  <si>
    <t>Mean rank diff.</t>
  </si>
  <si>
    <t>-0.6777 to 1.174</t>
  </si>
  <si>
    <t>-2.829 to -0.9775</t>
  </si>
  <si>
    <t>HOXC-intron</t>
    <phoneticPr fontId="1"/>
  </si>
  <si>
    <t>ARLNC1</t>
    <phoneticPr fontId="1"/>
  </si>
  <si>
    <t>-0.6134 to 1.822</t>
  </si>
  <si>
    <t>-3.619 to -1.183</t>
  </si>
  <si>
    <t>22Rv1</t>
    <phoneticPr fontId="1"/>
  </si>
  <si>
    <t>P値</t>
    <rPh sb="0" eb="1">
      <t>アタイ</t>
    </rPh>
    <phoneticPr fontId="1"/>
  </si>
  <si>
    <t>平均</t>
    <rPh sb="0" eb="2">
      <t>ヘイキン</t>
    </rPh>
    <phoneticPr fontId="1"/>
  </si>
  <si>
    <t>SD</t>
    <phoneticPr fontId="1"/>
  </si>
  <si>
    <t>DU145</t>
    <phoneticPr fontId="1"/>
  </si>
  <si>
    <t>day 5</t>
    <phoneticPr fontId="1"/>
  </si>
  <si>
    <t>siControl</t>
    <phoneticPr fontId="1"/>
  </si>
  <si>
    <t>day4</t>
    <phoneticPr fontId="1"/>
  </si>
  <si>
    <t>#1</t>
    <phoneticPr fontId="1"/>
  </si>
  <si>
    <t>#2</t>
    <phoneticPr fontId="1"/>
  </si>
  <si>
    <t>#3</t>
    <phoneticPr fontId="1"/>
  </si>
  <si>
    <t xml:space="preserve">     </t>
  </si>
  <si>
    <t>#4</t>
    <phoneticPr fontId="1"/>
  </si>
  <si>
    <t>#5</t>
    <phoneticPr fontId="1"/>
  </si>
  <si>
    <t>#6</t>
    <phoneticPr fontId="1"/>
  </si>
  <si>
    <t>#7</t>
    <phoneticPr fontId="1"/>
  </si>
  <si>
    <t>#8</t>
    <phoneticPr fontId="1"/>
  </si>
  <si>
    <t>#9</t>
    <phoneticPr fontId="1"/>
  </si>
  <si>
    <t>#10</t>
    <phoneticPr fontId="1"/>
  </si>
  <si>
    <t>#11</t>
    <phoneticPr fontId="1"/>
  </si>
  <si>
    <t>#12</t>
    <phoneticPr fontId="1"/>
  </si>
  <si>
    <t>day 3</t>
    <phoneticPr fontId="1"/>
  </si>
  <si>
    <t>day2</t>
    <phoneticPr fontId="1"/>
  </si>
  <si>
    <t>day 1</t>
    <phoneticPr fontId="1"/>
  </si>
  <si>
    <t>siCont</t>
    <phoneticPr fontId="2"/>
  </si>
  <si>
    <r>
      <t>L</t>
    </r>
    <r>
      <rPr>
        <sz val="10"/>
        <rFont val="Arial"/>
        <family val="2"/>
      </rPr>
      <t>NC4</t>
    </r>
    <phoneticPr fontId="2"/>
  </si>
  <si>
    <r>
      <t>L</t>
    </r>
    <r>
      <rPr>
        <sz val="10"/>
        <rFont val="Arial"/>
        <family val="2"/>
      </rPr>
      <t>NC3</t>
    </r>
    <phoneticPr fontId="2"/>
  </si>
  <si>
    <r>
      <t>L</t>
    </r>
    <r>
      <rPr>
        <sz val="10"/>
        <rFont val="Arial"/>
        <family val="2"/>
      </rPr>
      <t>NC1</t>
    </r>
    <phoneticPr fontId="2"/>
  </si>
  <si>
    <t>Arfull</t>
    <phoneticPr fontId="2"/>
  </si>
  <si>
    <t>V7</t>
    <phoneticPr fontId="2"/>
  </si>
  <si>
    <t>siLnc12</t>
    <phoneticPr fontId="2"/>
  </si>
  <si>
    <t>Lnc2</t>
    <phoneticPr fontId="2"/>
  </si>
  <si>
    <t>Lnc7</t>
    <phoneticPr fontId="2"/>
  </si>
  <si>
    <t>Lnc8</t>
    <phoneticPr fontId="2"/>
  </si>
  <si>
    <t>Control比</t>
    <rPh sb="0" eb="1">
      <t>ヒ</t>
    </rPh>
    <phoneticPr fontId="2"/>
  </si>
  <si>
    <t>Lnc5</t>
    <phoneticPr fontId="2"/>
  </si>
  <si>
    <t>Lnc6</t>
    <phoneticPr fontId="2"/>
  </si>
  <si>
    <t>Lnc9</t>
    <phoneticPr fontId="2"/>
  </si>
  <si>
    <t>Lnc10</t>
    <phoneticPr fontId="2"/>
  </si>
  <si>
    <t>Lnc11</t>
    <phoneticPr fontId="2"/>
  </si>
  <si>
    <t>RT+</t>
    <phoneticPr fontId="2"/>
  </si>
  <si>
    <t>siLnc1</t>
    <phoneticPr fontId="2"/>
  </si>
  <si>
    <t>siLnc2</t>
    <phoneticPr fontId="2"/>
  </si>
  <si>
    <t>siLnc3</t>
    <phoneticPr fontId="2"/>
  </si>
  <si>
    <t>siLnc4</t>
    <phoneticPr fontId="2"/>
  </si>
  <si>
    <t>siLnc5</t>
    <phoneticPr fontId="2"/>
  </si>
  <si>
    <t>siLnc7</t>
    <phoneticPr fontId="2"/>
  </si>
  <si>
    <t>AR int</t>
    <phoneticPr fontId="2"/>
  </si>
  <si>
    <t>sd</t>
    <phoneticPr fontId="2"/>
  </si>
  <si>
    <t>siLnc9</t>
    <phoneticPr fontId="2"/>
  </si>
  <si>
    <t>siLnc10</t>
    <phoneticPr fontId="2"/>
  </si>
  <si>
    <t>siLnc11</t>
    <phoneticPr fontId="2"/>
  </si>
  <si>
    <t>RT(-)</t>
    <phoneticPr fontId="2"/>
  </si>
  <si>
    <t>siCOnt</t>
    <phoneticPr fontId="2"/>
  </si>
  <si>
    <t>Lnc4</t>
    <phoneticPr fontId="2"/>
  </si>
  <si>
    <t>Lnc12</t>
    <phoneticPr fontId="2"/>
  </si>
  <si>
    <t>Ln4</t>
    <phoneticPr fontId="1"/>
  </si>
  <si>
    <t>Ln6</t>
    <phoneticPr fontId="1"/>
  </si>
  <si>
    <t>Ln9</t>
    <phoneticPr fontId="1"/>
  </si>
  <si>
    <t>Ln11</t>
    <phoneticPr fontId="1"/>
  </si>
  <si>
    <t>Vehicle</t>
    <phoneticPr fontId="1"/>
  </si>
  <si>
    <t>DHT</t>
    <phoneticPr fontId="1"/>
  </si>
  <si>
    <t>siLnc #4</t>
    <phoneticPr fontId="1"/>
  </si>
  <si>
    <t>siLnc #6</t>
    <phoneticPr fontId="1"/>
  </si>
  <si>
    <t>siLnc #9</t>
    <phoneticPr fontId="1"/>
  </si>
  <si>
    <t>siLnc #11</t>
    <phoneticPr fontId="1"/>
  </si>
  <si>
    <t>siCont</t>
    <phoneticPr fontId="5"/>
  </si>
  <si>
    <t>Lnc4</t>
    <phoneticPr fontId="5"/>
  </si>
  <si>
    <t>GAPDH</t>
    <phoneticPr fontId="5"/>
  </si>
  <si>
    <t>FKBP5</t>
    <phoneticPr fontId="5"/>
  </si>
  <si>
    <t>Lnc9</t>
    <phoneticPr fontId="5"/>
  </si>
  <si>
    <t>ACSL3</t>
    <phoneticPr fontId="5"/>
  </si>
  <si>
    <t>siLnc #6-1</t>
    <phoneticPr fontId="1"/>
  </si>
  <si>
    <t>siLnc #6-2</t>
    <phoneticPr fontId="1"/>
  </si>
  <si>
    <t>siLnc6-1</t>
    <phoneticPr fontId="1"/>
  </si>
  <si>
    <t>siLnc6-2</t>
    <phoneticPr fontId="1"/>
  </si>
  <si>
    <t>siLnc9</t>
    <phoneticPr fontId="1"/>
  </si>
  <si>
    <t>Day 0</t>
    <phoneticPr fontId="1"/>
  </si>
  <si>
    <t>sd</t>
    <phoneticPr fontId="1"/>
  </si>
  <si>
    <t>Day 4</t>
    <phoneticPr fontId="1"/>
  </si>
  <si>
    <t>day0</t>
  </si>
  <si>
    <t>Day 7</t>
    <phoneticPr fontId="1"/>
  </si>
  <si>
    <t>Day 11</t>
    <phoneticPr fontId="1"/>
  </si>
  <si>
    <t>day4</t>
  </si>
  <si>
    <t>day  7</t>
  </si>
  <si>
    <t>day 11</t>
  </si>
  <si>
    <t>input</t>
    <phoneticPr fontId="2"/>
  </si>
  <si>
    <t>IgG</t>
    <phoneticPr fontId="2"/>
  </si>
  <si>
    <t>U2AF2</t>
    <phoneticPr fontId="2"/>
  </si>
  <si>
    <t>NC</t>
    <phoneticPr fontId="2"/>
  </si>
  <si>
    <r>
      <t>N</t>
    </r>
    <r>
      <rPr>
        <sz val="10"/>
        <rFont val="Arial"/>
        <family val="2"/>
      </rPr>
      <t>C</t>
    </r>
    <phoneticPr fontId="2"/>
  </si>
  <si>
    <t>SchLAP1</t>
    <phoneticPr fontId="2"/>
  </si>
  <si>
    <t>LNC6</t>
    <phoneticPr fontId="2"/>
  </si>
  <si>
    <t>Lnc#12</t>
    <phoneticPr fontId="2"/>
  </si>
  <si>
    <t>LNC9</t>
    <phoneticPr fontId="2"/>
  </si>
  <si>
    <t>LNC10</t>
    <phoneticPr fontId="2"/>
  </si>
  <si>
    <t>LNC11</t>
    <phoneticPr fontId="2"/>
  </si>
  <si>
    <t>RIP</t>
    <phoneticPr fontId="5"/>
  </si>
  <si>
    <t>input</t>
    <phoneticPr fontId="5"/>
  </si>
  <si>
    <t>IgG</t>
    <phoneticPr fontId="5"/>
  </si>
  <si>
    <t>hNRNPA1</t>
    <phoneticPr fontId="5"/>
  </si>
  <si>
    <r>
      <t>L</t>
    </r>
    <r>
      <rPr>
        <sz val="10"/>
        <rFont val="Arial"/>
        <family val="2"/>
      </rPr>
      <t>nc1</t>
    </r>
    <phoneticPr fontId="2"/>
  </si>
  <si>
    <r>
      <t>L</t>
    </r>
    <r>
      <rPr>
        <sz val="10"/>
        <rFont val="Arial"/>
        <family val="2"/>
      </rPr>
      <t>nc4</t>
    </r>
    <phoneticPr fontId="2"/>
  </si>
  <si>
    <t>Linc</t>
    <phoneticPr fontId="2"/>
  </si>
  <si>
    <t>HOXC</t>
    <phoneticPr fontId="2"/>
  </si>
  <si>
    <t>Schlap</t>
    <phoneticPr fontId="2"/>
  </si>
  <si>
    <t>Control比</t>
    <rPh sb="0" eb="1">
      <t>ヒ</t>
    </rPh>
    <phoneticPr fontId="5"/>
  </si>
  <si>
    <t>si4</t>
    <phoneticPr fontId="2"/>
  </si>
  <si>
    <t>si6</t>
    <phoneticPr fontId="2"/>
  </si>
  <si>
    <t>si9</t>
    <phoneticPr fontId="2"/>
  </si>
  <si>
    <t>si11</t>
    <phoneticPr fontId="2"/>
  </si>
  <si>
    <t>si12</t>
    <phoneticPr fontId="2"/>
  </si>
  <si>
    <t>int1</t>
    <phoneticPr fontId="2"/>
  </si>
  <si>
    <t>int2</t>
    <phoneticPr fontId="2"/>
  </si>
  <si>
    <t>補正/IgG</t>
    <rPh sb="0" eb="2">
      <t>ホセイ</t>
    </rPh>
    <phoneticPr fontId="2"/>
  </si>
  <si>
    <t>Vec1</t>
    <phoneticPr fontId="5"/>
  </si>
  <si>
    <t>Vec2</t>
    <phoneticPr fontId="5"/>
  </si>
  <si>
    <t>Lnc6-2</t>
    <phoneticPr fontId="5"/>
  </si>
  <si>
    <t>Lnc6-1</t>
    <phoneticPr fontId="5"/>
  </si>
  <si>
    <t>Ave</t>
    <phoneticPr fontId="5"/>
  </si>
  <si>
    <t>sd</t>
    <phoneticPr fontId="5"/>
  </si>
  <si>
    <t>Vec</t>
    <phoneticPr fontId="5"/>
  </si>
  <si>
    <t>Vec比</t>
    <rPh sb="0" eb="1">
      <t>ヒ</t>
    </rPh>
    <phoneticPr fontId="5"/>
  </si>
  <si>
    <t>AR</t>
    <phoneticPr fontId="1"/>
  </si>
  <si>
    <t>Vec-1</t>
    <phoneticPr fontId="1"/>
  </si>
  <si>
    <t>Vec-2</t>
    <phoneticPr fontId="1"/>
  </si>
  <si>
    <t>Lnc#6-1</t>
    <phoneticPr fontId="1"/>
  </si>
  <si>
    <t>Knc#6-2</t>
    <phoneticPr fontId="1"/>
  </si>
  <si>
    <t>Lnc #6-1</t>
    <phoneticPr fontId="1"/>
  </si>
  <si>
    <t>Lnc #6-2</t>
    <phoneticPr fontId="1"/>
  </si>
  <si>
    <t>Day 2</t>
    <phoneticPr fontId="1"/>
  </si>
  <si>
    <t>補正</t>
    <rPh sb="0" eb="2">
      <t>ホセイ</t>
    </rPh>
    <phoneticPr fontId="1"/>
  </si>
  <si>
    <t>#4-1</t>
    <phoneticPr fontId="1"/>
  </si>
  <si>
    <t>#4-2</t>
    <phoneticPr fontId="1"/>
  </si>
  <si>
    <t>#6-1</t>
    <phoneticPr fontId="1"/>
  </si>
  <si>
    <t>#6-2</t>
    <phoneticPr fontId="1"/>
  </si>
  <si>
    <t>#9-1</t>
    <phoneticPr fontId="1"/>
  </si>
  <si>
    <t>#9-2</t>
    <phoneticPr fontId="1"/>
  </si>
  <si>
    <t>#11-1</t>
    <phoneticPr fontId="1"/>
  </si>
  <si>
    <t>#11-2</t>
    <phoneticPr fontId="1"/>
  </si>
  <si>
    <t>検定</t>
    <rPh sb="0" eb="2">
      <t>ケンテイ</t>
    </rPh>
    <phoneticPr fontId="1"/>
  </si>
  <si>
    <t>細胞数</t>
    <rPh sb="0" eb="2">
      <t>サイボウ</t>
    </rPh>
    <phoneticPr fontId="1"/>
  </si>
  <si>
    <t>Control</t>
    <phoneticPr fontId="1"/>
  </si>
  <si>
    <t>siLnc#6</t>
    <phoneticPr fontId="1"/>
  </si>
  <si>
    <t>siLnc#6-2</t>
    <phoneticPr fontId="1"/>
  </si>
  <si>
    <t>siLnc#9</t>
    <phoneticPr fontId="1"/>
  </si>
  <si>
    <t>siLnc#9-2</t>
    <phoneticPr fontId="1"/>
  </si>
  <si>
    <t>day1</t>
    <phoneticPr fontId="1"/>
  </si>
  <si>
    <t>day3</t>
    <phoneticPr fontId="1"/>
  </si>
  <si>
    <t>day6</t>
    <phoneticPr fontId="1"/>
  </si>
  <si>
    <t>Day 1</t>
    <phoneticPr fontId="1"/>
  </si>
  <si>
    <t>Day 3</t>
    <phoneticPr fontId="1"/>
  </si>
  <si>
    <t>Day 6</t>
    <phoneticPr fontId="1"/>
  </si>
  <si>
    <t>siLnc #9-1</t>
    <phoneticPr fontId="1"/>
  </si>
  <si>
    <t>siLnc #9-2</t>
    <phoneticPr fontId="1"/>
  </si>
  <si>
    <t>Et</t>
    <phoneticPr fontId="1"/>
  </si>
  <si>
    <t>siLnc #4-1</t>
    <phoneticPr fontId="1"/>
  </si>
  <si>
    <t>siLnc #4-2</t>
    <phoneticPr fontId="1"/>
  </si>
  <si>
    <t>siLnc #11-1</t>
    <phoneticPr fontId="1"/>
  </si>
  <si>
    <t>siLnc #11-2</t>
    <phoneticPr fontId="1"/>
  </si>
  <si>
    <t>siLnc#4-1</t>
    <phoneticPr fontId="1"/>
  </si>
  <si>
    <t>siLnc#4-2</t>
    <phoneticPr fontId="1"/>
  </si>
  <si>
    <t>siLnc#6-1</t>
    <phoneticPr fontId="1"/>
  </si>
  <si>
    <t>siLnc#9-1</t>
    <phoneticPr fontId="1"/>
  </si>
  <si>
    <t>siLnc#11-1</t>
    <phoneticPr fontId="1"/>
  </si>
  <si>
    <t>siLnc#11-2</t>
    <phoneticPr fontId="1"/>
  </si>
  <si>
    <t>LN</t>
    <phoneticPr fontId="5"/>
  </si>
  <si>
    <t>LN dep</t>
    <phoneticPr fontId="5"/>
  </si>
  <si>
    <t>LTAD</t>
    <phoneticPr fontId="5"/>
  </si>
  <si>
    <t>変換</t>
    <rPh sb="0" eb="2">
      <t>ヘンカン</t>
    </rPh>
    <phoneticPr fontId="5"/>
  </si>
  <si>
    <r>
      <t>LN</t>
    </r>
    <r>
      <rPr>
        <sz val="10"/>
        <rFont val="Arial"/>
        <family val="2"/>
      </rPr>
      <t>比</t>
    </r>
    <rPh sb="0" eb="1">
      <t>ヒ</t>
    </rPh>
    <phoneticPr fontId="5"/>
  </si>
  <si>
    <t>VCaP</t>
    <phoneticPr fontId="5"/>
  </si>
  <si>
    <t>VCaP dep</t>
    <phoneticPr fontId="5"/>
  </si>
  <si>
    <t>22rv1</t>
    <phoneticPr fontId="5"/>
  </si>
  <si>
    <t>22rv1 dep</t>
    <phoneticPr fontId="5"/>
  </si>
  <si>
    <t>LN比</t>
    <rPh sb="0" eb="1">
      <t>ヒ</t>
    </rPh>
    <phoneticPr fontId="5"/>
  </si>
  <si>
    <t>V比</t>
    <rPh sb="0" eb="1">
      <t>ヒ</t>
    </rPh>
    <phoneticPr fontId="5"/>
  </si>
  <si>
    <t>腫瘍</t>
    <rPh sb="0" eb="2">
      <t>シュヨウ</t>
    </rPh>
    <phoneticPr fontId="1"/>
  </si>
  <si>
    <t>Name</t>
  </si>
  <si>
    <t>id</t>
  </si>
  <si>
    <t>locus</t>
  </si>
  <si>
    <t>strand</t>
  </si>
  <si>
    <t>rpkm_22_E</t>
  </si>
  <si>
    <t>rpkm_22_D</t>
  </si>
  <si>
    <t>rpkm_22E_siAR</t>
  </si>
  <si>
    <t>rpkm_22D_siAR</t>
  </si>
  <si>
    <t>VE</t>
  </si>
  <si>
    <t>VD</t>
  </si>
  <si>
    <t>LE</t>
  </si>
  <si>
    <t>LD</t>
  </si>
  <si>
    <t>Rab6B_intron</t>
  </si>
  <si>
    <t>NONHSAT092220</t>
  </si>
  <si>
    <t>chr3:133560216-133583484</t>
  </si>
  <si>
    <t>-</t>
  </si>
  <si>
    <t>HOXC4-intron</t>
  </si>
  <si>
    <t>NONHSAT028543</t>
  </si>
  <si>
    <t>chr12:54414259-54414289</t>
  </si>
  <si>
    <t>+</t>
  </si>
  <si>
    <t>POMK＿downstream</t>
  </si>
  <si>
    <t>NONHSAT126331</t>
  </si>
  <si>
    <t>chr8:42983017-42983047</t>
  </si>
  <si>
    <t>SNORD49A</t>
  </si>
  <si>
    <t>NR_002744</t>
  </si>
  <si>
    <t>chr17:16343350-16343420</t>
  </si>
  <si>
    <t>RP11-282O18.3</t>
  </si>
  <si>
    <t>ENST00000541002.3</t>
  </si>
  <si>
    <t>chr12:123736789-123746030</t>
  </si>
  <si>
    <t>RPARP-AS1</t>
  </si>
  <si>
    <t>ENST00000596366.1</t>
  </si>
  <si>
    <t>chr10:104210311-104215640</t>
  </si>
  <si>
    <t>LINC00665</t>
  </si>
  <si>
    <t>NR_038279</t>
  </si>
  <si>
    <t>chr19:36803963-36822620</t>
  </si>
  <si>
    <t>SNHG16</t>
  </si>
  <si>
    <t>NR_038108</t>
  </si>
  <si>
    <t>chr17:74553846-74561430</t>
  </si>
  <si>
    <t>TRPM2-AS</t>
  </si>
  <si>
    <t>ENST00000423310.1</t>
  </si>
  <si>
    <t>chr21:45834473-45845155</t>
  </si>
  <si>
    <t>ST8SIA6-AS1</t>
  </si>
  <si>
    <t>ENST00000457649.2</t>
  </si>
  <si>
    <t>chr10:17428935-17450285</t>
  </si>
  <si>
    <t>SPON2-AS/CTBP1-AS_up</t>
  </si>
  <si>
    <t>ENST00000609548.1</t>
  </si>
  <si>
    <t>chr4:1161566-1161962</t>
  </si>
  <si>
    <t>JPX</t>
  </si>
  <si>
    <t>ENST00000602294.1</t>
  </si>
  <si>
    <t>chrX:73164159-73224186</t>
  </si>
  <si>
    <t>MINCR</t>
  </si>
  <si>
    <t>ENST00000517411.1</t>
  </si>
  <si>
    <t>chr8:144362336-144363830</t>
  </si>
  <si>
    <t>COBLL1-AS</t>
  </si>
  <si>
    <t>ENST00000414885.1</t>
  </si>
  <si>
    <t>chr2:165697259-165705844</t>
  </si>
  <si>
    <t>SNORA76</t>
  </si>
  <si>
    <t>ENST00000582965.1</t>
  </si>
  <si>
    <t>chr17:62223330-62223836</t>
  </si>
  <si>
    <t>TTTY15</t>
  </si>
  <si>
    <t>ENST00000440408.1</t>
  </si>
  <si>
    <t>chrY:14774265-14804162</t>
  </si>
  <si>
    <t>LINC00662</t>
  </si>
  <si>
    <t>ENST00000588150.1</t>
  </si>
  <si>
    <t>chr19:28213937-28262740</t>
  </si>
  <si>
    <t>FOLH1_intron</t>
  </si>
  <si>
    <t>NONHSAT021311</t>
  </si>
  <si>
    <t>chr11:49208207-49214396</t>
  </si>
  <si>
    <t>ERVK3-1</t>
  </si>
  <si>
    <t>NONHSAT068359</t>
  </si>
  <si>
    <t>chr19:58823785-58823815</t>
  </si>
  <si>
    <t>LOC100294145</t>
  </si>
  <si>
    <t>NONHSAT108945</t>
  </si>
  <si>
    <t>chr6:32861952-32871535</t>
  </si>
  <si>
    <t>FAM83H-AS1</t>
  </si>
  <si>
    <t>NONHSAT129653</t>
  </si>
  <si>
    <t>chr8:144826313-144826339</t>
  </si>
  <si>
    <t>RN7SL1</t>
  </si>
  <si>
    <t>ENST00000553637.1</t>
  </si>
  <si>
    <t>chr14:50053297-50053596</t>
  </si>
  <si>
    <t>ARLNC1</t>
  </si>
  <si>
    <t>ENST00000562231.1</t>
  </si>
  <si>
    <t>chr16:80862632-80926492</t>
  </si>
  <si>
    <t>DANCR</t>
  </si>
  <si>
    <t>ENST00000444958.1</t>
  </si>
  <si>
    <t>chr4:53578991-53586518</t>
  </si>
  <si>
    <t>PRKAG2-AS1</t>
  </si>
  <si>
    <t>ENST00000464464.1</t>
  </si>
  <si>
    <t>chr7:151574127-151575899</t>
  </si>
  <si>
    <t>SNHG19</t>
  </si>
  <si>
    <t>NR_132114</t>
  </si>
  <si>
    <t>chr16:2204783-2205359</t>
  </si>
  <si>
    <t>FOXP4-AS1</t>
  </si>
  <si>
    <t>NR_126416</t>
  </si>
  <si>
    <t>chr6:41491633-41515283</t>
  </si>
  <si>
    <t>NR_039988</t>
  </si>
  <si>
    <t>NONHSAT086836</t>
  </si>
  <si>
    <t>chr22:40431590-40431621</t>
  </si>
  <si>
    <t>ELF3-AS1</t>
  </si>
  <si>
    <t>ENST00000419190.1</t>
  </si>
  <si>
    <t>chr1:201969222-201979481</t>
  </si>
  <si>
    <t>RP11-539I5.1-001</t>
  </si>
  <si>
    <t>ENST00000453491.1</t>
  </si>
  <si>
    <t>chr10:118592512-118609212</t>
  </si>
  <si>
    <t>HOXC-AS1</t>
  </si>
  <si>
    <t>ENST00000512427.1</t>
  </si>
  <si>
    <t>chr12:54392806-54393404</t>
  </si>
  <si>
    <t>TPPP</t>
  </si>
  <si>
    <t>ENST00000607068.1</t>
  </si>
  <si>
    <t>chr5:675941-676731</t>
  </si>
  <si>
    <t>PRRT3-AS1</t>
  </si>
  <si>
    <t>NR_046734</t>
  </si>
  <si>
    <t>chr3:9989088-9996471</t>
  </si>
  <si>
    <t>LOC101927746</t>
  </si>
  <si>
    <t>NR_110115</t>
  </si>
  <si>
    <t>chr7:100951588-100954619</t>
  </si>
  <si>
    <t>ELFN1-AS1</t>
  </si>
  <si>
    <t>NR_120509</t>
  </si>
  <si>
    <t>chr7:1778266-1781946</t>
  </si>
  <si>
    <t>RORB-AS1</t>
  </si>
  <si>
    <t>NR_125791</t>
  </si>
  <si>
    <t>chr9:77088351-77113469</t>
  </si>
  <si>
    <t>AP000472.2-003</t>
  </si>
  <si>
    <t>ENST00000416327.1</t>
  </si>
  <si>
    <t>chr21:23381263-23390475</t>
  </si>
  <si>
    <t>GS1-421I3.2-001</t>
  </si>
  <si>
    <t>ENST00000454625.1</t>
  </si>
  <si>
    <t>chrX:119144675-119149501</t>
  </si>
  <si>
    <t>RP5-1159O4.1-002</t>
  </si>
  <si>
    <t>ENST00000608807.1</t>
  </si>
  <si>
    <t>chr7:7592484-7603957</t>
  </si>
  <si>
    <t>LOC642852</t>
  </si>
  <si>
    <t>NONHSAT082943</t>
  </si>
  <si>
    <t>chr21:46709291-46709318</t>
  </si>
  <si>
    <t>CTD-2126E3.1-001</t>
  </si>
  <si>
    <t>ENST00000527209.1</t>
  </si>
  <si>
    <t>chr19:50553846-50570050</t>
  </si>
  <si>
    <t>RP11-282O18.3-003</t>
  </si>
  <si>
    <t>ENST00000544890.1</t>
  </si>
  <si>
    <t>chr12:123743524-123745766</t>
  </si>
  <si>
    <t>TMEM181_intron</t>
  </si>
  <si>
    <t>NONHSAT115771</t>
  </si>
  <si>
    <t>chr6:159031786-159031812</t>
  </si>
  <si>
    <t>NONHSAT065996</t>
  </si>
  <si>
    <t>chr19:36815838-36822610</t>
  </si>
  <si>
    <t>RP11-159H10.3-003</t>
  </si>
  <si>
    <t>ENST00000528800.2</t>
  </si>
  <si>
    <t>chr8:70746364-70750064</t>
  </si>
  <si>
    <t>NR_120684</t>
  </si>
  <si>
    <t>NONHSAT016409</t>
  </si>
  <si>
    <t>chr10:114581382-114581410</t>
  </si>
  <si>
    <t>no aanotation</t>
  </si>
  <si>
    <t>NONHSAT125577</t>
  </si>
  <si>
    <t>chr8:23340475-23340501</t>
  </si>
  <si>
    <t>MPV17</t>
  </si>
  <si>
    <t>NONHSAT069749</t>
  </si>
  <si>
    <t>chr2:27544099-27544127</t>
  </si>
  <si>
    <t>RP4-714D9.2-001</t>
  </si>
  <si>
    <t>ENST00000432294.1</t>
  </si>
  <si>
    <t>chr1:100523546-100550027</t>
  </si>
  <si>
    <t>RP11-341G23.4-001</t>
  </si>
  <si>
    <t>ENST00000550029.1</t>
  </si>
  <si>
    <t>chr12:104157090-104162636</t>
  </si>
  <si>
    <t>CTBP1-AS</t>
    <phoneticPr fontId="1"/>
  </si>
  <si>
    <t>Benign</t>
  </si>
  <si>
    <t>PCa</t>
  </si>
  <si>
    <t>CRPC</t>
  </si>
  <si>
    <t>Mann Whitney test</t>
  </si>
  <si>
    <t>P value</t>
  </si>
  <si>
    <t>Exact or approximate P value?</t>
  </si>
  <si>
    <t>Exact</t>
  </si>
  <si>
    <t>P value summary</t>
  </si>
  <si>
    <t>*</t>
  </si>
  <si>
    <t>Significantly different? (P &lt; 0.05)</t>
  </si>
  <si>
    <t>One- or two-tailed P value?</t>
  </si>
  <si>
    <t>Two-tailed</t>
  </si>
  <si>
    <t>Sum of ranks in column A,C</t>
  </si>
  <si>
    <t>24 , 54</t>
  </si>
  <si>
    <t>Mann-Whitney U</t>
  </si>
  <si>
    <t>PCGEM1</t>
    <phoneticPr fontId="1"/>
  </si>
  <si>
    <t>38 , 40</t>
  </si>
  <si>
    <t>HOTAIR</t>
    <phoneticPr fontId="1"/>
  </si>
  <si>
    <t>29 , 49</t>
  </si>
  <si>
    <t>21 , 57</t>
  </si>
  <si>
    <t>qPCRまとめ</t>
    <phoneticPr fontId="1"/>
  </si>
  <si>
    <t>Type_A</t>
  </si>
  <si>
    <t>Background</t>
  </si>
  <si>
    <t>down_Grasso</t>
  </si>
  <si>
    <t>down_Taylor</t>
  </si>
  <si>
    <t>others</t>
  </si>
  <si>
    <t>All</t>
  </si>
  <si>
    <t>up_Grasso</t>
  </si>
  <si>
    <t>up_Taylor</t>
  </si>
  <si>
    <t>Chi-square, df</t>
  </si>
  <si>
    <t>238.9202, 1</t>
  </si>
  <si>
    <t>Chi-square</t>
  </si>
  <si>
    <t>z</t>
  </si>
  <si>
    <t>345.9, 1</t>
  </si>
  <si>
    <t>&lt; 0.0001</t>
  </si>
  <si>
    <t>****</t>
  </si>
  <si>
    <t>One- or two-tailed</t>
  </si>
  <si>
    <t>Statistically significant? (alpha&lt;0.05)</t>
  </si>
  <si>
    <t>Data analyzed</t>
  </si>
  <si>
    <t>Myocardial Infarction</t>
  </si>
  <si>
    <t>No MI</t>
  </si>
  <si>
    <t>Total</t>
  </si>
  <si>
    <t>22Rv1</t>
  </si>
  <si>
    <t>LN/V</t>
  </si>
  <si>
    <t>CRPC up</t>
  </si>
  <si>
    <t>Up in CRPC</t>
  </si>
  <si>
    <t>PCA up</t>
  </si>
  <si>
    <t>Up in Pca</t>
  </si>
  <si>
    <t>PCA up CRPC down</t>
  </si>
  <si>
    <t>Up in Pca /Down in CRPC</t>
  </si>
  <si>
    <t>30.01, 1</t>
  </si>
  <si>
    <t>0.2879, 1</t>
  </si>
  <si>
    <t>12.54, 1</t>
  </si>
  <si>
    <t>11.01, 1</t>
  </si>
  <si>
    <t>AR-regulated genes</t>
    <phoneticPr fontId="1"/>
  </si>
  <si>
    <t>%変換</t>
    <rPh sb="0" eb="1">
      <t>ヘンカン</t>
    </rPh>
    <phoneticPr fontId="1"/>
  </si>
  <si>
    <t>割合</t>
    <rPh sb="0" eb="2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</si>
</sst>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Arial"/>
      <family val="2"/>
    </font>
    <font>
      <sz val="10"/>
      <name val="Arial"/>
      <family val="2"/>
    </font>
    <font>
      <sz val="6"/>
      <name val="Kozuka Gothic Pr6N B"/>
      <family val="3"/>
      <charset val="128"/>
    </font>
    <font>
      <sz val="12"/>
      <name val="Arial"/>
      <family val="2"/>
    </font>
    <font>
      <sz val="12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 applyAlignment="1"/>
    <xf numFmtId="0" fontId="0" fillId="0" borderId="1" xfId="0" applyBorder="1" applyAlignment="1"/>
    <xf numFmtId="0" fontId="3" fillId="0" borderId="0" xfId="0" applyFont="1" applyFill="1" applyAlignment="1"/>
    <xf numFmtId="0" fontId="4" fillId="0" borderId="0" xfId="0" applyFont="1" applyAlignment="1"/>
    <xf numFmtId="0" fontId="0" fillId="0" borderId="1" xfId="0" applyFill="1" applyBorder="1" applyAlignment="1"/>
    <xf numFmtId="0" fontId="4" fillId="0" borderId="0" xfId="0" applyFont="1" applyFill="1" applyAlignment="1"/>
    <xf numFmtId="0" fontId="0" fillId="0" borderId="0" xfId="0" applyBorder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2" borderId="0" xfId="0" applyFont="1" applyFill="1" applyAlignment="1"/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0" xfId="0" applyProtection="1">
      <alignment vertical="center"/>
      <protection locked="0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0" xfId="0" applyFill="1" applyProtection="1">
      <alignment vertical="center"/>
      <protection locked="0"/>
    </xf>
    <xf numFmtId="0" fontId="0" fillId="6" borderId="0" xfId="0" applyFill="1">
      <alignment vertical="center"/>
    </xf>
    <xf numFmtId="0" fontId="0" fillId="5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3" borderId="0" xfId="0" applyFill="1" applyAlignment="1"/>
    <xf numFmtId="0" fontId="4" fillId="0" borderId="0" xfId="0" applyNumberFormat="1" applyFont="1" applyAlignment="1"/>
    <xf numFmtId="0" fontId="4" fillId="0" borderId="1" xfId="0" applyFont="1" applyBorder="1" applyAlignment="1"/>
    <xf numFmtId="0" fontId="0" fillId="0" borderId="0" xfId="0" applyFill="1" applyBorder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 applyAlignment="1"/>
    <xf numFmtId="0" fontId="7" fillId="0" borderId="0" xfId="0" applyFont="1">
      <alignment vertical="center"/>
    </xf>
    <xf numFmtId="0" fontId="0" fillId="0" borderId="1" xfId="0" applyBorder="1" applyAlignment="1" applyProtection="1">
      <protection locked="0"/>
    </xf>
    <xf numFmtId="0" fontId="0" fillId="0" borderId="0" xfId="0" applyFont="1" applyFill="1" applyAlignment="1"/>
    <xf numFmtId="0" fontId="0" fillId="2" borderId="0" xfId="0" applyFill="1" applyAlignment="1"/>
    <xf numFmtId="0" fontId="4" fillId="9" borderId="0" xfId="0" applyFont="1" applyFill="1" applyAlignme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/>
    <xf numFmtId="0" fontId="0" fillId="0" borderId="4" xfId="0" applyBorder="1">
      <alignment vertical="center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/>
    <xf numFmtId="0" fontId="0" fillId="0" borderId="6" xfId="0" applyBorder="1">
      <alignment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/>
    <xf numFmtId="0" fontId="0" fillId="0" borderId="9" xfId="0" applyBorder="1">
      <alignment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A9E6-DD32-2F4E-9453-91306B1CBA23}">
  <dimension ref="C1:L22"/>
  <sheetViews>
    <sheetView workbookViewId="0">
      <selection activeCell="H32" sqref="H32"/>
    </sheetView>
  </sheetViews>
  <sheetFormatPr baseColWidth="10" defaultRowHeight="20"/>
  <sheetData>
    <row r="1" spans="3:12">
      <c r="D1" t="s">
        <v>452</v>
      </c>
      <c r="E1" t="s">
        <v>453</v>
      </c>
      <c r="J1" t="s">
        <v>452</v>
      </c>
      <c r="K1" t="s">
        <v>453</v>
      </c>
    </row>
    <row r="2" spans="3:12">
      <c r="C2" t="s">
        <v>454</v>
      </c>
      <c r="D2">
        <v>326</v>
      </c>
      <c r="E2">
        <v>12323</v>
      </c>
      <c r="I2" t="s">
        <v>455</v>
      </c>
      <c r="J2">
        <v>11</v>
      </c>
      <c r="K2">
        <v>3614</v>
      </c>
    </row>
    <row r="3" spans="3:12">
      <c r="C3" t="s">
        <v>456</v>
      </c>
      <c r="D3">
        <v>1501</v>
      </c>
      <c r="E3">
        <v>28677</v>
      </c>
      <c r="I3" t="s">
        <v>456</v>
      </c>
      <c r="J3">
        <v>952</v>
      </c>
      <c r="K3">
        <v>22513</v>
      </c>
    </row>
    <row r="4" spans="3:12">
      <c r="D4">
        <v>1827</v>
      </c>
      <c r="E4">
        <v>41000</v>
      </c>
      <c r="I4" t="s">
        <v>457</v>
      </c>
      <c r="J4">
        <v>963</v>
      </c>
      <c r="K4">
        <v>26127</v>
      </c>
    </row>
    <row r="6" spans="3:12">
      <c r="D6" t="s">
        <v>452</v>
      </c>
      <c r="E6" t="s">
        <v>453</v>
      </c>
      <c r="J6" t="s">
        <v>452</v>
      </c>
      <c r="K6" t="s">
        <v>453</v>
      </c>
    </row>
    <row r="7" spans="3:12">
      <c r="C7" t="s">
        <v>458</v>
      </c>
      <c r="D7">
        <v>888</v>
      </c>
      <c r="E7">
        <v>12854</v>
      </c>
      <c r="I7" t="s">
        <v>459</v>
      </c>
      <c r="J7">
        <v>650</v>
      </c>
      <c r="K7">
        <v>9865</v>
      </c>
    </row>
    <row r="8" spans="3:12">
      <c r="C8" t="s">
        <v>456</v>
      </c>
      <c r="D8">
        <v>939</v>
      </c>
      <c r="E8">
        <v>28146</v>
      </c>
      <c r="I8" t="s">
        <v>456</v>
      </c>
      <c r="J8">
        <v>313</v>
      </c>
      <c r="K8">
        <v>16262</v>
      </c>
    </row>
    <row r="9" spans="3:12">
      <c r="D9">
        <v>1827</v>
      </c>
      <c r="E9">
        <v>41000</v>
      </c>
      <c r="I9" t="s">
        <v>457</v>
      </c>
      <c r="J9">
        <v>963</v>
      </c>
      <c r="K9">
        <v>26127</v>
      </c>
    </row>
    <row r="11" spans="3:12">
      <c r="C11" s="47" t="s">
        <v>460</v>
      </c>
      <c r="D11" s="48" t="s">
        <v>461</v>
      </c>
      <c r="E11" s="48"/>
      <c r="F11" s="38"/>
      <c r="I11" s="47" t="s">
        <v>462</v>
      </c>
      <c r="J11" s="48"/>
      <c r="K11" s="48"/>
      <c r="L11" s="38"/>
    </row>
    <row r="12" spans="3:12">
      <c r="C12" s="49" t="s">
        <v>463</v>
      </c>
      <c r="D12" s="50">
        <v>15.457039999999999</v>
      </c>
      <c r="E12" s="50"/>
      <c r="F12" s="41"/>
      <c r="I12" s="49" t="s">
        <v>460</v>
      </c>
      <c r="J12" s="50" t="s">
        <v>464</v>
      </c>
      <c r="K12" s="50"/>
      <c r="L12" s="41"/>
    </row>
    <row r="13" spans="3:12">
      <c r="C13" s="49" t="s">
        <v>435</v>
      </c>
      <c r="D13" s="50" t="s">
        <v>465</v>
      </c>
      <c r="E13" s="50"/>
      <c r="F13" s="41"/>
      <c r="I13" s="49" t="s">
        <v>463</v>
      </c>
      <c r="J13" s="50">
        <v>18.600000000000001</v>
      </c>
      <c r="K13" s="50"/>
      <c r="L13" s="41"/>
    </row>
    <row r="14" spans="3:12">
      <c r="C14" s="49" t="s">
        <v>438</v>
      </c>
      <c r="D14" s="50" t="s">
        <v>466</v>
      </c>
      <c r="E14" s="50"/>
      <c r="F14" s="41"/>
      <c r="I14" s="49" t="s">
        <v>435</v>
      </c>
      <c r="J14" s="50" t="s">
        <v>465</v>
      </c>
      <c r="K14" s="50"/>
      <c r="L14" s="41"/>
    </row>
    <row r="15" spans="3:12">
      <c r="C15" s="49" t="s">
        <v>467</v>
      </c>
      <c r="D15" s="50" t="s">
        <v>442</v>
      </c>
      <c r="E15" s="50"/>
      <c r="F15" s="41"/>
      <c r="I15" s="49" t="s">
        <v>438</v>
      </c>
      <c r="J15" s="50" t="s">
        <v>466</v>
      </c>
      <c r="K15" s="50"/>
      <c r="L15" s="41"/>
    </row>
    <row r="16" spans="3:12">
      <c r="C16" s="49" t="s">
        <v>468</v>
      </c>
      <c r="D16" s="50" t="s">
        <v>75</v>
      </c>
      <c r="E16" s="50"/>
      <c r="F16" s="41"/>
      <c r="I16" s="49" t="s">
        <v>467</v>
      </c>
      <c r="J16" s="50" t="s">
        <v>442</v>
      </c>
      <c r="K16" s="50"/>
      <c r="L16" s="41"/>
    </row>
    <row r="17" spans="3:12">
      <c r="C17" s="49"/>
      <c r="D17" s="50"/>
      <c r="E17" s="50"/>
      <c r="F17" s="41"/>
      <c r="I17" s="49" t="s">
        <v>468</v>
      </c>
      <c r="J17" s="50" t="s">
        <v>75</v>
      </c>
      <c r="K17" s="50"/>
      <c r="L17" s="41"/>
    </row>
    <row r="18" spans="3:12">
      <c r="C18" s="49" t="s">
        <v>469</v>
      </c>
      <c r="D18" s="50" t="s">
        <v>470</v>
      </c>
      <c r="E18" s="50" t="s">
        <v>471</v>
      </c>
      <c r="F18" s="41" t="s">
        <v>472</v>
      </c>
      <c r="I18" s="49"/>
      <c r="J18" s="50"/>
      <c r="K18" s="50"/>
      <c r="L18" s="41"/>
    </row>
    <row r="19" spans="3:12">
      <c r="C19" s="49" t="s">
        <v>458</v>
      </c>
      <c r="D19" s="50">
        <v>888</v>
      </c>
      <c r="E19" s="50">
        <v>12854</v>
      </c>
      <c r="F19" s="41">
        <v>13742</v>
      </c>
      <c r="I19" s="49" t="s">
        <v>469</v>
      </c>
      <c r="J19" s="50" t="s">
        <v>470</v>
      </c>
      <c r="K19" s="50" t="s">
        <v>471</v>
      </c>
      <c r="L19" s="41" t="s">
        <v>472</v>
      </c>
    </row>
    <row r="20" spans="3:12">
      <c r="C20" s="49" t="s">
        <v>456</v>
      </c>
      <c r="D20" s="50">
        <v>939</v>
      </c>
      <c r="E20" s="50">
        <v>28146</v>
      </c>
      <c r="F20" s="41">
        <v>29085</v>
      </c>
      <c r="I20" s="49" t="s">
        <v>459</v>
      </c>
      <c r="J20" s="50">
        <v>650</v>
      </c>
      <c r="K20" s="50">
        <v>9865</v>
      </c>
      <c r="L20" s="41">
        <v>10515</v>
      </c>
    </row>
    <row r="21" spans="3:12">
      <c r="C21" s="51" t="s">
        <v>472</v>
      </c>
      <c r="D21" s="52">
        <v>1827</v>
      </c>
      <c r="E21" s="52">
        <v>41000</v>
      </c>
      <c r="F21" s="44">
        <v>42827</v>
      </c>
      <c r="I21" s="49" t="s">
        <v>456</v>
      </c>
      <c r="J21" s="50">
        <v>313</v>
      </c>
      <c r="K21" s="50">
        <v>16262</v>
      </c>
      <c r="L21" s="41">
        <v>16575</v>
      </c>
    </row>
    <row r="22" spans="3:12">
      <c r="I22" s="51" t="s">
        <v>472</v>
      </c>
      <c r="J22" s="52">
        <v>963</v>
      </c>
      <c r="K22" s="52">
        <v>26127</v>
      </c>
      <c r="L22" s="44">
        <v>27090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886E-4E5F-464E-B869-01D7A83A3BBF}">
  <dimension ref="C1:L26"/>
  <sheetViews>
    <sheetView tabSelected="1" workbookViewId="0">
      <selection activeCell="D20" sqref="D20"/>
    </sheetView>
  </sheetViews>
  <sheetFormatPr baseColWidth="10" defaultRowHeight="20"/>
  <sheetData>
    <row r="1" spans="3:12">
      <c r="G1" t="s">
        <v>474</v>
      </c>
      <c r="H1" t="s">
        <v>473</v>
      </c>
    </row>
    <row r="2" spans="3:12">
      <c r="E2" t="s">
        <v>473</v>
      </c>
      <c r="F2" t="s">
        <v>474</v>
      </c>
      <c r="G2" t="s">
        <v>485</v>
      </c>
      <c r="H2" t="s">
        <v>485</v>
      </c>
      <c r="K2" t="s">
        <v>486</v>
      </c>
      <c r="L2" t="s">
        <v>487</v>
      </c>
    </row>
    <row r="3" spans="3:12">
      <c r="D3" t="s">
        <v>475</v>
      </c>
      <c r="E3">
        <v>32</v>
      </c>
      <c r="F3">
        <v>3</v>
      </c>
      <c r="G3">
        <v>836</v>
      </c>
      <c r="H3">
        <v>717</v>
      </c>
      <c r="J3" t="s">
        <v>476</v>
      </c>
      <c r="K3">
        <v>0.35885167464114831</v>
      </c>
      <c r="L3">
        <v>3.5885167464114833E-3</v>
      </c>
    </row>
    <row r="4" spans="3:12">
      <c r="D4" t="s">
        <v>477</v>
      </c>
      <c r="E4">
        <v>23</v>
      </c>
      <c r="F4">
        <v>31</v>
      </c>
      <c r="G4">
        <v>836</v>
      </c>
      <c r="H4">
        <v>717</v>
      </c>
      <c r="J4" t="s">
        <v>478</v>
      </c>
      <c r="K4">
        <v>3.7081339712918657</v>
      </c>
      <c r="L4">
        <v>3.7081339712918659E-2</v>
      </c>
    </row>
    <row r="5" spans="3:12">
      <c r="D5" t="s">
        <v>479</v>
      </c>
      <c r="E5">
        <v>38</v>
      </c>
      <c r="F5">
        <v>85</v>
      </c>
      <c r="G5">
        <v>836</v>
      </c>
      <c r="H5">
        <v>717</v>
      </c>
      <c r="J5" t="s">
        <v>480</v>
      </c>
      <c r="K5">
        <v>10.167464114832537</v>
      </c>
      <c r="L5">
        <v>0.10167464114832536</v>
      </c>
    </row>
    <row r="6" spans="3:12">
      <c r="J6" t="s">
        <v>476</v>
      </c>
      <c r="K6">
        <v>4.4630404463040447</v>
      </c>
      <c r="L6">
        <v>4.4630404463040445E-2</v>
      </c>
    </row>
    <row r="7" spans="3:12">
      <c r="G7">
        <v>3.5885167464114799E-3</v>
      </c>
      <c r="H7">
        <v>4.4630404463040445E-2</v>
      </c>
      <c r="J7" t="s">
        <v>478</v>
      </c>
      <c r="K7">
        <v>3.2078103207810322</v>
      </c>
      <c r="L7">
        <v>3.2078103207810321E-2</v>
      </c>
    </row>
    <row r="8" spans="3:12">
      <c r="G8">
        <v>3.7081339712918659E-2</v>
      </c>
      <c r="H8">
        <v>3.2078103207810321E-2</v>
      </c>
      <c r="J8" t="s">
        <v>480</v>
      </c>
      <c r="K8">
        <v>5.2998605299860531</v>
      </c>
      <c r="L8">
        <v>5.2998605299860529E-2</v>
      </c>
    </row>
    <row r="9" spans="3:12">
      <c r="G9">
        <v>0.10167464114832536</v>
      </c>
      <c r="H9">
        <v>5.2998605299860529E-2</v>
      </c>
    </row>
    <row r="12" spans="3:12">
      <c r="C12" t="s">
        <v>462</v>
      </c>
      <c r="F12" t="s">
        <v>462</v>
      </c>
      <c r="I12" t="s">
        <v>462</v>
      </c>
    </row>
    <row r="13" spans="3:12">
      <c r="C13" t="s">
        <v>460</v>
      </c>
      <c r="D13" t="s">
        <v>481</v>
      </c>
      <c r="F13" t="s">
        <v>460</v>
      </c>
      <c r="G13" t="s">
        <v>482</v>
      </c>
      <c r="I13" t="s">
        <v>460</v>
      </c>
      <c r="J13" t="s">
        <v>483</v>
      </c>
    </row>
    <row r="14" spans="3:12">
      <c r="C14" t="s">
        <v>463</v>
      </c>
      <c r="D14">
        <v>5.4779999999999998</v>
      </c>
      <c r="F14" t="s">
        <v>463</v>
      </c>
      <c r="G14">
        <v>0.53649999999999998</v>
      </c>
      <c r="I14" t="s">
        <v>463</v>
      </c>
      <c r="J14">
        <v>3.5409999999999999</v>
      </c>
    </row>
    <row r="15" spans="3:12">
      <c r="C15" t="s">
        <v>435</v>
      </c>
      <c r="D15" t="s">
        <v>465</v>
      </c>
      <c r="F15" t="s">
        <v>435</v>
      </c>
      <c r="G15">
        <v>0.59160000000000001</v>
      </c>
      <c r="I15" t="s">
        <v>435</v>
      </c>
      <c r="J15">
        <v>4.0000000000000002E-4</v>
      </c>
    </row>
    <row r="16" spans="3:12">
      <c r="C16" t="s">
        <v>438</v>
      </c>
      <c r="D16" t="s">
        <v>466</v>
      </c>
      <c r="F16" t="s">
        <v>438</v>
      </c>
      <c r="G16" t="s">
        <v>64</v>
      </c>
      <c r="I16" t="s">
        <v>438</v>
      </c>
      <c r="J16" t="s">
        <v>76</v>
      </c>
    </row>
    <row r="17" spans="3:10">
      <c r="C17" t="s">
        <v>467</v>
      </c>
      <c r="D17" t="s">
        <v>442</v>
      </c>
      <c r="F17" t="s">
        <v>467</v>
      </c>
      <c r="G17" t="s">
        <v>442</v>
      </c>
      <c r="I17" t="s">
        <v>467</v>
      </c>
      <c r="J17" t="s">
        <v>442</v>
      </c>
    </row>
    <row r="18" spans="3:10">
      <c r="C18" t="s">
        <v>468</v>
      </c>
      <c r="D18" t="s">
        <v>75</v>
      </c>
      <c r="F18" t="s">
        <v>468</v>
      </c>
      <c r="G18" t="s">
        <v>63</v>
      </c>
      <c r="I18" t="s">
        <v>468</v>
      </c>
      <c r="J18" t="s">
        <v>75</v>
      </c>
    </row>
    <row r="21" spans="3:10">
      <c r="C21" t="s">
        <v>460</v>
      </c>
      <c r="D21" t="s">
        <v>484</v>
      </c>
    </row>
    <row r="22" spans="3:10">
      <c r="C22" t="s">
        <v>463</v>
      </c>
      <c r="D22">
        <v>3.319</v>
      </c>
    </row>
    <row r="23" spans="3:10">
      <c r="C23" t="s">
        <v>435</v>
      </c>
      <c r="D23">
        <v>8.9999999999999998E-4</v>
      </c>
    </row>
    <row r="24" spans="3:10">
      <c r="C24" t="s">
        <v>438</v>
      </c>
      <c r="D24" t="s">
        <v>76</v>
      </c>
    </row>
    <row r="25" spans="3:10">
      <c r="C25" t="s">
        <v>467</v>
      </c>
      <c r="D25" t="s">
        <v>442</v>
      </c>
    </row>
    <row r="26" spans="3:10">
      <c r="C26" t="s">
        <v>468</v>
      </c>
      <c r="D26" t="s">
        <v>75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791ED-AA2F-BE4A-AED6-AB20EA15146A}">
  <dimension ref="A1:G40"/>
  <sheetViews>
    <sheetView workbookViewId="0">
      <selection activeCell="H18" sqref="H18"/>
    </sheetView>
  </sheetViews>
  <sheetFormatPr baseColWidth="10" defaultRowHeight="20"/>
  <sheetData>
    <row r="1" spans="1:7">
      <c r="A1" t="s">
        <v>430</v>
      </c>
      <c r="E1" t="s">
        <v>431</v>
      </c>
      <c r="F1" t="s">
        <v>432</v>
      </c>
      <c r="G1" t="s">
        <v>433</v>
      </c>
    </row>
    <row r="2" spans="1:7">
      <c r="A2" s="36" t="s">
        <v>434</v>
      </c>
      <c r="B2" s="37"/>
      <c r="C2" s="38"/>
      <c r="E2">
        <v>0.3090367</v>
      </c>
      <c r="F2">
        <v>12.710179999999999</v>
      </c>
      <c r="G2">
        <v>1.61877</v>
      </c>
    </row>
    <row r="3" spans="1:7">
      <c r="A3" s="39" t="s">
        <v>435</v>
      </c>
      <c r="B3" s="40">
        <v>1.52E-2</v>
      </c>
      <c r="C3" s="41"/>
      <c r="E3">
        <v>9.6304440000000005E-2</v>
      </c>
      <c r="F3">
        <v>15.414910000000001</v>
      </c>
      <c r="G3">
        <v>14.177009999999999</v>
      </c>
    </row>
    <row r="4" spans="1:7">
      <c r="A4" s="39" t="s">
        <v>436</v>
      </c>
      <c r="B4" s="40" t="s">
        <v>437</v>
      </c>
      <c r="C4" s="41"/>
      <c r="E4">
        <v>0.18248739999999999</v>
      </c>
      <c r="F4">
        <v>10.9998</v>
      </c>
      <c r="G4">
        <v>1.0996159999999999</v>
      </c>
    </row>
    <row r="5" spans="1:7">
      <c r="A5" s="39" t="s">
        <v>438</v>
      </c>
      <c r="B5" s="40" t="s">
        <v>439</v>
      </c>
      <c r="C5" s="41"/>
      <c r="E5">
        <v>7.4771210000000005E-2</v>
      </c>
      <c r="F5">
        <v>1.6719459999999999</v>
      </c>
      <c r="G5">
        <v>1.1888460000000001</v>
      </c>
    </row>
    <row r="6" spans="1:7">
      <c r="A6" s="39" t="s">
        <v>440</v>
      </c>
      <c r="B6" s="40" t="s">
        <v>75</v>
      </c>
      <c r="C6" s="41"/>
      <c r="E6">
        <v>0.30846649999999998</v>
      </c>
      <c r="F6">
        <v>0.56410610000000005</v>
      </c>
      <c r="G6">
        <v>0.30499999999999999</v>
      </c>
    </row>
    <row r="7" spans="1:7">
      <c r="A7" s="39" t="s">
        <v>441</v>
      </c>
      <c r="B7" s="40" t="s">
        <v>442</v>
      </c>
      <c r="C7" s="41"/>
      <c r="E7">
        <v>0.74605809999999995</v>
      </c>
      <c r="F7">
        <v>3.7011629999999999E-3</v>
      </c>
      <c r="G7">
        <v>2.916687</v>
      </c>
    </row>
    <row r="8" spans="1:7">
      <c r="A8" s="39" t="s">
        <v>443</v>
      </c>
      <c r="B8" s="40" t="s">
        <v>444</v>
      </c>
      <c r="C8" s="41"/>
      <c r="F8">
        <v>2.0499269999999998</v>
      </c>
    </row>
    <row r="9" spans="1:7">
      <c r="A9" s="42" t="s">
        <v>445</v>
      </c>
      <c r="B9" s="43">
        <v>3</v>
      </c>
      <c r="C9" s="44"/>
      <c r="F9">
        <v>1.459242E-2</v>
      </c>
    </row>
    <row r="11" spans="1:7">
      <c r="A11" s="45" t="s">
        <v>446</v>
      </c>
      <c r="E11" s="46" t="s">
        <v>431</v>
      </c>
      <c r="F11" s="46" t="s">
        <v>432</v>
      </c>
      <c r="G11" s="46" t="s">
        <v>433</v>
      </c>
    </row>
    <row r="12" spans="1:7">
      <c r="A12" s="36" t="s">
        <v>434</v>
      </c>
      <c r="B12" s="37"/>
      <c r="C12" s="38"/>
      <c r="E12" s="9">
        <v>8.5275060000000007</v>
      </c>
      <c r="F12" s="9">
        <v>42.419640000000001</v>
      </c>
      <c r="G12" s="9">
        <v>5.3583759999999998</v>
      </c>
    </row>
    <row r="13" spans="1:7">
      <c r="A13" s="39" t="s">
        <v>435</v>
      </c>
      <c r="B13" s="40">
        <v>0.93720000000000003</v>
      </c>
      <c r="C13" s="41"/>
      <c r="E13" s="9">
        <v>1.1432279999999999</v>
      </c>
      <c r="F13" s="9">
        <v>9.8949689999999997</v>
      </c>
      <c r="G13" s="9">
        <v>1.9416070000000001</v>
      </c>
    </row>
    <row r="14" spans="1:7">
      <c r="A14" s="39" t="s">
        <v>436</v>
      </c>
      <c r="B14" s="40" t="s">
        <v>437</v>
      </c>
      <c r="C14" s="41"/>
      <c r="E14" s="9">
        <v>0.111501</v>
      </c>
      <c r="F14" s="9">
        <v>0.13658149999999999</v>
      </c>
      <c r="G14" s="9">
        <v>16.63334</v>
      </c>
    </row>
    <row r="15" spans="1:7">
      <c r="A15" s="39" t="s">
        <v>438</v>
      </c>
      <c r="B15" s="40" t="s">
        <v>64</v>
      </c>
      <c r="C15" s="41"/>
      <c r="E15" s="9">
        <v>0.32893689999999998</v>
      </c>
      <c r="F15" s="9">
        <v>4.5937250000000001</v>
      </c>
      <c r="G15" s="9">
        <v>0.1780196</v>
      </c>
    </row>
    <row r="16" spans="1:7">
      <c r="A16" s="39" t="s">
        <v>440</v>
      </c>
      <c r="B16" s="40" t="s">
        <v>63</v>
      </c>
      <c r="C16" s="41"/>
      <c r="E16" s="9">
        <v>6.2596540000000003</v>
      </c>
      <c r="F16" s="9">
        <v>10.013640000000001</v>
      </c>
      <c r="G16" s="9">
        <v>0</v>
      </c>
    </row>
    <row r="17" spans="1:7">
      <c r="A17" s="39" t="s">
        <v>441</v>
      </c>
      <c r="B17" s="40" t="s">
        <v>442</v>
      </c>
      <c r="C17" s="41"/>
      <c r="E17" s="9">
        <v>5.2302350000000004</v>
      </c>
      <c r="F17" s="9">
        <v>0</v>
      </c>
      <c r="G17" s="9">
        <v>6.3541189999999999</v>
      </c>
    </row>
    <row r="18" spans="1:7">
      <c r="A18" s="39" t="s">
        <v>443</v>
      </c>
      <c r="B18" s="40" t="s">
        <v>447</v>
      </c>
      <c r="C18" s="41"/>
      <c r="E18" s="9"/>
      <c r="F18" s="9">
        <v>19.6858</v>
      </c>
      <c r="G18" s="9"/>
    </row>
    <row r="19" spans="1:7">
      <c r="A19" s="42" t="s">
        <v>445</v>
      </c>
      <c r="B19" s="43">
        <v>17</v>
      </c>
      <c r="C19" s="44"/>
      <c r="E19" s="9"/>
      <c r="F19" s="9">
        <v>0.2496497</v>
      </c>
      <c r="G19" s="9"/>
    </row>
    <row r="20" spans="1:7">
      <c r="E20" s="9"/>
      <c r="F20" s="9">
        <v>5.3583759999999998</v>
      </c>
    </row>
    <row r="21" spans="1:7">
      <c r="A21" s="45" t="s">
        <v>448</v>
      </c>
    </row>
    <row r="22" spans="1:7">
      <c r="A22" s="36" t="s">
        <v>434</v>
      </c>
      <c r="B22" s="37"/>
      <c r="C22" s="38"/>
      <c r="E22" s="46" t="s">
        <v>431</v>
      </c>
      <c r="F22" s="46" t="s">
        <v>432</v>
      </c>
      <c r="G22" s="46" t="s">
        <v>433</v>
      </c>
    </row>
    <row r="23" spans="1:7">
      <c r="A23" s="39" t="s">
        <v>435</v>
      </c>
      <c r="B23" s="40">
        <v>0.13200000000000001</v>
      </c>
      <c r="C23" s="41"/>
      <c r="E23" s="9">
        <v>13.50128</v>
      </c>
      <c r="F23" s="9">
        <v>8.7284830000000007</v>
      </c>
      <c r="G23" s="9">
        <v>19.39489</v>
      </c>
    </row>
    <row r="24" spans="1:7">
      <c r="A24" s="39" t="s">
        <v>436</v>
      </c>
      <c r="B24" s="40" t="s">
        <v>437</v>
      </c>
      <c r="C24" s="41"/>
      <c r="E24" s="9">
        <v>13.28073</v>
      </c>
      <c r="F24" s="9">
        <v>7.2352080000000001</v>
      </c>
      <c r="G24" s="9">
        <v>11.743320000000001</v>
      </c>
    </row>
    <row r="25" spans="1:7">
      <c r="A25" s="39" t="s">
        <v>438</v>
      </c>
      <c r="B25" s="40" t="s">
        <v>64</v>
      </c>
      <c r="C25" s="41"/>
      <c r="E25" s="9">
        <v>11.127359999999999</v>
      </c>
      <c r="F25" s="9">
        <v>9.8920279999999998</v>
      </c>
      <c r="G25" s="9">
        <v>11.38368</v>
      </c>
    </row>
    <row r="26" spans="1:7">
      <c r="A26" s="39" t="s">
        <v>440</v>
      </c>
      <c r="B26" s="40" t="s">
        <v>63</v>
      </c>
      <c r="C26" s="41"/>
      <c r="E26" s="9">
        <v>5.817374</v>
      </c>
      <c r="F26" s="9">
        <v>8.6369989999999994</v>
      </c>
      <c r="G26" s="9">
        <v>40.238849999999999</v>
      </c>
    </row>
    <row r="27" spans="1:7">
      <c r="A27" s="39" t="s">
        <v>441</v>
      </c>
      <c r="B27" s="40" t="s">
        <v>442</v>
      </c>
      <c r="C27" s="41"/>
      <c r="E27" s="9">
        <v>6.4067699999999999</v>
      </c>
      <c r="F27" s="9">
        <v>4.4609860000000001</v>
      </c>
      <c r="G27" s="9">
        <v>38.004480000000001</v>
      </c>
    </row>
    <row r="28" spans="1:7">
      <c r="A28" s="39" t="s">
        <v>443</v>
      </c>
      <c r="B28" s="40" t="s">
        <v>449</v>
      </c>
      <c r="C28" s="41"/>
      <c r="E28" s="9">
        <v>10.183339999999999</v>
      </c>
      <c r="F28" s="9">
        <v>15.365030000000001</v>
      </c>
      <c r="G28" s="9">
        <v>9.2638890000000007</v>
      </c>
    </row>
    <row r="29" spans="1:7">
      <c r="A29" s="42" t="s">
        <v>445</v>
      </c>
      <c r="B29" s="43">
        <v>8</v>
      </c>
      <c r="C29" s="44"/>
      <c r="E29" s="9"/>
      <c r="F29" s="9">
        <v>14.23014</v>
      </c>
    </row>
    <row r="30" spans="1:7">
      <c r="E30" s="9"/>
      <c r="F30" s="9">
        <v>9.8214559999999995</v>
      </c>
      <c r="G30" s="9"/>
    </row>
    <row r="31" spans="1:7">
      <c r="A31" t="s">
        <v>86</v>
      </c>
    </row>
    <row r="32" spans="1:7">
      <c r="A32" s="36" t="s">
        <v>434</v>
      </c>
      <c r="B32" s="37"/>
      <c r="C32" s="38"/>
      <c r="E32" s="46" t="s">
        <v>431</v>
      </c>
      <c r="F32" s="46" t="s">
        <v>432</v>
      </c>
      <c r="G32" s="46" t="s">
        <v>433</v>
      </c>
    </row>
    <row r="33" spans="1:7">
      <c r="A33" s="39" t="s">
        <v>435</v>
      </c>
      <c r="B33" s="40">
        <v>2.2000000000000001E-3</v>
      </c>
      <c r="C33" s="41"/>
      <c r="E33" s="9">
        <v>0.68086089999999999</v>
      </c>
      <c r="F33" s="9">
        <v>26.13372</v>
      </c>
      <c r="G33" s="9">
        <v>34.217170000000003</v>
      </c>
    </row>
    <row r="34" spans="1:7">
      <c r="A34" s="39" t="s">
        <v>436</v>
      </c>
      <c r="B34" s="40" t="s">
        <v>437</v>
      </c>
      <c r="C34" s="41"/>
      <c r="E34" s="9">
        <v>0.21683839999999999</v>
      </c>
      <c r="F34" s="9">
        <v>1.67672</v>
      </c>
      <c r="G34" s="9">
        <v>14.07047</v>
      </c>
    </row>
    <row r="35" spans="1:7">
      <c r="A35" s="39" t="s">
        <v>438</v>
      </c>
      <c r="B35" s="40" t="s">
        <v>78</v>
      </c>
      <c r="C35" s="41"/>
      <c r="E35" s="9">
        <v>0.39947389999999999</v>
      </c>
      <c r="F35" s="9">
        <v>39.342109999999998</v>
      </c>
      <c r="G35" s="9">
        <v>38.169159999999998</v>
      </c>
    </row>
    <row r="36" spans="1:7">
      <c r="A36" s="39" t="s">
        <v>440</v>
      </c>
      <c r="B36" s="40" t="s">
        <v>75</v>
      </c>
      <c r="C36" s="41"/>
      <c r="E36" s="9">
        <v>0.18331919999999999</v>
      </c>
      <c r="F36" s="9">
        <v>35.824669999999998</v>
      </c>
      <c r="G36" s="9">
        <v>35.486640000000001</v>
      </c>
    </row>
    <row r="37" spans="1:7">
      <c r="A37" s="39" t="s">
        <v>441</v>
      </c>
      <c r="B37" s="40" t="s">
        <v>442</v>
      </c>
      <c r="C37" s="41"/>
      <c r="E37" s="9">
        <v>0.81848279999999995</v>
      </c>
      <c r="F37" s="9">
        <v>1.949773</v>
      </c>
      <c r="G37" s="9">
        <v>11.467079999999999</v>
      </c>
    </row>
    <row r="38" spans="1:7">
      <c r="A38" s="39" t="s">
        <v>443</v>
      </c>
      <c r="B38" s="40" t="s">
        <v>450</v>
      </c>
      <c r="C38" s="41"/>
      <c r="E38" s="9">
        <v>0.41258719999999999</v>
      </c>
      <c r="F38" s="9">
        <v>0.10475230000000001</v>
      </c>
      <c r="G38" s="9">
        <v>3.6391149999999999</v>
      </c>
    </row>
    <row r="39" spans="1:7">
      <c r="A39" s="42" t="s">
        <v>445</v>
      </c>
      <c r="B39" s="43">
        <v>0</v>
      </c>
      <c r="C39" s="44"/>
      <c r="E39" s="9"/>
      <c r="F39" s="9">
        <v>0.32173740000000001</v>
      </c>
    </row>
    <row r="40" spans="1:7">
      <c r="E40" s="9"/>
      <c r="F40" s="9">
        <v>0.43443189999999998</v>
      </c>
      <c r="G40" s="9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E1932-421C-CC40-8B12-03D89CDBBF66}">
  <dimension ref="B1:H23"/>
  <sheetViews>
    <sheetView workbookViewId="0">
      <selection activeCell="J9" sqref="J9"/>
    </sheetView>
  </sheetViews>
  <sheetFormatPr baseColWidth="10" defaultRowHeight="20"/>
  <sheetData>
    <row r="1" spans="2:8">
      <c r="B1" t="s">
        <v>451</v>
      </c>
    </row>
    <row r="2" spans="2:8">
      <c r="B2" s="2"/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</row>
    <row r="3" spans="2:8">
      <c r="B3" s="2" t="s">
        <v>27</v>
      </c>
      <c r="C3" s="2">
        <v>0.32119913135117389</v>
      </c>
      <c r="D3" s="2">
        <v>1.3948560481226151</v>
      </c>
      <c r="E3" s="2"/>
      <c r="F3" s="2">
        <v>1.8558101816567802</v>
      </c>
      <c r="G3" s="2">
        <v>0.70938536716324341</v>
      </c>
      <c r="H3" s="2">
        <v>0.17637763567275902</v>
      </c>
    </row>
    <row r="4" spans="2:8">
      <c r="B4" s="2" t="s">
        <v>28</v>
      </c>
      <c r="C4" s="2">
        <v>0.90393214659374421</v>
      </c>
      <c r="D4" s="2">
        <v>3.2477125442167436</v>
      </c>
      <c r="E4" s="2"/>
      <c r="F4" s="2">
        <v>1.8062459275859817</v>
      </c>
      <c r="G4" s="2">
        <v>0.81877933109016443</v>
      </c>
      <c r="H4" s="2">
        <v>0.38958222177724422</v>
      </c>
    </row>
    <row r="5" spans="2:8">
      <c r="B5" s="2" t="s">
        <v>29</v>
      </c>
      <c r="C5" s="2">
        <v>0.83462007252299852</v>
      </c>
      <c r="D5" s="2">
        <v>1.9276063315545997</v>
      </c>
      <c r="E5" s="2"/>
      <c r="F5" s="2">
        <v>1.5800400184970746</v>
      </c>
      <c r="G5" s="2">
        <v>0.84433652766475975</v>
      </c>
      <c r="H5" s="2">
        <v>0.63435408079706723</v>
      </c>
    </row>
    <row r="6" spans="2:8">
      <c r="B6" s="2" t="s">
        <v>30</v>
      </c>
      <c r="C6" s="2">
        <v>1.4821747769800433</v>
      </c>
      <c r="D6" s="2">
        <v>0.18051669104318291</v>
      </c>
      <c r="E6" s="2"/>
      <c r="F6" s="2">
        <v>1.5367357655131302</v>
      </c>
      <c r="G6" s="2">
        <v>0.81317033014875606</v>
      </c>
      <c r="H6" s="2">
        <v>0.55421723905357434</v>
      </c>
    </row>
    <row r="7" spans="2:8">
      <c r="B7" s="2" t="s">
        <v>19</v>
      </c>
      <c r="C7" s="2">
        <v>6.6860542598336883</v>
      </c>
      <c r="D7" s="2">
        <v>9.8131805187003032</v>
      </c>
      <c r="E7" s="2"/>
      <c r="F7" s="2">
        <v>1.4705320004171949</v>
      </c>
      <c r="G7" s="2">
        <v>0.486447597026961</v>
      </c>
      <c r="H7" s="2">
        <v>0.575106885974212</v>
      </c>
    </row>
    <row r="8" spans="2:8">
      <c r="B8" s="2" t="s">
        <v>31</v>
      </c>
      <c r="C8" s="2">
        <v>0.90836858541260279</v>
      </c>
      <c r="D8" s="2">
        <v>1.0603136895539156</v>
      </c>
      <c r="E8" s="2"/>
      <c r="F8" s="2">
        <v>1.4363055230525004</v>
      </c>
      <c r="G8" s="2">
        <v>0.5327974105825386</v>
      </c>
      <c r="H8" s="2">
        <v>0.38185352420401125</v>
      </c>
    </row>
    <row r="9" spans="2:8">
      <c r="B9" s="2" t="s">
        <v>32</v>
      </c>
      <c r="C9" s="2">
        <v>1.0778444669379492</v>
      </c>
      <c r="D9" s="2">
        <v>3.5646198586587601</v>
      </c>
      <c r="E9" s="2"/>
      <c r="F9" s="2">
        <v>1.4352803309497348</v>
      </c>
      <c r="G9" s="2">
        <v>0.63122461918463746</v>
      </c>
      <c r="H9" s="2">
        <v>0.69182353380237882</v>
      </c>
    </row>
    <row r="10" spans="2:8">
      <c r="B10" s="2" t="s">
        <v>33</v>
      </c>
      <c r="C10" s="2">
        <v>0.80894718569639679</v>
      </c>
      <c r="D10" s="2">
        <v>0.86389637169936973</v>
      </c>
      <c r="E10" s="2"/>
      <c r="F10" s="2">
        <v>1.3596172509814621</v>
      </c>
      <c r="G10" s="2">
        <v>0.56336206612779327</v>
      </c>
      <c r="H10" s="2">
        <v>0.38185093944725168</v>
      </c>
    </row>
    <row r="11" spans="2:8">
      <c r="B11" s="2" t="s">
        <v>34</v>
      </c>
      <c r="C11" s="2">
        <v>0.51376222235993163</v>
      </c>
      <c r="D11" s="2">
        <v>0.50391467203900564</v>
      </c>
      <c r="E11" s="2"/>
      <c r="F11" s="2">
        <v>1.3340008140719029</v>
      </c>
      <c r="G11" s="2">
        <v>0.60804422451519624</v>
      </c>
      <c r="H11" s="2">
        <v>0.34380777674540908</v>
      </c>
    </row>
    <row r="12" spans="2:8">
      <c r="B12" s="2" t="s">
        <v>18</v>
      </c>
      <c r="C12" s="2">
        <v>1.2780005022190297</v>
      </c>
      <c r="D12" s="2">
        <v>1.2276088452357143</v>
      </c>
      <c r="E12" s="2"/>
      <c r="F12" s="2">
        <v>1.3193373110521016</v>
      </c>
      <c r="G12" s="2">
        <v>0.7947138415778614</v>
      </c>
      <c r="H12" s="2">
        <v>0.73755490196600271</v>
      </c>
    </row>
    <row r="13" spans="2:8">
      <c r="B13" s="2" t="s">
        <v>35</v>
      </c>
      <c r="C13" s="2">
        <v>0.78821425673171752</v>
      </c>
      <c r="D13" s="2">
        <v>0.20791717633496762</v>
      </c>
      <c r="E13" s="2"/>
      <c r="F13" s="2">
        <v>1.2851395290826446</v>
      </c>
      <c r="G13" s="2">
        <v>0.31951596826891604</v>
      </c>
      <c r="H13" s="2">
        <v>0.26268126779517759</v>
      </c>
    </row>
    <row r="14" spans="2:8">
      <c r="B14" s="2" t="s">
        <v>36</v>
      </c>
      <c r="C14" s="2">
        <v>2.0839035653542894</v>
      </c>
      <c r="D14" s="2">
        <v>1.9351593510625933</v>
      </c>
      <c r="E14" s="2"/>
      <c r="F14" s="2">
        <v>1.2712642347555103</v>
      </c>
      <c r="G14" s="2">
        <v>0.57396157077946286</v>
      </c>
      <c r="H14" s="2">
        <v>0.62642999326083448</v>
      </c>
    </row>
    <row r="15" spans="2:8">
      <c r="B15" s="2" t="s">
        <v>37</v>
      </c>
      <c r="C15" s="2">
        <v>0.54050972086713656</v>
      </c>
      <c r="D15" s="2">
        <v>0.48546887453007714</v>
      </c>
      <c r="E15" s="2"/>
      <c r="F15" s="2">
        <v>1.2108981513903989</v>
      </c>
      <c r="G15" s="2">
        <v>0.45744128321938149</v>
      </c>
      <c r="H15" s="2">
        <v>0.42976874659935071</v>
      </c>
    </row>
    <row r="16" spans="2:8">
      <c r="B16" s="2" t="s">
        <v>38</v>
      </c>
      <c r="C16" s="2">
        <v>1.258985857808645</v>
      </c>
      <c r="D16" s="2">
        <v>0.22995909994060049</v>
      </c>
      <c r="E16" s="2"/>
      <c r="F16" s="2">
        <v>1.1775988498164212</v>
      </c>
      <c r="G16" s="2">
        <v>0.3017799675849992</v>
      </c>
      <c r="H16" s="2">
        <v>0.51921055043588216</v>
      </c>
    </row>
    <row r="17" spans="2:8">
      <c r="B17" s="2" t="s">
        <v>39</v>
      </c>
      <c r="C17" s="2">
        <v>0.82532366523188849</v>
      </c>
      <c r="D17" s="2">
        <v>0.55107862878719138</v>
      </c>
      <c r="E17" s="2"/>
      <c r="F17" s="2">
        <v>1.0468072165244757</v>
      </c>
      <c r="G17" s="2">
        <v>0.61465657911545024</v>
      </c>
      <c r="H17" s="2">
        <v>0.56024603211184609</v>
      </c>
    </row>
    <row r="18" spans="2:8">
      <c r="B18" s="2" t="s">
        <v>40</v>
      </c>
      <c r="C18" s="2">
        <v>0.83784942165914422</v>
      </c>
      <c r="D18" s="2">
        <v>0.55980110317032383</v>
      </c>
      <c r="E18" s="2"/>
      <c r="F18" s="2">
        <v>0.91101631616639989</v>
      </c>
      <c r="G18" s="2">
        <v>0.42178151859426599</v>
      </c>
      <c r="H18" s="2">
        <v>0.4516002704671126</v>
      </c>
    </row>
    <row r="19" spans="2:8">
      <c r="B19" s="2" t="s">
        <v>41</v>
      </c>
      <c r="C19" s="2">
        <v>1.209718354915805</v>
      </c>
      <c r="D19" s="2">
        <v>4.5686773505383842</v>
      </c>
      <c r="E19" s="2"/>
      <c r="F19" s="2">
        <v>0.87092240347383487</v>
      </c>
      <c r="G19" s="2">
        <v>2.0461312614363507</v>
      </c>
      <c r="H19" s="2">
        <v>1.9283857123580486</v>
      </c>
    </row>
    <row r="20" spans="2:8">
      <c r="B20" s="2" t="s">
        <v>42</v>
      </c>
      <c r="C20" s="2">
        <v>1.5760519818444061</v>
      </c>
      <c r="D20" s="2">
        <v>1.9879288286293366</v>
      </c>
      <c r="E20" s="2"/>
      <c r="F20" s="2">
        <v>0.73054646839730997</v>
      </c>
      <c r="G20" s="2">
        <v>1.564417442753371</v>
      </c>
      <c r="H20" s="2">
        <v>2.1656717262073988</v>
      </c>
    </row>
    <row r="21" spans="2:8">
      <c r="B21" s="2" t="s">
        <v>43</v>
      </c>
      <c r="C21" s="2">
        <v>0.79657776663872693</v>
      </c>
      <c r="D21" s="2">
        <v>4.8585047792492828E-2</v>
      </c>
      <c r="E21" s="2"/>
      <c r="F21" s="2">
        <v>0.59387636492025342</v>
      </c>
      <c r="G21" s="2">
        <v>2.6600179004722926</v>
      </c>
      <c r="H21" s="2">
        <v>4.3539341348459919</v>
      </c>
    </row>
    <row r="22" spans="2:8">
      <c r="B22" s="2" t="s">
        <v>44</v>
      </c>
      <c r="C22" s="2">
        <v>0.69780227907912173</v>
      </c>
      <c r="D22" s="2">
        <v>1.1520385379149238</v>
      </c>
      <c r="E22" s="2"/>
      <c r="F22" s="2">
        <v>0.5724564312788647</v>
      </c>
      <c r="G22" s="2">
        <v>1.5436247035774604</v>
      </c>
      <c r="H22" s="2">
        <v>2.27432805450055</v>
      </c>
    </row>
    <row r="23" spans="2:8">
      <c r="B23" s="2" t="s">
        <v>45</v>
      </c>
      <c r="C23" s="2">
        <v>0.29476549109812517</v>
      </c>
      <c r="D23" s="2">
        <v>0.37544474328507088</v>
      </c>
      <c r="E23" s="2"/>
      <c r="F23" s="2">
        <v>0.45375596408044522</v>
      </c>
      <c r="G23" s="2">
        <v>3.1748732904084247</v>
      </c>
      <c r="H23" s="2">
        <v>4.2356663872963063</v>
      </c>
    </row>
  </sheetData>
  <phoneticPr fontId="1"/>
  <conditionalFormatting sqref="C3:D19">
    <cfRule type="colorScale" priority="5">
      <colorScale>
        <cfvo type="min"/>
        <cfvo type="num" val="1"/>
        <cfvo type="num" val="3"/>
        <color theme="4"/>
        <color theme="0"/>
        <color theme="5"/>
      </colorScale>
    </cfRule>
  </conditionalFormatting>
  <conditionalFormatting sqref="F3:F19">
    <cfRule type="colorScale" priority="4">
      <colorScale>
        <cfvo type="min"/>
        <cfvo type="num" val="1"/>
        <cfvo type="num" val="3"/>
        <color theme="4"/>
        <color theme="0"/>
        <color theme="5"/>
      </colorScale>
    </cfRule>
  </conditionalFormatting>
  <conditionalFormatting sqref="G3:H19">
    <cfRule type="colorScale" priority="3">
      <colorScale>
        <cfvo type="min"/>
        <cfvo type="num" val="1"/>
        <cfvo type="num" val="3"/>
        <color theme="4"/>
        <color theme="0"/>
        <color theme="5"/>
      </colorScale>
    </cfRule>
  </conditionalFormatting>
  <conditionalFormatting sqref="C3:H23">
    <cfRule type="colorScale" priority="1">
      <colorScale>
        <cfvo type="min"/>
        <cfvo type="num" val="1"/>
        <cfvo type="num" val="3"/>
        <color theme="3"/>
        <color theme="0"/>
        <color rgb="FFFF0000"/>
      </colorScale>
    </cfRule>
    <cfRule type="colorScale" priority="2">
      <colorScale>
        <cfvo type="min"/>
        <cfvo type="num" val="0"/>
        <cfvo type="num" val="3"/>
        <color rgb="FFFF0000"/>
        <color theme="0"/>
        <color theme="3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7B92-2F66-BC41-B9E6-DB806E3C8CBF}">
  <dimension ref="A1:AA127"/>
  <sheetViews>
    <sheetView workbookViewId="0">
      <selection activeCell="F99" sqref="F99"/>
    </sheetView>
  </sheetViews>
  <sheetFormatPr baseColWidth="10" defaultRowHeight="20"/>
  <sheetData>
    <row r="1" spans="1:27">
      <c r="B1" t="s">
        <v>12</v>
      </c>
      <c r="O1" s="1"/>
      <c r="P1" s="5" t="s">
        <v>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>
        <v>26.722343444824219</v>
      </c>
      <c r="C2" s="1">
        <v>26.6888427734375</v>
      </c>
      <c r="D2" s="1">
        <v>26.747774124145508</v>
      </c>
      <c r="E2" s="1">
        <v>25.908044815063477</v>
      </c>
      <c r="F2" s="1">
        <v>25.900600433349609</v>
      </c>
      <c r="G2" s="1">
        <v>25.919929504394531</v>
      </c>
      <c r="H2" s="2"/>
      <c r="I2" s="2"/>
      <c r="J2" s="2"/>
      <c r="K2" s="2"/>
      <c r="L2" s="2"/>
      <c r="M2" s="2"/>
      <c r="O2" s="1"/>
      <c r="P2" s="1">
        <v>19.921995162963867</v>
      </c>
      <c r="Q2" s="1">
        <v>19.942535400390625</v>
      </c>
      <c r="R2" s="1">
        <v>19.887170791625977</v>
      </c>
      <c r="S2" s="1">
        <v>18.508268356323242</v>
      </c>
      <c r="T2" s="1">
        <v>18.604486465454102</v>
      </c>
      <c r="U2" s="1">
        <v>18.758672714233398</v>
      </c>
      <c r="V2" s="1"/>
      <c r="W2" s="1"/>
      <c r="X2" s="1"/>
      <c r="Y2" s="1"/>
      <c r="Z2" s="1"/>
      <c r="AA2" s="1"/>
    </row>
    <row r="3" spans="1:27">
      <c r="A3" s="1" t="s">
        <v>0</v>
      </c>
      <c r="B3" s="1">
        <v>36.425107955932617</v>
      </c>
      <c r="C3" s="1">
        <v>37.025867462158203</v>
      </c>
      <c r="D3" s="1">
        <v>36.783636093139648</v>
      </c>
      <c r="E3" s="1">
        <v>37.097381591796875</v>
      </c>
      <c r="F3" s="1">
        <v>37.062105178833008</v>
      </c>
      <c r="G3" s="1">
        <v>37.015893936157227</v>
      </c>
      <c r="H3" s="2"/>
      <c r="I3" s="2"/>
      <c r="J3" s="2"/>
      <c r="K3" s="2"/>
      <c r="L3" s="2"/>
      <c r="M3" s="2"/>
      <c r="O3" s="5" t="s">
        <v>6</v>
      </c>
      <c r="P3" s="1">
        <v>28.659666061401367</v>
      </c>
      <c r="Q3" s="1">
        <v>28.604787826538086</v>
      </c>
      <c r="R3" s="1">
        <v>28.598148345947266</v>
      </c>
      <c r="S3" s="1">
        <v>28.521062850952148</v>
      </c>
      <c r="T3" s="1">
        <v>28.508460998535156</v>
      </c>
      <c r="U3" s="1">
        <v>28.614131927490234</v>
      </c>
      <c r="V3" s="1"/>
      <c r="W3" s="1"/>
      <c r="X3" s="1"/>
      <c r="Y3" s="1"/>
      <c r="Z3" s="1"/>
      <c r="AA3" s="1"/>
    </row>
    <row r="4" spans="1:27">
      <c r="A4" s="1" t="s">
        <v>1</v>
      </c>
      <c r="B4" s="1">
        <v>32.393566131591797</v>
      </c>
      <c r="C4" s="1">
        <v>32.377716064453125</v>
      </c>
      <c r="D4" s="1">
        <v>32.300434112548828</v>
      </c>
      <c r="E4" s="1">
        <v>29.987150192260742</v>
      </c>
      <c r="F4" s="1">
        <v>30.331596374511719</v>
      </c>
      <c r="G4" s="1">
        <v>29.964288711547852</v>
      </c>
      <c r="H4" s="2"/>
      <c r="I4" s="2"/>
      <c r="J4" s="2"/>
      <c r="K4" s="2"/>
      <c r="L4" s="2"/>
      <c r="M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O5" s="1"/>
      <c r="P5" s="1">
        <f t="shared" ref="P5:U6" si="0">POWER(2,-P2)</f>
        <v>1.0066578451930415E-6</v>
      </c>
      <c r="Q5" s="1">
        <f t="shared" si="0"/>
        <v>9.9242719127021397E-7</v>
      </c>
      <c r="R5" s="1">
        <f t="shared" si="0"/>
        <v>1.0312526150139415E-6</v>
      </c>
      <c r="S5" s="1">
        <f t="shared" si="0"/>
        <v>2.6819832238004569E-6</v>
      </c>
      <c r="T5" s="1">
        <f t="shared" si="0"/>
        <v>2.5089471893294062E-6</v>
      </c>
      <c r="U5" s="1">
        <f t="shared" si="0"/>
        <v>2.2546380611670153E-6</v>
      </c>
      <c r="V5" s="1"/>
      <c r="W5" s="1"/>
      <c r="X5" s="1"/>
      <c r="Y5" s="1"/>
      <c r="Z5" s="1"/>
      <c r="AA5" s="1"/>
    </row>
    <row r="6" spans="1:27">
      <c r="A6" s="1"/>
      <c r="B6" s="2">
        <f t="shared" ref="B6:G8" si="1">POWER(2,-B2)</f>
        <v>9.0317741428931001E-9</v>
      </c>
      <c r="C6" s="2">
        <f t="shared" si="1"/>
        <v>9.2439539993673741E-9</v>
      </c>
      <c r="D6" s="2">
        <f t="shared" si="1"/>
        <v>8.8739641809164858E-9</v>
      </c>
      <c r="E6" s="2">
        <f t="shared" si="1"/>
        <v>1.5881860669277298E-8</v>
      </c>
      <c r="F6" s="2">
        <f t="shared" si="1"/>
        <v>1.5964023699756021E-8</v>
      </c>
      <c r="G6" s="2">
        <f t="shared" si="1"/>
        <v>1.5751565870245278E-8</v>
      </c>
      <c r="H6" s="2"/>
      <c r="I6" s="2"/>
      <c r="J6" s="2"/>
      <c r="K6" s="2"/>
      <c r="L6" s="2"/>
      <c r="M6" s="2"/>
      <c r="O6" s="1"/>
      <c r="P6" s="1">
        <f t="shared" si="0"/>
        <v>2.3582011662152376E-9</v>
      </c>
      <c r="Q6" s="1">
        <f t="shared" si="0"/>
        <v>2.4496319884202239E-9</v>
      </c>
      <c r="R6" s="1">
        <f t="shared" si="0"/>
        <v>2.4609315120836576E-9</v>
      </c>
      <c r="S6" s="1">
        <f t="shared" si="0"/>
        <v>2.5959993156791485E-9</v>
      </c>
      <c r="T6" s="1">
        <f t="shared" si="0"/>
        <v>2.6187745352368293E-9</v>
      </c>
      <c r="U6" s="1">
        <f t="shared" si="0"/>
        <v>2.4338173903314338E-9</v>
      </c>
      <c r="V6" s="1"/>
      <c r="W6" s="1"/>
      <c r="X6" s="1"/>
      <c r="Y6" s="1"/>
      <c r="Z6" s="1"/>
      <c r="AA6" s="1"/>
    </row>
    <row r="7" spans="1:27">
      <c r="A7" s="1"/>
      <c r="B7" s="2">
        <f t="shared" si="1"/>
        <v>1.0838019048216844E-11</v>
      </c>
      <c r="C7" s="2">
        <f t="shared" si="1"/>
        <v>7.1466625874425696E-12</v>
      </c>
      <c r="D7" s="2">
        <f t="shared" si="1"/>
        <v>8.4532202819553021E-12</v>
      </c>
      <c r="E7" s="2">
        <f t="shared" si="1"/>
        <v>6.801040800849075E-12</v>
      </c>
      <c r="F7" s="2">
        <f t="shared" si="1"/>
        <v>6.9693879272743824E-12</v>
      </c>
      <c r="G7" s="2">
        <f t="shared" si="1"/>
        <v>7.1962395018829149E-12</v>
      </c>
      <c r="H7" s="2"/>
      <c r="I7" s="2"/>
      <c r="J7" s="2"/>
      <c r="K7" s="2"/>
      <c r="L7" s="2"/>
      <c r="M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2">
        <f t="shared" si="1"/>
        <v>1.7724130045050167E-10</v>
      </c>
      <c r="C8" s="2">
        <f t="shared" si="1"/>
        <v>1.7919928541303693E-10</v>
      </c>
      <c r="D8" s="2">
        <f t="shared" si="1"/>
        <v>1.8906035069827061E-10</v>
      </c>
      <c r="E8" s="2">
        <f t="shared" si="1"/>
        <v>9.3965473738218716E-10</v>
      </c>
      <c r="F8" s="2">
        <f t="shared" si="1"/>
        <v>7.4008171594439415E-10</v>
      </c>
      <c r="G8" s="2">
        <f t="shared" si="1"/>
        <v>9.5466345767703902E-10</v>
      </c>
      <c r="H8" s="2"/>
      <c r="I8" s="2"/>
      <c r="J8" s="2"/>
      <c r="K8" s="2"/>
      <c r="L8" s="2"/>
      <c r="M8" s="2"/>
      <c r="O8" s="1"/>
      <c r="P8" s="2">
        <f>AVERAGE(P5:R5)</f>
        <v>1.010112550492399E-6</v>
      </c>
      <c r="Q8" s="2"/>
      <c r="R8" s="2"/>
      <c r="S8" s="2">
        <f>AVERAGE(S5:U5)</f>
        <v>2.4818561580989592E-6</v>
      </c>
      <c r="T8" s="2"/>
      <c r="U8" s="2"/>
      <c r="V8" s="1"/>
      <c r="W8" s="1"/>
      <c r="X8" s="1"/>
      <c r="Y8" s="1"/>
      <c r="Z8" s="1"/>
      <c r="AA8" s="1"/>
    </row>
    <row r="9" spans="1:27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O9" s="5" t="s">
        <v>7</v>
      </c>
      <c r="P9" s="2">
        <f>P6/P8</f>
        <v>2.3345924818632207E-3</v>
      </c>
      <c r="Q9" s="2">
        <f>Q6/P8</f>
        <v>2.4251079617079339E-3</v>
      </c>
      <c r="R9" s="2">
        <f>R6/P8</f>
        <v>2.436294362330246E-3</v>
      </c>
      <c r="S9" s="2">
        <f>S6/S8</f>
        <v>1.0459910447298527E-3</v>
      </c>
      <c r="T9" s="2">
        <f>T6/S8</f>
        <v>1.0551677327032306E-3</v>
      </c>
      <c r="U9" s="2">
        <f>U6/S8</f>
        <v>9.8064401612850838E-4</v>
      </c>
      <c r="V9" s="1"/>
      <c r="W9" s="1"/>
      <c r="X9" s="1"/>
      <c r="Y9" s="1"/>
      <c r="Z9" s="1"/>
      <c r="AA9" s="1"/>
    </row>
    <row r="10" spans="1:27">
      <c r="A10" s="1"/>
      <c r="B10" s="2">
        <f>AVERAGE(B6:D6)</f>
        <v>9.0498974410589861E-9</v>
      </c>
      <c r="C10" s="2">
        <f>_xlfn.STDEV.P(B6:D6)</f>
        <v>1.5159036225221694E-10</v>
      </c>
      <c r="D10" s="2"/>
      <c r="E10" s="2">
        <f>AVERAGE(E6:G6)</f>
        <v>1.5865816746426198E-8</v>
      </c>
      <c r="F10" s="2">
        <f>_xlfn.STDEV.P(E6:G6)</f>
        <v>8.7474331188995036E-11</v>
      </c>
      <c r="G10" s="2"/>
      <c r="H10" s="2"/>
      <c r="I10" s="2"/>
      <c r="J10" s="2"/>
      <c r="K10" s="2"/>
      <c r="L10" s="2"/>
      <c r="M10" s="2"/>
      <c r="O10" s="5" t="s">
        <v>9</v>
      </c>
      <c r="P10" s="2">
        <f>AVERAGE(P9:R9)</f>
        <v>2.3986649353004669E-3</v>
      </c>
      <c r="Q10" s="2">
        <f>_xlfn.STDEV.P(P9:R9)</f>
        <v>4.5535651650267584E-5</v>
      </c>
      <c r="R10" s="2"/>
      <c r="S10" s="2">
        <f>AVERAGE(S9:U9)</f>
        <v>1.027267597853864E-3</v>
      </c>
      <c r="T10" s="2">
        <f>_xlfn.STDEV.P(S9:U9)</f>
        <v>3.3180030944488912E-5</v>
      </c>
      <c r="U10" s="2"/>
      <c r="V10" s="1"/>
      <c r="W10" s="1"/>
      <c r="X10" s="1"/>
      <c r="Y10" s="1"/>
      <c r="Z10" s="1"/>
      <c r="AA10" s="1"/>
    </row>
    <row r="11" spans="1:27">
      <c r="A11" s="1" t="s">
        <v>2</v>
      </c>
      <c r="B11" s="1">
        <f>B7/B10</f>
        <v>1.1975847371535095E-3</v>
      </c>
      <c r="C11" s="1">
        <f>C7/B10</f>
        <v>7.8969542295788636E-4</v>
      </c>
      <c r="D11" s="1">
        <f>D7/B10</f>
        <v>9.340680750262886E-4</v>
      </c>
      <c r="E11" s="1">
        <f>E7/E10</f>
        <v>4.2865998703665989E-4</v>
      </c>
      <c r="F11" s="1">
        <f>F7/E10</f>
        <v>4.392706684226798E-4</v>
      </c>
      <c r="G11" s="1">
        <f>G7/E10</f>
        <v>4.5356880246986845E-4</v>
      </c>
      <c r="H11" s="2"/>
      <c r="I11" s="2"/>
      <c r="J11" s="2"/>
      <c r="K11" s="2"/>
      <c r="L11" s="2"/>
      <c r="M11" s="2"/>
      <c r="O11" s="1"/>
      <c r="P11" s="2"/>
      <c r="Q11" s="2"/>
      <c r="R11" s="2"/>
      <c r="S11" s="2"/>
      <c r="T11" s="2"/>
      <c r="U11" s="2"/>
      <c r="V11" s="1"/>
      <c r="W11" s="1"/>
      <c r="X11" s="1"/>
      <c r="Y11" s="1"/>
      <c r="Z11" s="1"/>
      <c r="AA11" s="1"/>
    </row>
    <row r="12" spans="1:27">
      <c r="A12" s="1"/>
      <c r="B12" s="1">
        <f>B8/B10</f>
        <v>1.9584896028364444E-2</v>
      </c>
      <c r="C12" s="1">
        <f>C8/B10</f>
        <v>1.9801250409757977E-2</v>
      </c>
      <c r="D12" s="1">
        <f>D8/B10</f>
        <v>2.0890883231506265E-2</v>
      </c>
      <c r="E12" s="1">
        <f>E8/E10</f>
        <v>5.9225109705987621E-2</v>
      </c>
      <c r="F12" s="1">
        <f>F8/E10</f>
        <v>4.664630430142204E-2</v>
      </c>
      <c r="G12" s="1">
        <f>G8/E10</f>
        <v>6.0171088128323343E-2</v>
      </c>
      <c r="H12" s="2"/>
      <c r="I12" s="2"/>
      <c r="J12" s="2"/>
      <c r="K12" s="2"/>
      <c r="L12" s="2"/>
      <c r="M12" s="2"/>
      <c r="O12" s="1"/>
      <c r="P12" s="6">
        <f t="shared" ref="P12:U12" si="2">P9/0.002399</f>
        <v>0.97315234758783686</v>
      </c>
      <c r="Q12" s="6">
        <f t="shared" si="2"/>
        <v>1.0108828518999307</v>
      </c>
      <c r="R12" s="6">
        <f t="shared" si="2"/>
        <v>1.0155457950522075</v>
      </c>
      <c r="S12" s="6">
        <f t="shared" si="2"/>
        <v>0.43601127333466139</v>
      </c>
      <c r="T12" s="6">
        <f t="shared" si="2"/>
        <v>0.43983648716266388</v>
      </c>
      <c r="U12" s="6">
        <f t="shared" si="2"/>
        <v>0.40877199505148326</v>
      </c>
      <c r="V12" s="1"/>
      <c r="W12" s="1"/>
      <c r="X12" s="1"/>
      <c r="Y12" s="1"/>
      <c r="Z12" s="1"/>
      <c r="AA12" s="1"/>
    </row>
    <row r="13" spans="1:27">
      <c r="A13" s="1" t="s">
        <v>3</v>
      </c>
      <c r="B13" s="1">
        <f>AVERAGE(B11:D11)</f>
        <v>9.7378274504589474E-4</v>
      </c>
      <c r="C13" s="1"/>
      <c r="D13" s="1"/>
      <c r="E13" s="1">
        <f>AVERAGE(E11:G11)</f>
        <v>4.4049981930973601E-4</v>
      </c>
      <c r="F13" s="1"/>
      <c r="G13" s="1"/>
      <c r="H13" s="2"/>
      <c r="I13" s="2"/>
      <c r="J13" s="2"/>
      <c r="K13" s="2"/>
      <c r="L13" s="2"/>
      <c r="M13" s="2"/>
      <c r="O13" s="1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</row>
    <row r="14" spans="1:27">
      <c r="A14" s="1"/>
      <c r="B14" s="1">
        <f>AVERAGE(B12:D12)</f>
        <v>2.0092343223209564E-2</v>
      </c>
      <c r="C14" s="1"/>
      <c r="D14" s="1"/>
      <c r="E14" s="1">
        <f>AVERAGE(E12:G12)</f>
        <v>5.5347500711910996E-2</v>
      </c>
      <c r="F14" s="1"/>
      <c r="G14" s="1"/>
      <c r="H14" s="2"/>
      <c r="I14" s="2"/>
      <c r="J14" s="2"/>
      <c r="K14" s="2"/>
      <c r="L14" s="2"/>
      <c r="M14" s="2"/>
      <c r="O14" s="1"/>
      <c r="P14" s="5" t="s">
        <v>10</v>
      </c>
      <c r="Q14" s="1"/>
      <c r="R14" s="1"/>
      <c r="S14" s="1"/>
      <c r="T14" s="1"/>
      <c r="U14" s="1"/>
      <c r="V14" s="5" t="s">
        <v>11</v>
      </c>
      <c r="W14" s="1"/>
      <c r="X14" s="1"/>
      <c r="Y14" s="1"/>
      <c r="Z14" s="1"/>
      <c r="AA14" s="1"/>
    </row>
    <row r="15" spans="1:27">
      <c r="A15" s="1"/>
      <c r="B15" s="3">
        <f t="shared" ref="B15:G15" si="3">B11/0.001019</f>
        <v>1.1752548941643861</v>
      </c>
      <c r="C15" s="3">
        <f t="shared" si="3"/>
        <v>0.77497097444346064</v>
      </c>
      <c r="D15" s="3">
        <f t="shared" si="3"/>
        <v>0.91665169286191228</v>
      </c>
      <c r="E15" s="3">
        <f t="shared" si="3"/>
        <v>0.42066730818121678</v>
      </c>
      <c r="F15" s="3">
        <f t="shared" si="3"/>
        <v>0.43108014565523045</v>
      </c>
      <c r="G15" s="3">
        <f t="shared" si="3"/>
        <v>0.44511168053961575</v>
      </c>
      <c r="H15" s="2"/>
      <c r="I15" s="2"/>
      <c r="J15" s="2"/>
      <c r="K15" s="2"/>
      <c r="L15" s="2"/>
      <c r="M15" s="2"/>
      <c r="O15" s="1"/>
      <c r="P15" s="1">
        <v>19.623342514038086</v>
      </c>
      <c r="Q15" s="1">
        <v>19.552356719970703</v>
      </c>
      <c r="R15" s="1">
        <v>19.538902282714844</v>
      </c>
      <c r="S15" s="1">
        <v>18.750995635986328</v>
      </c>
      <c r="T15" s="1">
        <v>18.751171112060547</v>
      </c>
      <c r="U15" s="1">
        <v>18.729059219360352</v>
      </c>
      <c r="V15" s="1">
        <v>20.358425140380859</v>
      </c>
      <c r="W15" s="1">
        <v>20.406648635864258</v>
      </c>
      <c r="X15" s="1">
        <v>20.168760299682617</v>
      </c>
      <c r="Y15" s="1">
        <v>19.924087524414062</v>
      </c>
      <c r="Z15" s="1">
        <v>19.580099105834961</v>
      </c>
      <c r="AA15" s="1">
        <v>20.371419906616211</v>
      </c>
    </row>
    <row r="16" spans="1:27">
      <c r="A16" s="1"/>
      <c r="B16" s="3">
        <f t="shared" ref="B16:G16" si="4">B12/0.020092</f>
        <v>0.97476090127236936</v>
      </c>
      <c r="C16" s="3">
        <f t="shared" si="4"/>
        <v>0.98552908668912886</v>
      </c>
      <c r="D16" s="3">
        <f t="shared" si="4"/>
        <v>1.0397612597803239</v>
      </c>
      <c r="E16" s="3">
        <f t="shared" si="4"/>
        <v>2.947696083316127</v>
      </c>
      <c r="F16" s="3">
        <f t="shared" si="4"/>
        <v>2.3216356908929945</v>
      </c>
      <c r="G16" s="3">
        <f t="shared" si="4"/>
        <v>2.99477842565814</v>
      </c>
      <c r="H16" s="2"/>
      <c r="I16" s="2"/>
      <c r="J16" s="2"/>
      <c r="K16" s="2"/>
      <c r="L16" s="2"/>
      <c r="M16" s="2"/>
      <c r="O16" s="1"/>
      <c r="P16" s="1">
        <v>28.700326919555664</v>
      </c>
      <c r="Q16" s="1">
        <v>28.63395881652832</v>
      </c>
      <c r="R16" s="1">
        <v>28.597379684448242</v>
      </c>
      <c r="S16" s="1">
        <v>28.69664192199707</v>
      </c>
      <c r="T16" s="1">
        <v>28.687274932861328</v>
      </c>
      <c r="U16" s="1">
        <v>28.707748413085938</v>
      </c>
      <c r="V16" s="1">
        <v>28.498605728149414</v>
      </c>
      <c r="W16" s="1">
        <v>28.581562042236328</v>
      </c>
      <c r="X16" s="1">
        <v>28.462593078613281</v>
      </c>
      <c r="Y16" s="1">
        <v>27.923334121704102</v>
      </c>
      <c r="Z16" s="1">
        <v>27.9237060546875</v>
      </c>
      <c r="AA16" s="1">
        <v>27.934133529663086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O18" s="1"/>
      <c r="P18" s="1">
        <f t="shared" ref="P18:AA19" si="5">POWER(2,-P15)</f>
        <v>1.2381842862194961E-6</v>
      </c>
      <c r="Q18" s="1">
        <f t="shared" si="5"/>
        <v>1.3006311208187587E-6</v>
      </c>
      <c r="R18" s="1">
        <f t="shared" si="5"/>
        <v>1.3128174192261414E-6</v>
      </c>
      <c r="S18" s="1">
        <f t="shared" si="5"/>
        <v>2.2666677471292613E-6</v>
      </c>
      <c r="T18" s="1">
        <f t="shared" si="5"/>
        <v>2.2663920674059246E-6</v>
      </c>
      <c r="U18" s="1">
        <f t="shared" si="5"/>
        <v>2.3013961615376699E-6</v>
      </c>
      <c r="V18" s="1">
        <f t="shared" si="5"/>
        <v>7.4388083221538419E-7</v>
      </c>
      <c r="W18" s="1">
        <f t="shared" si="5"/>
        <v>7.1942686221991599E-7</v>
      </c>
      <c r="X18" s="1">
        <f t="shared" si="5"/>
        <v>8.4839514474075865E-7</v>
      </c>
      <c r="Y18" s="1">
        <f t="shared" si="5"/>
        <v>1.0051989329805519E-6</v>
      </c>
      <c r="Z18" s="1">
        <f t="shared" si="5"/>
        <v>1.2758594981222607E-6</v>
      </c>
      <c r="AA18" s="1">
        <f t="shared" si="5"/>
        <v>7.372105706958899E-7</v>
      </c>
    </row>
    <row r="19" spans="1:2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O19" s="1"/>
      <c r="P19" s="1">
        <f t="shared" si="5"/>
        <v>2.2926655849082386E-9</v>
      </c>
      <c r="Q19" s="1">
        <f t="shared" si="5"/>
        <v>2.4005983409245731E-9</v>
      </c>
      <c r="R19" s="1">
        <f t="shared" si="5"/>
        <v>2.4622430347999591E-9</v>
      </c>
      <c r="S19" s="1">
        <f t="shared" si="5"/>
        <v>2.2985291012896875E-9</v>
      </c>
      <c r="T19" s="1">
        <f t="shared" si="5"/>
        <v>2.3135013185118508E-9</v>
      </c>
      <c r="U19" s="1">
        <f t="shared" si="5"/>
        <v>2.280901966755428E-9</v>
      </c>
      <c r="V19" s="1">
        <f t="shared" si="5"/>
        <v>2.6367250259179814E-9</v>
      </c>
      <c r="W19" s="1">
        <f t="shared" si="5"/>
        <v>2.4893874877753329E-9</v>
      </c>
      <c r="X19" s="1">
        <f t="shared" si="5"/>
        <v>2.7033714874257392E-9</v>
      </c>
      <c r="Y19" s="1">
        <f t="shared" si="5"/>
        <v>3.9286093906846712E-9</v>
      </c>
      <c r="Z19" s="1">
        <f t="shared" si="5"/>
        <v>3.9275967088379312E-9</v>
      </c>
      <c r="AA19" s="1">
        <f t="shared" si="5"/>
        <v>3.8993112675468275E-9</v>
      </c>
    </row>
    <row r="20" spans="1:2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4"/>
      <c r="B21" s="4" t="s">
        <v>13</v>
      </c>
      <c r="C21" s="4"/>
      <c r="D21" s="4"/>
      <c r="E21" s="4"/>
      <c r="F21" s="4"/>
      <c r="G21" s="4"/>
      <c r="H21" s="4" t="s">
        <v>14</v>
      </c>
      <c r="I21" s="4"/>
      <c r="J21" s="4"/>
      <c r="K21" s="4"/>
      <c r="L21" s="4"/>
      <c r="M21" s="4"/>
      <c r="O21" s="1"/>
      <c r="P21" s="2">
        <f>AVERAGE(P18:R18)</f>
        <v>1.2838776087547987E-6</v>
      </c>
      <c r="Q21" s="2"/>
      <c r="R21" s="2"/>
      <c r="S21" s="2">
        <f>AVERAGE(S18:U18)</f>
        <v>2.2781519920242853E-6</v>
      </c>
      <c r="T21" s="2"/>
      <c r="U21" s="2"/>
      <c r="V21" s="2">
        <f>AVERAGE(V18:X18)</f>
        <v>7.7056761305868627E-7</v>
      </c>
      <c r="W21" s="2"/>
      <c r="X21" s="2"/>
      <c r="Y21" s="2">
        <f>AVERAGE(Y18:AA18)</f>
        <v>1.0060896672662342E-6</v>
      </c>
      <c r="Z21" s="2"/>
      <c r="AA21" s="2"/>
    </row>
    <row r="22" spans="1:27">
      <c r="A22" s="4"/>
      <c r="B22" s="4">
        <v>25.779016494750977</v>
      </c>
      <c r="C22" s="4">
        <v>25.889484405517578</v>
      </c>
      <c r="D22" s="4">
        <v>25.902942657470703</v>
      </c>
      <c r="E22" s="4">
        <v>25.650764465332031</v>
      </c>
      <c r="F22" s="4">
        <v>25.67664909362793</v>
      </c>
      <c r="G22" s="4">
        <v>25.632101058959961</v>
      </c>
      <c r="H22" s="4">
        <v>26.182319641113281</v>
      </c>
      <c r="I22" s="4">
        <v>26.124420166015625</v>
      </c>
      <c r="J22" s="4">
        <v>26.095096588134766</v>
      </c>
      <c r="K22" s="4">
        <v>25.385141372680664</v>
      </c>
      <c r="L22" s="4">
        <v>25.396896362304688</v>
      </c>
      <c r="M22" s="4">
        <v>25.476911544799805</v>
      </c>
      <c r="O22" s="1"/>
      <c r="P22" s="2">
        <f>P19/P21</f>
        <v>1.7857353140786048E-3</v>
      </c>
      <c r="Q22" s="2">
        <f>Q19/P21</f>
        <v>1.8698031062733887E-3</v>
      </c>
      <c r="R22" s="2">
        <f>R19/P21</f>
        <v>1.917817569221437E-3</v>
      </c>
      <c r="S22" s="2">
        <f>S19/S21</f>
        <v>1.0089445784727015E-3</v>
      </c>
      <c r="T22" s="2">
        <f>T19/S21</f>
        <v>1.0155166672861696E-3</v>
      </c>
      <c r="U22" s="2">
        <f>U19/S21</f>
        <v>1.001207107664796E-3</v>
      </c>
      <c r="V22" s="2">
        <f>V19/V21</f>
        <v>3.4217958051101856E-3</v>
      </c>
      <c r="W22" s="2">
        <f>W19/V21</f>
        <v>3.2305893027270815E-3</v>
      </c>
      <c r="X22" s="2">
        <f>X19/V21</f>
        <v>3.5082858942059522E-3</v>
      </c>
      <c r="Y22" s="2">
        <f>Y19/Y21</f>
        <v>3.9048302735874055E-3</v>
      </c>
      <c r="Z22" s="2">
        <f>Z19/Y21</f>
        <v>3.9038237213091264E-3</v>
      </c>
      <c r="AA22" s="2">
        <f>AA19/Y21</f>
        <v>3.875709486354342E-3</v>
      </c>
    </row>
    <row r="23" spans="1:27">
      <c r="A23" s="4"/>
      <c r="B23" s="4">
        <v>35.693367004394531</v>
      </c>
      <c r="C23" s="4">
        <v>35.710058212280273</v>
      </c>
      <c r="D23" s="4">
        <v>35.994985580444336</v>
      </c>
      <c r="E23" s="4">
        <v>36.214576721191406</v>
      </c>
      <c r="F23" s="4">
        <v>36.333877563476562</v>
      </c>
      <c r="G23" s="4">
        <v>36.527612686157227</v>
      </c>
      <c r="H23" s="4">
        <v>35.915008544921875</v>
      </c>
      <c r="I23" s="4">
        <v>35.94276237487793</v>
      </c>
      <c r="J23" s="4">
        <v>36.25139045715332</v>
      </c>
      <c r="K23" s="4">
        <v>35.493362426757812</v>
      </c>
      <c r="L23" s="4">
        <v>35.251438140869141</v>
      </c>
      <c r="M23" s="4">
        <v>35.389766693115234</v>
      </c>
      <c r="O23" s="1"/>
      <c r="P23" s="2">
        <f>AVERAGE(P22:R22)</f>
        <v>1.8577853298578102E-3</v>
      </c>
      <c r="Q23" s="2">
        <f>_xlfn.STDEV.P(P22:R22)</f>
        <v>5.458785422530779E-5</v>
      </c>
      <c r="R23" s="2"/>
      <c r="S23" s="2">
        <f>AVERAGE(S22:U22)</f>
        <v>1.008556117807889E-3</v>
      </c>
      <c r="T23" s="2">
        <f>_xlfn.STDEV.P(S22:U22)</f>
        <v>5.8483074705702537E-6</v>
      </c>
      <c r="U23" s="2"/>
      <c r="V23" s="2">
        <f>AVERAGE(V22:X22)</f>
        <v>3.3868903340144065E-3</v>
      </c>
      <c r="W23" s="2">
        <f>_xlfn.STDEV.P(V22:X22)</f>
        <v>1.160248340200189E-4</v>
      </c>
      <c r="X23" s="2"/>
      <c r="Y23" s="2">
        <f>AVERAGE(Y22:AA22)</f>
        <v>3.8947878270836245E-3</v>
      </c>
      <c r="Z23" s="2">
        <f>_xlfn.STDEV.P(Y22:AA22)</f>
        <v>1.3496681088553627E-5</v>
      </c>
      <c r="AA23" s="2"/>
    </row>
    <row r="24" spans="1:27">
      <c r="A24" s="4"/>
      <c r="B24" s="4">
        <v>31.524286270141602</v>
      </c>
      <c r="C24" s="4">
        <v>31.438938140869141</v>
      </c>
      <c r="D24" s="4">
        <v>31.416900634765625</v>
      </c>
      <c r="E24" s="4">
        <v>30.425634384155273</v>
      </c>
      <c r="F24" s="4">
        <v>30.509557723999023</v>
      </c>
      <c r="G24" s="4">
        <v>30.49871826171875</v>
      </c>
      <c r="H24" s="4">
        <v>32.881626129150391</v>
      </c>
      <c r="I24" s="4">
        <v>32.585567474365234</v>
      </c>
      <c r="J24" s="4">
        <v>32.978263854980469</v>
      </c>
      <c r="K24" s="4">
        <v>31.708383560180664</v>
      </c>
      <c r="L24" s="4">
        <v>31.842815399169922</v>
      </c>
      <c r="M24" s="4">
        <v>31.715696334838867</v>
      </c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O25" s="1"/>
      <c r="P25" s="6">
        <f t="shared" ref="P25:AA25" si="6">P22/0.002399</f>
        <v>0.74436653358841376</v>
      </c>
      <c r="Q25" s="6">
        <f t="shared" si="6"/>
        <v>0.77940938152287975</v>
      </c>
      <c r="R25" s="6">
        <f t="shared" si="6"/>
        <v>0.79942374707021124</v>
      </c>
      <c r="S25" s="6">
        <f t="shared" si="6"/>
        <v>0.42056881136836244</v>
      </c>
      <c r="T25" s="6">
        <f t="shared" si="6"/>
        <v>0.42330832317055839</v>
      </c>
      <c r="U25" s="6">
        <f t="shared" si="6"/>
        <v>0.41734352132755143</v>
      </c>
      <c r="V25" s="6">
        <f t="shared" si="6"/>
        <v>1.4263425615298815</v>
      </c>
      <c r="W25" s="6">
        <f t="shared" si="6"/>
        <v>1.3466399761263366</v>
      </c>
      <c r="X25" s="6">
        <f t="shared" si="6"/>
        <v>1.4623951205527104</v>
      </c>
      <c r="Y25" s="6">
        <f t="shared" si="6"/>
        <v>1.6276908185024617</v>
      </c>
      <c r="Z25" s="6">
        <f t="shared" si="6"/>
        <v>1.6272712468983437</v>
      </c>
      <c r="AA25" s="6">
        <f t="shared" si="6"/>
        <v>1.6155520993557073</v>
      </c>
    </row>
    <row r="26" spans="1:27">
      <c r="A26" s="4"/>
      <c r="B26" s="2">
        <f t="shared" ref="B26:M28" si="7">POWER(2,-B22)</f>
        <v>1.736771870017141E-8</v>
      </c>
      <c r="C26" s="2">
        <f t="shared" si="7"/>
        <v>1.6087502287465468E-8</v>
      </c>
      <c r="D26" s="2">
        <f t="shared" si="7"/>
        <v>1.5938127038146064E-8</v>
      </c>
      <c r="E26" s="2">
        <f t="shared" si="7"/>
        <v>1.898237218155832E-8</v>
      </c>
      <c r="F26" s="2">
        <f t="shared" si="7"/>
        <v>1.8644830291005721E-8</v>
      </c>
      <c r="G26" s="2">
        <f t="shared" si="7"/>
        <v>1.9229532649374908E-8</v>
      </c>
      <c r="H26" s="2">
        <f t="shared" si="7"/>
        <v>1.3132168058503499E-8</v>
      </c>
      <c r="I26" s="2">
        <f t="shared" si="7"/>
        <v>1.3669918040030691E-8</v>
      </c>
      <c r="J26" s="2">
        <f t="shared" si="7"/>
        <v>1.3950609658648556E-8</v>
      </c>
      <c r="K26" s="2">
        <f t="shared" si="7"/>
        <v>2.2819756327589741E-8</v>
      </c>
      <c r="L26" s="2">
        <f t="shared" si="7"/>
        <v>2.2634577805819177E-8</v>
      </c>
      <c r="M26" s="2">
        <f t="shared" si="7"/>
        <v>2.1413390064243091E-8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4"/>
      <c r="B27" s="2">
        <f t="shared" si="7"/>
        <v>1.7998067880113077E-11</v>
      </c>
      <c r="C27" s="2">
        <f t="shared" si="7"/>
        <v>1.7791039798552776E-11</v>
      </c>
      <c r="D27" s="2">
        <f t="shared" si="7"/>
        <v>1.4602581768612002E-11</v>
      </c>
      <c r="E27" s="2">
        <f t="shared" si="7"/>
        <v>1.2540825551150076E-11</v>
      </c>
      <c r="F27" s="2">
        <f t="shared" si="7"/>
        <v>1.1545506619431552E-11</v>
      </c>
      <c r="G27" s="2">
        <f t="shared" si="7"/>
        <v>1.009468825272143E-11</v>
      </c>
      <c r="H27" s="2">
        <f t="shared" si="7"/>
        <v>1.5434946676419211E-11</v>
      </c>
      <c r="I27" s="2">
        <f t="shared" si="7"/>
        <v>1.5140854922957889E-11</v>
      </c>
      <c r="J27" s="2">
        <f t="shared" si="7"/>
        <v>1.2224865450117613E-11</v>
      </c>
      <c r="K27" s="2">
        <f t="shared" si="7"/>
        <v>2.0674416566334064E-11</v>
      </c>
      <c r="L27" s="2">
        <f t="shared" si="7"/>
        <v>2.4448922805162811E-11</v>
      </c>
      <c r="M27" s="2">
        <f t="shared" si="7"/>
        <v>2.2213586627441755E-11</v>
      </c>
      <c r="O27" s="1"/>
      <c r="P27" s="1"/>
      <c r="Q27" s="1"/>
      <c r="R27" s="1"/>
      <c r="S27" s="1">
        <f>TTEST(S12:U12,S25:U25,2,2)</f>
        <v>0.47611899916588152</v>
      </c>
      <c r="T27" s="1"/>
      <c r="U27" s="1"/>
      <c r="V27" s="1"/>
      <c r="W27" s="1"/>
      <c r="X27" s="1"/>
      <c r="Y27" s="1">
        <f>TTEST(Y25:AA25,S12:U12,2,2)</f>
        <v>3.6504249658184672E-8</v>
      </c>
      <c r="Z27" s="1"/>
      <c r="AA27" s="1"/>
    </row>
    <row r="28" spans="1:27">
      <c r="A28" s="4"/>
      <c r="B28" s="2">
        <f t="shared" si="7"/>
        <v>3.2377569239540806E-10</v>
      </c>
      <c r="C28" s="2">
        <f t="shared" si="7"/>
        <v>3.4350778796293773E-10</v>
      </c>
      <c r="D28" s="2">
        <f t="shared" si="7"/>
        <v>3.4879523088112667E-10</v>
      </c>
      <c r="E28" s="2">
        <f t="shared" si="7"/>
        <v>6.9338016387975348E-10</v>
      </c>
      <c r="F28" s="2">
        <f t="shared" si="7"/>
        <v>6.5419612996275713E-10</v>
      </c>
      <c r="G28" s="2">
        <f t="shared" si="7"/>
        <v>6.5912984081333029E-10</v>
      </c>
      <c r="H28" s="2">
        <f t="shared" si="7"/>
        <v>1.2637007083181246E-10</v>
      </c>
      <c r="I28" s="2">
        <f t="shared" si="7"/>
        <v>1.5515535326880292E-10</v>
      </c>
      <c r="J28" s="2">
        <f t="shared" si="7"/>
        <v>1.1818255498105281E-10</v>
      </c>
      <c r="K28" s="2">
        <f t="shared" si="7"/>
        <v>2.8498725246519061E-10</v>
      </c>
      <c r="L28" s="2">
        <f t="shared" si="7"/>
        <v>2.596315215261667E-10</v>
      </c>
      <c r="M28" s="2">
        <f t="shared" si="7"/>
        <v>2.8354635569124828E-10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27">
      <c r="A30" s="4"/>
      <c r="B30" s="2">
        <f>AVERAGE(B26:D26)</f>
        <v>1.6464449341927648E-8</v>
      </c>
      <c r="C30" s="2">
        <f>_xlfn.STDEV.P(B26:D26)</f>
        <v>6.4161249542792997E-10</v>
      </c>
      <c r="D30" s="2"/>
      <c r="E30" s="2">
        <f>AVERAGE(E26:G26)</f>
        <v>1.8952245040646314E-8</v>
      </c>
      <c r="F30" s="2">
        <f>_xlfn.STDEV.P(E26:G26)</f>
        <v>2.3965245034601125E-10</v>
      </c>
      <c r="G30" s="2"/>
      <c r="H30" s="2">
        <f>AVERAGE(H26:J26)</f>
        <v>1.3584231919060917E-8</v>
      </c>
      <c r="I30" s="2">
        <f>_xlfn.STDEV.P(H26:J26)</f>
        <v>3.3957644864069093E-10</v>
      </c>
      <c r="J30" s="2"/>
      <c r="K30" s="2">
        <f>AVERAGE(K26:M26)</f>
        <v>2.2289241399217334E-8</v>
      </c>
      <c r="L30" s="2">
        <f>_xlfn.STDEV.P(K26:M26)</f>
        <v>6.2391743148347686E-10</v>
      </c>
      <c r="M30" s="2"/>
    </row>
    <row r="31" spans="1:27">
      <c r="A31" s="1" t="s">
        <v>2</v>
      </c>
      <c r="B31" s="1">
        <f>B27/B30</f>
        <v>1.0931472718179517E-3</v>
      </c>
      <c r="C31" s="1">
        <f>C27/B30</f>
        <v>1.0805730230677615E-3</v>
      </c>
      <c r="D31" s="1">
        <f>D27/B30</f>
        <v>8.8691589164939186E-4</v>
      </c>
      <c r="E31" s="1">
        <f>E27/E30</f>
        <v>6.6170659593384011E-4</v>
      </c>
      <c r="F31" s="1">
        <f>F27/E30</f>
        <v>6.0918939126579721E-4</v>
      </c>
      <c r="G31" s="1">
        <f>G27/E30</f>
        <v>5.3263812445816599E-4</v>
      </c>
      <c r="H31" s="1">
        <f>H27/H30</f>
        <v>1.1362399264371683E-3</v>
      </c>
      <c r="I31" s="1">
        <f>I27/H30</f>
        <v>1.114590431992903E-3</v>
      </c>
      <c r="J31" s="1">
        <f>J27/H30</f>
        <v>8.9993056088538291E-4</v>
      </c>
      <c r="K31" s="1">
        <f>K27/K30</f>
        <v>9.275513776372859E-4</v>
      </c>
      <c r="L31" s="1">
        <f>L27/K30</f>
        <v>1.0968934459124891E-3</v>
      </c>
      <c r="M31" s="1">
        <f>M27/K30</f>
        <v>9.9660577179722966E-4</v>
      </c>
    </row>
    <row r="32" spans="1:27">
      <c r="A32" s="1"/>
      <c r="B32" s="1">
        <f>B28/B30</f>
        <v>1.9665139457224059E-2</v>
      </c>
      <c r="C32" s="1">
        <f>C28/B30</f>
        <v>2.0863606236023687E-2</v>
      </c>
      <c r="D32" s="1">
        <f>D28/B30</f>
        <v>2.118474925200808E-2</v>
      </c>
      <c r="E32" s="1">
        <f>E28/E30</f>
        <v>3.6585647895153409E-2</v>
      </c>
      <c r="F32" s="1">
        <f>F28/E30</f>
        <v>3.4518133791522972E-2</v>
      </c>
      <c r="G32" s="1">
        <f>G28/E30</f>
        <v>3.4778457085148179E-2</v>
      </c>
      <c r="H32" s="1">
        <f>H28/H30</f>
        <v>9.3027026912353011E-3</v>
      </c>
      <c r="I32" s="1">
        <f>I28/H30</f>
        <v>1.1421724407626933E-2</v>
      </c>
      <c r="J32" s="1">
        <f>J28/H30</f>
        <v>8.6999806603141987E-3</v>
      </c>
      <c r="K32" s="1">
        <f>K28/K30</f>
        <v>1.2785865941368362E-2</v>
      </c>
      <c r="L32" s="1">
        <f>L28/K30</f>
        <v>1.1648288825804695E-2</v>
      </c>
      <c r="M32" s="1">
        <f>M28/K30</f>
        <v>1.2721220548188094E-2</v>
      </c>
    </row>
    <row r="33" spans="1:27">
      <c r="A33" s="1" t="s">
        <v>3</v>
      </c>
      <c r="B33" s="1">
        <f>AVERAGE(B31:D31)</f>
        <v>1.0202120621783683E-3</v>
      </c>
      <c r="C33" s="1"/>
      <c r="D33" s="1"/>
      <c r="E33" s="1">
        <f>AVERAGE(E31:G31)</f>
        <v>6.0117803721926777E-4</v>
      </c>
      <c r="F33" s="1"/>
      <c r="G33" s="1"/>
      <c r="H33" s="1">
        <f>AVERAGE(H31:J31)</f>
        <v>1.0502536397718181E-3</v>
      </c>
      <c r="I33" s="1"/>
      <c r="J33" s="1"/>
      <c r="K33" s="1">
        <f>AVERAGE(K31:M31)</f>
        <v>1.0070168651156682E-3</v>
      </c>
      <c r="L33" s="1"/>
      <c r="M33" s="1"/>
    </row>
    <row r="34" spans="1:27">
      <c r="A34" s="4"/>
      <c r="B34" s="1">
        <f>AVERAGE(B32:D32)</f>
        <v>2.0571164981751943E-2</v>
      </c>
      <c r="C34" s="1"/>
      <c r="D34" s="1"/>
      <c r="E34" s="1">
        <f>AVERAGE(E32:G32)</f>
        <v>3.5294079590608186E-2</v>
      </c>
      <c r="F34" s="1"/>
      <c r="G34" s="1"/>
      <c r="H34" s="1">
        <f>AVERAGE(H32:J32)</f>
        <v>9.8081359197254771E-3</v>
      </c>
      <c r="I34" s="1"/>
      <c r="J34" s="1"/>
      <c r="K34" s="1">
        <f>AVERAGE(K32:M32)</f>
        <v>1.2385125105120383E-2</v>
      </c>
      <c r="L34" s="1"/>
      <c r="M34" s="1"/>
    </row>
    <row r="35" spans="1:27">
      <c r="A35" s="4"/>
      <c r="B35" s="3">
        <f t="shared" ref="B35:M35" si="8">B31/0.001019</f>
        <v>1.0727647417251733</v>
      </c>
      <c r="C35" s="3">
        <f t="shared" si="8"/>
        <v>1.0604249490360762</v>
      </c>
      <c r="D35" s="3">
        <f t="shared" si="8"/>
        <v>0.87037869641746013</v>
      </c>
      <c r="E35" s="3">
        <f t="shared" si="8"/>
        <v>0.64936859267305214</v>
      </c>
      <c r="F35" s="3">
        <f t="shared" si="8"/>
        <v>0.59783060968184221</v>
      </c>
      <c r="G35" s="3">
        <f t="shared" si="8"/>
        <v>0.52270669721115404</v>
      </c>
      <c r="H35" s="3">
        <f t="shared" si="8"/>
        <v>1.1150539022935901</v>
      </c>
      <c r="I35" s="3">
        <f t="shared" si="8"/>
        <v>1.0938080785013768</v>
      </c>
      <c r="J35" s="3">
        <f t="shared" si="8"/>
        <v>0.88315069763040521</v>
      </c>
      <c r="K35" s="3">
        <f t="shared" si="8"/>
        <v>0.91025650406014325</v>
      </c>
      <c r="L35" s="3">
        <f t="shared" si="8"/>
        <v>1.0764410656648569</v>
      </c>
      <c r="M35" s="3">
        <f t="shared" si="8"/>
        <v>0.97802332855469054</v>
      </c>
    </row>
    <row r="36" spans="1:27">
      <c r="A36" s="4"/>
      <c r="B36" s="3">
        <f t="shared" ref="B36:M36" si="9">B32/0.020092</f>
        <v>0.97875470123551966</v>
      </c>
      <c r="C36" s="3">
        <f t="shared" si="9"/>
        <v>1.0384036549882385</v>
      </c>
      <c r="D36" s="3">
        <f t="shared" si="9"/>
        <v>1.0543872811073105</v>
      </c>
      <c r="E36" s="3">
        <f t="shared" si="9"/>
        <v>1.8209062261175299</v>
      </c>
      <c r="F36" s="3">
        <f t="shared" si="9"/>
        <v>1.7180038717660249</v>
      </c>
      <c r="G36" s="3">
        <f t="shared" si="9"/>
        <v>1.7309604362506561</v>
      </c>
      <c r="H36" s="3">
        <f t="shared" si="9"/>
        <v>0.4630053101351434</v>
      </c>
      <c r="I36" s="3">
        <f t="shared" si="9"/>
        <v>0.56847125261929798</v>
      </c>
      <c r="J36" s="3">
        <f t="shared" si="9"/>
        <v>0.43300719989618752</v>
      </c>
      <c r="K36" s="3">
        <f t="shared" si="9"/>
        <v>0.63636601340674714</v>
      </c>
      <c r="L36" s="3">
        <f t="shared" si="9"/>
        <v>0.57974760231956479</v>
      </c>
      <c r="M36" s="3">
        <f t="shared" si="9"/>
        <v>0.63314854410651478</v>
      </c>
    </row>
    <row r="37" spans="1:2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27">
      <c r="A38" s="2" t="s">
        <v>4</v>
      </c>
      <c r="B38" s="2"/>
      <c r="C38" s="2"/>
      <c r="D38" s="2"/>
      <c r="E38" s="2">
        <f>TTEST(E15:G15,E35:G35,2,2)</f>
        <v>1.3581723226245544E-2</v>
      </c>
      <c r="F38" s="2"/>
      <c r="G38" s="2"/>
      <c r="H38" s="2"/>
      <c r="I38" s="2"/>
      <c r="J38" s="2"/>
      <c r="K38" s="2">
        <f>TTEST(E15:G15,K35:M35,2,2)</f>
        <v>3.3756565163704295E-4</v>
      </c>
      <c r="L38" s="2"/>
      <c r="M38" s="2"/>
    </row>
    <row r="39" spans="1:27">
      <c r="A39" s="2"/>
      <c r="B39" s="2"/>
      <c r="C39" s="2"/>
      <c r="D39" s="2"/>
      <c r="E39" s="2">
        <f>TTEST(E16:G16,E36:G36,2,2)</f>
        <v>1.0417859418531539E-2</v>
      </c>
      <c r="F39" s="2"/>
      <c r="G39" s="2"/>
      <c r="H39" s="2"/>
      <c r="I39" s="2"/>
      <c r="J39" s="2"/>
      <c r="K39" s="2">
        <f>TTEST(E16:G16,K36:M36,2,2)</f>
        <v>6.0279221121524494E-4</v>
      </c>
      <c r="L39" s="2"/>
      <c r="M39" s="2"/>
    </row>
    <row r="40" spans="1:2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4" spans="1:27">
      <c r="H44" t="s">
        <v>12</v>
      </c>
      <c r="P44" t="s">
        <v>12</v>
      </c>
    </row>
    <row r="45" spans="1:27">
      <c r="B45" s="1"/>
      <c r="C45" s="1"/>
      <c r="D45" s="1"/>
      <c r="E45" s="1"/>
      <c r="F45" s="1"/>
      <c r="G45" s="1"/>
      <c r="H45" s="1">
        <v>25.868013381958008</v>
      </c>
      <c r="I45" s="1">
        <v>25.849176406860352</v>
      </c>
      <c r="J45" s="1">
        <v>25.77873420715332</v>
      </c>
      <c r="K45" s="1">
        <v>25.599283218383789</v>
      </c>
      <c r="L45" s="1">
        <v>25.747276306152344</v>
      </c>
      <c r="M45" s="1">
        <v>25.955768585205078</v>
      </c>
      <c r="O45" s="1"/>
      <c r="P45" s="1">
        <v>26.722343444824219</v>
      </c>
      <c r="Q45" s="1">
        <v>26.6888427734375</v>
      </c>
      <c r="R45" s="1">
        <v>26.747774124145508</v>
      </c>
      <c r="S45" s="1">
        <v>25.908044815063477</v>
      </c>
      <c r="T45" s="1">
        <v>25.900600433349609</v>
      </c>
      <c r="U45" s="1">
        <v>25.919929504394531</v>
      </c>
      <c r="V45" s="1"/>
      <c r="W45" s="1"/>
      <c r="X45" s="1"/>
      <c r="Y45" s="1"/>
      <c r="Z45" s="1"/>
      <c r="AA45" s="1"/>
    </row>
    <row r="46" spans="1:27">
      <c r="B46" s="1"/>
      <c r="C46" s="1"/>
      <c r="D46" s="1"/>
      <c r="E46" s="1"/>
      <c r="F46" s="1"/>
      <c r="G46" s="1" t="s">
        <v>15</v>
      </c>
      <c r="H46" s="1">
        <v>27.355295181274414</v>
      </c>
      <c r="I46" s="1">
        <v>27.358957290649414</v>
      </c>
      <c r="J46" s="1">
        <v>27.26213264465332</v>
      </c>
      <c r="K46" s="1">
        <v>26.954257965087891</v>
      </c>
      <c r="L46" s="1">
        <v>26.869863510131836</v>
      </c>
      <c r="M46" s="1">
        <v>26.93604850769043</v>
      </c>
      <c r="O46" s="1" t="s">
        <v>18</v>
      </c>
      <c r="P46" s="1">
        <v>27.905666351318359</v>
      </c>
      <c r="Q46" s="1">
        <v>27.841856002807617</v>
      </c>
      <c r="R46" s="1">
        <v>27.876945495605469</v>
      </c>
      <c r="S46" s="1">
        <v>26.518495559692383</v>
      </c>
      <c r="T46" s="1">
        <v>26.562862396240234</v>
      </c>
      <c r="U46" s="1">
        <v>26.449417114257812</v>
      </c>
      <c r="V46" s="1"/>
      <c r="W46" s="1"/>
      <c r="X46" s="1"/>
      <c r="Y46" s="1"/>
      <c r="Z46" s="1"/>
      <c r="AA46" s="1"/>
    </row>
    <row r="47" spans="1:27">
      <c r="B47" s="1"/>
      <c r="C47" s="1"/>
      <c r="D47" s="1"/>
      <c r="E47" s="1"/>
      <c r="F47" s="1"/>
      <c r="G47" s="1" t="s">
        <v>16</v>
      </c>
      <c r="H47" s="1">
        <v>30.468601226806641</v>
      </c>
      <c r="I47" s="1">
        <v>30.457584381103516</v>
      </c>
      <c r="J47" s="1">
        <v>30.636917114257812</v>
      </c>
      <c r="K47" s="1">
        <v>29.852045059204102</v>
      </c>
      <c r="L47" s="1">
        <v>30.000482559204102</v>
      </c>
      <c r="M47" s="1">
        <v>30.07880973815918</v>
      </c>
      <c r="O47" s="1" t="s">
        <v>19</v>
      </c>
      <c r="P47" s="1">
        <v>33.378414154052734</v>
      </c>
      <c r="Q47" s="1">
        <v>33.182327270507812</v>
      </c>
      <c r="R47" s="1">
        <v>32.361591339111328</v>
      </c>
      <c r="S47" s="1">
        <v>30.940706253051758</v>
      </c>
      <c r="T47" s="1">
        <v>30.886463165283203</v>
      </c>
      <c r="U47" s="1">
        <v>30.904949188232422</v>
      </c>
      <c r="V47" s="1"/>
      <c r="W47" s="1"/>
      <c r="X47" s="1"/>
      <c r="Y47" s="1"/>
      <c r="Z47" s="1"/>
      <c r="AA47" s="1"/>
    </row>
    <row r="48" spans="1:27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O48" s="1"/>
      <c r="P48" s="2"/>
      <c r="Q48" s="2"/>
      <c r="R48" s="2"/>
      <c r="S48" s="2"/>
      <c r="T48" s="2"/>
      <c r="U48" s="2"/>
      <c r="V48" s="1"/>
      <c r="W48" s="1"/>
      <c r="X48" s="1"/>
      <c r="Y48" s="1"/>
      <c r="Z48" s="1"/>
      <c r="AA48" s="1"/>
    </row>
    <row r="49" spans="2:27">
      <c r="B49" s="2"/>
      <c r="C49" s="2"/>
      <c r="D49" s="2"/>
      <c r="E49" s="2"/>
      <c r="F49" s="2"/>
      <c r="G49" s="2"/>
      <c r="H49" s="2">
        <f t="shared" ref="H49:M51" si="10">POWER(2,-H45)</f>
        <v>1.6328716309523272E-8</v>
      </c>
      <c r="I49" s="2">
        <f t="shared" si="10"/>
        <v>1.6543314966988796E-8</v>
      </c>
      <c r="J49" s="2">
        <f t="shared" si="10"/>
        <v>1.7371117319510924E-8</v>
      </c>
      <c r="K49" s="2">
        <f t="shared" si="10"/>
        <v>1.9671971374394141E-8</v>
      </c>
      <c r="L49" s="2">
        <f t="shared" si="10"/>
        <v>1.7754053538917111E-8</v>
      </c>
      <c r="M49" s="2">
        <f t="shared" si="10"/>
        <v>1.5365089536151706E-8</v>
      </c>
      <c r="O49" s="1"/>
      <c r="P49" s="2">
        <f t="shared" ref="P49:U51" si="11">POWER(2,-P45)</f>
        <v>9.0317741428931001E-9</v>
      </c>
      <c r="Q49" s="2">
        <f t="shared" si="11"/>
        <v>9.2439539993673741E-9</v>
      </c>
      <c r="R49" s="2">
        <f t="shared" si="11"/>
        <v>8.8739641809164858E-9</v>
      </c>
      <c r="S49" s="2">
        <f t="shared" si="11"/>
        <v>1.5881860669277298E-8</v>
      </c>
      <c r="T49" s="2">
        <f t="shared" si="11"/>
        <v>1.5964023699756021E-8</v>
      </c>
      <c r="U49" s="2">
        <f t="shared" si="11"/>
        <v>1.5751565870245278E-8</v>
      </c>
      <c r="V49" s="1"/>
      <c r="W49" s="1"/>
      <c r="X49" s="1"/>
      <c r="Y49" s="1"/>
      <c r="Z49" s="1"/>
      <c r="AA49" s="1"/>
    </row>
    <row r="50" spans="2:27">
      <c r="B50" s="2"/>
      <c r="C50" s="2"/>
      <c r="D50" s="2"/>
      <c r="E50" s="2"/>
      <c r="F50" s="2"/>
      <c r="G50" s="2"/>
      <c r="H50" s="2">
        <f t="shared" si="10"/>
        <v>5.8241910173251931E-9</v>
      </c>
      <c r="I50" s="2">
        <f t="shared" si="10"/>
        <v>5.8094257506029685E-9</v>
      </c>
      <c r="J50" s="2">
        <f t="shared" si="10"/>
        <v>6.2126992183815389E-9</v>
      </c>
      <c r="K50" s="2">
        <f t="shared" si="10"/>
        <v>7.690593235961717E-9</v>
      </c>
      <c r="L50" s="2">
        <f t="shared" si="10"/>
        <v>8.1538948016104455E-9</v>
      </c>
      <c r="M50" s="2">
        <f t="shared" si="10"/>
        <v>7.7882778099623094E-9</v>
      </c>
      <c r="O50" s="1"/>
      <c r="P50" s="2">
        <f t="shared" si="11"/>
        <v>3.9770163759595796E-9</v>
      </c>
      <c r="Q50" s="2">
        <f t="shared" si="11"/>
        <v>4.1568677545223714E-9</v>
      </c>
      <c r="R50" s="2">
        <f t="shared" si="11"/>
        <v>4.056983284463787E-9</v>
      </c>
      <c r="S50" s="2">
        <f t="shared" si="11"/>
        <v>1.0402492147980104E-8</v>
      </c>
      <c r="T50" s="2">
        <f t="shared" si="11"/>
        <v>1.0087455875299854E-8</v>
      </c>
      <c r="U50" s="2">
        <f t="shared" si="11"/>
        <v>1.0912696596775904E-8</v>
      </c>
      <c r="V50" s="1"/>
      <c r="W50" s="1"/>
      <c r="X50" s="1"/>
      <c r="Y50" s="1"/>
      <c r="Z50" s="1"/>
      <c r="AA50" s="1"/>
    </row>
    <row r="51" spans="2:27">
      <c r="B51" s="2"/>
      <c r="C51" s="2"/>
      <c r="D51" s="2"/>
      <c r="E51" s="2"/>
      <c r="F51" s="2"/>
      <c r="G51" s="2"/>
      <c r="H51" s="2">
        <f t="shared" si="10"/>
        <v>6.7303415583038491E-10</v>
      </c>
      <c r="I51" s="2">
        <f t="shared" si="10"/>
        <v>6.7819331692024157E-10</v>
      </c>
      <c r="J51" s="2">
        <f t="shared" si="10"/>
        <v>5.9892021792456298E-10</v>
      </c>
      <c r="K51" s="2">
        <f t="shared" si="10"/>
        <v>1.031903309381985E-9</v>
      </c>
      <c r="L51" s="2">
        <f t="shared" si="10"/>
        <v>9.310111136938882E-10</v>
      </c>
      <c r="M51" s="2">
        <f t="shared" si="10"/>
        <v>8.818120616961855E-10</v>
      </c>
      <c r="O51" s="1"/>
      <c r="P51" s="2">
        <f t="shared" si="11"/>
        <v>8.9556297823224712E-11</v>
      </c>
      <c r="Q51" s="2">
        <f t="shared" si="11"/>
        <v>1.0259452040570795E-10</v>
      </c>
      <c r="R51" s="2">
        <f t="shared" si="11"/>
        <v>1.8121339610045132E-10</v>
      </c>
      <c r="S51" s="2">
        <f t="shared" si="11"/>
        <v>4.8519836731559451E-10</v>
      </c>
      <c r="T51" s="2">
        <f t="shared" si="11"/>
        <v>5.0378835808500182E-10</v>
      </c>
      <c r="U51" s="2">
        <f t="shared" si="11"/>
        <v>4.9737423006896229E-10</v>
      </c>
      <c r="V51" s="1"/>
      <c r="W51" s="1"/>
      <c r="X51" s="1"/>
      <c r="Y51" s="1"/>
      <c r="Z51" s="1"/>
      <c r="AA51" s="1"/>
    </row>
    <row r="52" spans="2:27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O52" s="1"/>
      <c r="P52" s="2"/>
      <c r="Q52" s="2"/>
      <c r="R52" s="2"/>
      <c r="S52" s="2"/>
      <c r="T52" s="2"/>
      <c r="U52" s="2"/>
      <c r="V52" s="1"/>
      <c r="W52" s="1"/>
      <c r="X52" s="1"/>
      <c r="Y52" s="1"/>
      <c r="Z52" s="1"/>
      <c r="AA52" s="1"/>
    </row>
    <row r="53" spans="2:27">
      <c r="B53" s="2"/>
      <c r="C53" s="2"/>
      <c r="D53" s="2"/>
      <c r="E53" s="2"/>
      <c r="F53" s="2"/>
      <c r="G53" s="2"/>
      <c r="H53" s="2">
        <f>AVERAGE(H49:J49)</f>
        <v>1.6747716198674328E-8</v>
      </c>
      <c r="I53" s="2">
        <f>_xlfn.STDEV.P(H49:J49)</f>
        <v>4.4943287525631846E-10</v>
      </c>
      <c r="J53" s="2"/>
      <c r="K53" s="2">
        <f>AVERAGE(K49:M49)</f>
        <v>1.7597038149820988E-8</v>
      </c>
      <c r="L53" s="2">
        <f>_xlfn.STDEV.P(K49:M49)</f>
        <v>1.761779056608289E-9</v>
      </c>
      <c r="M53" s="2"/>
      <c r="O53" s="1"/>
      <c r="P53" s="2">
        <f>AVERAGE(P49:R49)</f>
        <v>9.0498974410589861E-9</v>
      </c>
      <c r="Q53" s="2">
        <f>_xlfn.STDEV.P(P49:R49)</f>
        <v>1.5159036225221694E-10</v>
      </c>
      <c r="R53" s="2"/>
      <c r="S53" s="2">
        <f>AVERAGE(S49:U49)</f>
        <v>1.5865816746426198E-8</v>
      </c>
      <c r="T53" s="2">
        <f>_xlfn.STDEV.P(S49:U49)</f>
        <v>8.7474331188995036E-11</v>
      </c>
      <c r="U53" s="2"/>
      <c r="V53" s="1"/>
      <c r="W53" s="1"/>
      <c r="X53" s="1"/>
      <c r="Y53" s="1"/>
      <c r="Z53" s="1"/>
      <c r="AA53" s="1"/>
    </row>
    <row r="54" spans="2:27">
      <c r="B54" s="2"/>
      <c r="C54" s="2"/>
      <c r="D54" s="2"/>
      <c r="E54" s="2"/>
      <c r="F54" s="2"/>
      <c r="G54" s="5" t="s">
        <v>2</v>
      </c>
      <c r="H54" s="1">
        <f>H50/H53</f>
        <v>0.34776031240523464</v>
      </c>
      <c r="I54" s="1">
        <f>I50/H53</f>
        <v>0.34687868373735731</v>
      </c>
      <c r="J54" s="1">
        <f>J50/H53</f>
        <v>0.37095799479055586</v>
      </c>
      <c r="K54" s="1">
        <f>K50/K53</f>
        <v>0.43703907273963327</v>
      </c>
      <c r="L54" s="1">
        <f>L50/K53</f>
        <v>0.46336745605642699</v>
      </c>
      <c r="M54" s="1">
        <f>M50/K53</f>
        <v>0.44259026681950669</v>
      </c>
      <c r="O54" s="5" t="s">
        <v>2</v>
      </c>
      <c r="P54" s="1">
        <f>P50/P53</f>
        <v>0.43945430341741015</v>
      </c>
      <c r="Q54" s="1">
        <f>Q50/P53</f>
        <v>0.45932760913541909</v>
      </c>
      <c r="R54" s="1">
        <f>R50/P53</f>
        <v>0.44829052604037617</v>
      </c>
      <c r="S54" s="1">
        <f>S50/S53</f>
        <v>0.65565437406954064</v>
      </c>
      <c r="T54" s="1">
        <f>T50/S53</f>
        <v>0.63579808316972208</v>
      </c>
      <c r="U54" s="1">
        <f>U50/S53</f>
        <v>0.68781183920039968</v>
      </c>
      <c r="V54" s="1"/>
      <c r="W54" s="1"/>
      <c r="X54" s="1"/>
      <c r="Y54" s="1"/>
      <c r="Z54" s="1"/>
      <c r="AA54" s="1"/>
    </row>
    <row r="55" spans="2:27">
      <c r="B55" s="2"/>
      <c r="C55" s="2"/>
      <c r="D55" s="2"/>
      <c r="E55" s="2"/>
      <c r="F55" s="2"/>
      <c r="G55" s="1"/>
      <c r="H55" s="1">
        <f>H51/H53</f>
        <v>4.0186622930931871E-2</v>
      </c>
      <c r="I55" s="1">
        <f>I51/H53</f>
        <v>4.0494674549949934E-2</v>
      </c>
      <c r="J55" s="1">
        <f>J51/H53</f>
        <v>3.5761306844450273E-2</v>
      </c>
      <c r="K55" s="1">
        <f>K51/K53</f>
        <v>5.8640738321777318E-2</v>
      </c>
      <c r="L55" s="1">
        <f>L51/K53</f>
        <v>5.2907262333994495E-2</v>
      </c>
      <c r="M55" s="1">
        <f>M51/K53</f>
        <v>5.0111391143694034E-2</v>
      </c>
      <c r="O55" s="1"/>
      <c r="P55" s="1">
        <f>P51/P53</f>
        <v>9.8958356607348648E-3</v>
      </c>
      <c r="Q55" s="1">
        <f>Q51/P53</f>
        <v>1.133653956565752E-2</v>
      </c>
      <c r="R55" s="1">
        <f>R51/P53</f>
        <v>2.0023806598989082E-2</v>
      </c>
      <c r="S55" s="1">
        <f>S51/S53</f>
        <v>3.0581367166293932E-2</v>
      </c>
      <c r="T55" s="1">
        <f>T51/S53</f>
        <v>3.1753068003793815E-2</v>
      </c>
      <c r="U55" s="1">
        <f>U51/S53</f>
        <v>3.1348794582604561E-2</v>
      </c>
      <c r="V55" s="1"/>
      <c r="W55" s="1"/>
      <c r="X55" s="1"/>
      <c r="Y55" s="1"/>
      <c r="Z55" s="1"/>
      <c r="AA55" s="1"/>
    </row>
    <row r="56" spans="2:27">
      <c r="B56" s="2"/>
      <c r="C56" s="2"/>
      <c r="D56" s="2"/>
      <c r="E56" s="2"/>
      <c r="F56" s="2"/>
      <c r="G56" s="5" t="s">
        <v>3</v>
      </c>
      <c r="H56" s="1">
        <f>AVERAGE(H54:J54)</f>
        <v>0.3551989969777159</v>
      </c>
      <c r="I56" s="1"/>
      <c r="J56" s="1"/>
      <c r="K56" s="1">
        <f>AVERAGE(K54:M54)</f>
        <v>0.44766559853852234</v>
      </c>
      <c r="L56" s="1"/>
      <c r="M56" s="1"/>
      <c r="O56" s="5" t="s">
        <v>3</v>
      </c>
      <c r="P56" s="1">
        <f>AVERAGE(P54:R54)</f>
        <v>0.44902414619773512</v>
      </c>
      <c r="Q56" s="1"/>
      <c r="R56" s="1"/>
      <c r="S56" s="1">
        <f>AVERAGE(S54:U54)</f>
        <v>0.65975476547988743</v>
      </c>
      <c r="T56" s="1"/>
      <c r="U56" s="1"/>
      <c r="V56" s="1"/>
      <c r="W56" s="1"/>
      <c r="X56" s="1"/>
      <c r="Y56" s="1"/>
      <c r="Z56" s="1"/>
      <c r="AA56" s="1"/>
    </row>
    <row r="57" spans="2:27">
      <c r="B57" s="2"/>
      <c r="C57" s="2"/>
      <c r="D57" s="2"/>
      <c r="E57" s="2"/>
      <c r="F57" s="2"/>
      <c r="G57" s="2"/>
      <c r="H57" s="1">
        <f>AVERAGE(H55:J55)</f>
        <v>3.8814201441777357E-2</v>
      </c>
      <c r="I57" s="1"/>
      <c r="J57" s="1"/>
      <c r="K57" s="1">
        <f>AVERAGE(K55:M55)</f>
        <v>5.3886463933155278E-2</v>
      </c>
      <c r="L57" s="1"/>
      <c r="M57" s="1"/>
      <c r="O57" s="1"/>
      <c r="P57" s="1">
        <f>AVERAGE(P55:R55)</f>
        <v>1.3752060608460489E-2</v>
      </c>
      <c r="Q57" s="1"/>
      <c r="R57" s="1"/>
      <c r="S57" s="1">
        <f>AVERAGE(S55:U55)</f>
        <v>3.1227743250897434E-2</v>
      </c>
      <c r="T57" s="1"/>
      <c r="U57" s="1"/>
      <c r="V57" s="1"/>
      <c r="W57" s="1"/>
      <c r="X57" s="1"/>
      <c r="Y57" s="1"/>
      <c r="Z57" s="1"/>
      <c r="AA57" s="1"/>
    </row>
    <row r="58" spans="2:27">
      <c r="B58" s="2"/>
      <c r="C58" s="2"/>
      <c r="D58" s="2"/>
      <c r="E58" s="2"/>
      <c r="F58" s="2"/>
      <c r="G58" s="2"/>
      <c r="H58" s="3">
        <f t="shared" ref="H58:M58" si="12">H54/0.355199</f>
        <v>0.97905768992940478</v>
      </c>
      <c r="I58" s="3">
        <f t="shared" si="12"/>
        <v>0.97657562025049993</v>
      </c>
      <c r="J58" s="3">
        <f t="shared" si="12"/>
        <v>1.0443666642939757</v>
      </c>
      <c r="K58" s="3">
        <f t="shared" si="12"/>
        <v>1.2304062588566784</v>
      </c>
      <c r="L58" s="3">
        <f t="shared" si="12"/>
        <v>1.3045291683153022</v>
      </c>
      <c r="M58" s="3">
        <f t="shared" si="12"/>
        <v>1.2460346645669236</v>
      </c>
      <c r="O58" s="1"/>
      <c r="P58" s="3">
        <f t="shared" ref="P58:U58" si="13">P54/0.449024</f>
        <v>0.97868778376525567</v>
      </c>
      <c r="Q58" s="3">
        <f t="shared" si="13"/>
        <v>1.0229466779847383</v>
      </c>
      <c r="R58" s="3">
        <f t="shared" si="13"/>
        <v>0.99836651502007956</v>
      </c>
      <c r="S58" s="3">
        <f t="shared" si="13"/>
        <v>1.4601766811340611</v>
      </c>
      <c r="T58" s="3">
        <f t="shared" si="13"/>
        <v>1.415955679807142</v>
      </c>
      <c r="U58" s="3">
        <f t="shared" si="13"/>
        <v>1.5317930426890316</v>
      </c>
      <c r="V58" s="1"/>
      <c r="W58" s="1"/>
      <c r="X58" s="1"/>
      <c r="Y58" s="1"/>
      <c r="Z58" s="1"/>
      <c r="AA58" s="1"/>
    </row>
    <row r="59" spans="2:27">
      <c r="B59" s="2"/>
      <c r="C59" s="2"/>
      <c r="D59" s="2"/>
      <c r="E59" s="2"/>
      <c r="F59" s="2"/>
      <c r="G59" s="2"/>
      <c r="H59" s="3">
        <f t="shared" ref="H59:M59" si="14">H55/0.038814</f>
        <v>1.0353641194139194</v>
      </c>
      <c r="I59" s="3">
        <f t="shared" si="14"/>
        <v>1.0433007304052644</v>
      </c>
      <c r="J59" s="3">
        <f t="shared" si="14"/>
        <v>0.92135071995801188</v>
      </c>
      <c r="K59" s="3">
        <f t="shared" si="14"/>
        <v>1.5108140959905527</v>
      </c>
      <c r="L59" s="3">
        <f t="shared" si="14"/>
        <v>1.3630973961455788</v>
      </c>
      <c r="M59" s="3">
        <f t="shared" si="14"/>
        <v>1.2910648514374718</v>
      </c>
      <c r="O59" s="1"/>
      <c r="P59" s="3">
        <f t="shared" ref="P59:U59" si="15">P55/0.013752</f>
        <v>0.7195924709667586</v>
      </c>
      <c r="Q59" s="3">
        <f t="shared" si="15"/>
        <v>0.82435569849167545</v>
      </c>
      <c r="R59" s="3">
        <f t="shared" si="15"/>
        <v>1.4560650522825103</v>
      </c>
      <c r="S59" s="3">
        <f t="shared" si="15"/>
        <v>2.2237759719527292</v>
      </c>
      <c r="T59" s="3">
        <f t="shared" si="15"/>
        <v>2.3089781852671476</v>
      </c>
      <c r="U59" s="3">
        <f t="shared" si="15"/>
        <v>2.2795807578973646</v>
      </c>
      <c r="V59" s="1"/>
      <c r="W59" s="1"/>
      <c r="X59" s="1"/>
      <c r="Y59" s="1"/>
      <c r="Z59" s="1"/>
      <c r="AA59" s="1"/>
    </row>
    <row r="60" spans="2:27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O60" s="1"/>
      <c r="P60" s="8" t="s">
        <v>20</v>
      </c>
      <c r="Q60" s="8"/>
      <c r="R60" s="8"/>
      <c r="S60" s="8"/>
      <c r="T60" s="8"/>
      <c r="U60" s="8"/>
      <c r="V60" s="1" t="s">
        <v>21</v>
      </c>
      <c r="W60" s="1"/>
      <c r="X60" s="1"/>
      <c r="Y60" s="1"/>
      <c r="Z60" s="1"/>
      <c r="AA60" s="1"/>
    </row>
    <row r="61" spans="2:27">
      <c r="B61" s="5" t="s">
        <v>10</v>
      </c>
      <c r="C61" s="1"/>
      <c r="D61" s="1"/>
      <c r="E61" s="1"/>
      <c r="F61" s="1"/>
      <c r="G61" s="1"/>
      <c r="H61" s="5" t="s">
        <v>11</v>
      </c>
      <c r="I61" s="1"/>
      <c r="J61" s="1"/>
      <c r="K61" s="1"/>
      <c r="L61" s="1"/>
      <c r="M61" s="1"/>
      <c r="O61" s="1"/>
      <c r="P61" s="1">
        <v>25.779016494750977</v>
      </c>
      <c r="Q61" s="1">
        <v>25.889484405517578</v>
      </c>
      <c r="R61" s="1">
        <v>25.902942657470703</v>
      </c>
      <c r="S61" s="1">
        <v>25.650764465332031</v>
      </c>
      <c r="T61" s="1">
        <v>25.67664909362793</v>
      </c>
      <c r="U61" s="1">
        <v>25.632101058959961</v>
      </c>
      <c r="V61" s="1">
        <v>26.182319641113281</v>
      </c>
      <c r="W61" s="1">
        <v>26.124420166015625</v>
      </c>
      <c r="X61" s="1">
        <v>26.095096588134766</v>
      </c>
      <c r="Y61" s="1">
        <v>25.385141372680664</v>
      </c>
      <c r="Z61" s="1">
        <v>25.396896362304688</v>
      </c>
      <c r="AA61" s="1">
        <v>25.476911544799805</v>
      </c>
    </row>
    <row r="62" spans="2:27">
      <c r="B62" s="1">
        <v>25.779016494750977</v>
      </c>
      <c r="C62" s="1">
        <v>25.889484405517578</v>
      </c>
      <c r="D62" s="1">
        <v>25.902942657470703</v>
      </c>
      <c r="E62" s="1">
        <v>25.650764465332031</v>
      </c>
      <c r="F62" s="1">
        <v>25.67664909362793</v>
      </c>
      <c r="G62" s="1">
        <v>25.632101058959961</v>
      </c>
      <c r="H62" s="1">
        <v>26.182319641113281</v>
      </c>
      <c r="I62" s="1">
        <v>26.124420166015625</v>
      </c>
      <c r="J62" s="1">
        <v>26.095096588134766</v>
      </c>
      <c r="K62" s="1">
        <v>25.385141372680664</v>
      </c>
      <c r="L62" s="1">
        <v>25.396896362304688</v>
      </c>
      <c r="M62" s="1">
        <v>25.476911544799805</v>
      </c>
      <c r="O62" s="1" t="s">
        <v>18</v>
      </c>
      <c r="P62" s="1">
        <v>27.331272125244141</v>
      </c>
      <c r="Q62" s="1">
        <v>27.119497299194336</v>
      </c>
      <c r="R62" s="1">
        <v>27.047590255737305</v>
      </c>
      <c r="S62" s="1">
        <v>27.21046257019043</v>
      </c>
      <c r="T62" s="1">
        <v>27.111162185668945</v>
      </c>
      <c r="U62" s="1">
        <v>27.160890579223633</v>
      </c>
      <c r="V62" s="1">
        <v>27.590488433837891</v>
      </c>
      <c r="W62" s="1">
        <v>27.721408843994141</v>
      </c>
      <c r="X62" s="1">
        <v>27.778974533081055</v>
      </c>
      <c r="Y62" s="1">
        <v>27.079275131225586</v>
      </c>
      <c r="Z62" s="1">
        <v>26.948862075805664</v>
      </c>
      <c r="AA62" s="1">
        <v>27.102081298828125</v>
      </c>
    </row>
    <row r="63" spans="2:27">
      <c r="B63" s="1">
        <v>28.137607574462891</v>
      </c>
      <c r="C63" s="1">
        <v>28.134023666381836</v>
      </c>
      <c r="D63" s="1">
        <v>28.115516662597656</v>
      </c>
      <c r="E63" s="1">
        <v>27.76573371887207</v>
      </c>
      <c r="F63" s="1">
        <v>27.647857666015625</v>
      </c>
      <c r="G63" s="1">
        <v>27.624650955200195</v>
      </c>
      <c r="H63" s="1">
        <v>29.285634994506836</v>
      </c>
      <c r="I63" s="1">
        <v>29.333929061889648</v>
      </c>
      <c r="J63" s="1">
        <v>29.340301513671875</v>
      </c>
      <c r="K63" s="1">
        <v>28.99842643737793</v>
      </c>
      <c r="L63" s="1">
        <v>28.962766647338867</v>
      </c>
      <c r="M63" s="1">
        <v>28.942691802978516</v>
      </c>
      <c r="O63" s="1" t="s">
        <v>19</v>
      </c>
      <c r="P63" s="1">
        <v>32.928089141845703</v>
      </c>
      <c r="Q63" s="1">
        <v>33.042301177978516</v>
      </c>
      <c r="R63" s="1">
        <v>32.688068389892578</v>
      </c>
      <c r="S63" s="1">
        <v>32.316074371337891</v>
      </c>
      <c r="T63" s="1">
        <v>31.838550567626953</v>
      </c>
      <c r="U63" s="1">
        <v>32.363765716552734</v>
      </c>
      <c r="V63" s="1">
        <v>33.432403564453125</v>
      </c>
      <c r="W63" s="1">
        <v>34.102680206298828</v>
      </c>
      <c r="X63" s="1">
        <v>33.659103393554688</v>
      </c>
      <c r="Y63" s="1">
        <v>33.5472412109375</v>
      </c>
      <c r="Z63" s="1">
        <v>32.980949401855469</v>
      </c>
      <c r="AA63" s="1">
        <v>33.2301025390625</v>
      </c>
    </row>
    <row r="64" spans="2:27">
      <c r="B64" s="1">
        <v>30.601783752441406</v>
      </c>
      <c r="C64" s="1">
        <v>30.931758880615234</v>
      </c>
      <c r="D64" s="1">
        <v>30.836584091186523</v>
      </c>
      <c r="E64" s="1">
        <v>30.630573272705078</v>
      </c>
      <c r="F64" s="1">
        <v>31.183656692504883</v>
      </c>
      <c r="G64" s="1">
        <v>30.677581787109375</v>
      </c>
      <c r="H64" s="1">
        <v>31.380466461181641</v>
      </c>
      <c r="I64" s="1">
        <v>31.23335075378418</v>
      </c>
      <c r="J64" s="1">
        <v>31.169460296630859</v>
      </c>
      <c r="K64" s="1">
        <v>30.807804107666016</v>
      </c>
      <c r="L64" s="1">
        <v>30.713205337524414</v>
      </c>
      <c r="M64" s="1">
        <v>30.950908660888672</v>
      </c>
      <c r="O64" s="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O65" s="1"/>
      <c r="P65" s="2">
        <f t="shared" ref="P65:AA67" si="16">POWER(2,-P61)</f>
        <v>1.736771870017141E-8</v>
      </c>
      <c r="Q65" s="2">
        <f t="shared" si="16"/>
        <v>1.6087502287465468E-8</v>
      </c>
      <c r="R65" s="2">
        <f t="shared" si="16"/>
        <v>1.5938127038146064E-8</v>
      </c>
      <c r="S65" s="2">
        <f t="shared" si="16"/>
        <v>1.898237218155832E-8</v>
      </c>
      <c r="T65" s="2">
        <f t="shared" si="16"/>
        <v>1.8644830291005721E-8</v>
      </c>
      <c r="U65" s="2">
        <f t="shared" si="16"/>
        <v>1.9229532649374908E-8</v>
      </c>
      <c r="V65" s="2">
        <f t="shared" si="16"/>
        <v>1.3132168058503499E-8</v>
      </c>
      <c r="W65" s="2">
        <f t="shared" si="16"/>
        <v>1.3669918040030691E-8</v>
      </c>
      <c r="X65" s="2">
        <f t="shared" si="16"/>
        <v>1.3950609658648556E-8</v>
      </c>
      <c r="Y65" s="2">
        <f t="shared" si="16"/>
        <v>2.2819756327589741E-8</v>
      </c>
      <c r="Z65" s="2">
        <f t="shared" si="16"/>
        <v>2.2634577805819177E-8</v>
      </c>
      <c r="AA65" s="2">
        <f t="shared" si="16"/>
        <v>2.1413390064243091E-8</v>
      </c>
    </row>
    <row r="66" spans="2:27">
      <c r="B66" s="2">
        <f t="shared" ref="B66:M68" si="17">POWER(2,-B62)</f>
        <v>1.736771870017141E-8</v>
      </c>
      <c r="C66" s="2">
        <f t="shared" si="17"/>
        <v>1.6087502287465468E-8</v>
      </c>
      <c r="D66" s="2">
        <f t="shared" si="17"/>
        <v>1.5938127038146064E-8</v>
      </c>
      <c r="E66" s="2">
        <f t="shared" si="17"/>
        <v>1.898237218155832E-8</v>
      </c>
      <c r="F66" s="2">
        <f t="shared" si="17"/>
        <v>1.8644830291005721E-8</v>
      </c>
      <c r="G66" s="2">
        <f t="shared" si="17"/>
        <v>1.9229532649374908E-8</v>
      </c>
      <c r="H66" s="2">
        <f t="shared" si="17"/>
        <v>1.3132168058503499E-8</v>
      </c>
      <c r="I66" s="2">
        <f t="shared" si="17"/>
        <v>1.3669918040030691E-8</v>
      </c>
      <c r="J66" s="2">
        <f t="shared" si="17"/>
        <v>1.3950609658648556E-8</v>
      </c>
      <c r="K66" s="2">
        <f t="shared" si="17"/>
        <v>2.2819756327589741E-8</v>
      </c>
      <c r="L66" s="2">
        <f t="shared" si="17"/>
        <v>2.2634577805819177E-8</v>
      </c>
      <c r="M66" s="2">
        <f t="shared" si="17"/>
        <v>2.1413390064243091E-8</v>
      </c>
      <c r="O66" s="1"/>
      <c r="P66" s="2">
        <f t="shared" si="16"/>
        <v>5.9219845586266733E-9</v>
      </c>
      <c r="Q66" s="2">
        <f t="shared" si="16"/>
        <v>6.8583215912716845E-9</v>
      </c>
      <c r="R66" s="2">
        <f t="shared" si="16"/>
        <v>7.2088173609938283E-9</v>
      </c>
      <c r="S66" s="2">
        <f t="shared" si="16"/>
        <v>6.4392393815567749E-9</v>
      </c>
      <c r="T66" s="2">
        <f t="shared" si="16"/>
        <v>6.8980599558274089E-9</v>
      </c>
      <c r="U66" s="2">
        <f t="shared" si="16"/>
        <v>6.6643412428273074E-9</v>
      </c>
      <c r="V66" s="2">
        <f t="shared" si="16"/>
        <v>4.9480648896338295E-9</v>
      </c>
      <c r="W66" s="2">
        <f t="shared" si="16"/>
        <v>4.5188134828165668E-9</v>
      </c>
      <c r="X66" s="2">
        <f t="shared" si="16"/>
        <v>4.3420559645665006E-9</v>
      </c>
      <c r="Y66" s="2">
        <f t="shared" si="16"/>
        <v>7.0522211795385182E-9</v>
      </c>
      <c r="Z66" s="2">
        <f t="shared" si="16"/>
        <v>7.7194110309827974E-9</v>
      </c>
      <c r="AA66" s="2">
        <f t="shared" si="16"/>
        <v>6.9416159786106821E-9</v>
      </c>
    </row>
    <row r="67" spans="2:27">
      <c r="B67" s="2">
        <f t="shared" si="17"/>
        <v>3.3863833009602064E-9</v>
      </c>
      <c r="C67" s="2">
        <f t="shared" si="17"/>
        <v>3.3948061299065548E-9</v>
      </c>
      <c r="D67" s="2">
        <f t="shared" si="17"/>
        <v>3.4386354881755944E-9</v>
      </c>
      <c r="E67" s="2">
        <f t="shared" si="17"/>
        <v>4.382090061361557E-9</v>
      </c>
      <c r="F67" s="2">
        <f t="shared" si="17"/>
        <v>4.755164293925775E-9</v>
      </c>
      <c r="G67" s="2">
        <f t="shared" si="17"/>
        <v>4.8322727874567514E-9</v>
      </c>
      <c r="H67" s="2">
        <f t="shared" si="17"/>
        <v>1.5280776531789629E-9</v>
      </c>
      <c r="I67" s="2">
        <f t="shared" si="17"/>
        <v>1.4777720958228053E-9</v>
      </c>
      <c r="J67" s="2">
        <f t="shared" si="17"/>
        <v>1.4712591017304677E-9</v>
      </c>
      <c r="K67" s="2">
        <f t="shared" si="17"/>
        <v>1.8646778641937956E-9</v>
      </c>
      <c r="L67" s="2">
        <f t="shared" si="17"/>
        <v>1.9113423459311388E-9</v>
      </c>
      <c r="M67" s="2">
        <f t="shared" si="17"/>
        <v>1.9381242344869775E-9</v>
      </c>
      <c r="O67" s="1"/>
      <c r="P67" s="2">
        <f t="shared" si="16"/>
        <v>1.2236507152929966E-10</v>
      </c>
      <c r="Q67" s="2">
        <f t="shared" si="16"/>
        <v>1.1305147152221178E-10</v>
      </c>
      <c r="R67" s="2">
        <f t="shared" si="16"/>
        <v>1.4451433019338214E-10</v>
      </c>
      <c r="S67" s="2">
        <f t="shared" si="16"/>
        <v>1.8702181703209877E-10</v>
      </c>
      <c r="T67" s="2">
        <f t="shared" si="16"/>
        <v>2.6040016835601491E-10</v>
      </c>
      <c r="U67" s="2">
        <f t="shared" si="16"/>
        <v>1.8094048358085514E-10</v>
      </c>
      <c r="V67" s="2">
        <f t="shared" si="16"/>
        <v>8.6266802271672808E-11</v>
      </c>
      <c r="W67" s="2">
        <f t="shared" si="16"/>
        <v>5.4208866378990896E-11</v>
      </c>
      <c r="X67" s="2">
        <f t="shared" si="16"/>
        <v>7.372253348358549E-11</v>
      </c>
      <c r="Y67" s="2">
        <f t="shared" si="16"/>
        <v>7.966620394325037E-11</v>
      </c>
      <c r="Z67" s="2">
        <f t="shared" si="16"/>
        <v>1.1796276523836177E-10</v>
      </c>
      <c r="AA67" s="2">
        <f t="shared" si="16"/>
        <v>9.9252710722467502E-11</v>
      </c>
    </row>
    <row r="68" spans="2:27">
      <c r="B68" s="2">
        <f t="shared" si="17"/>
        <v>6.136845217137541E-10</v>
      </c>
      <c r="C68" s="2">
        <f t="shared" si="17"/>
        <v>4.8821684324482873E-10</v>
      </c>
      <c r="D68" s="2">
        <f t="shared" si="17"/>
        <v>5.215107015933762E-10</v>
      </c>
      <c r="E68" s="2">
        <f t="shared" si="17"/>
        <v>6.0155959813086021E-10</v>
      </c>
      <c r="F68" s="2">
        <f t="shared" si="17"/>
        <v>4.1000009851118989E-10</v>
      </c>
      <c r="G68" s="2">
        <f t="shared" si="17"/>
        <v>5.8227438807068819E-10</v>
      </c>
      <c r="H68" s="2">
        <f t="shared" si="17"/>
        <v>3.5771596001418871E-10</v>
      </c>
      <c r="I68" s="2">
        <f t="shared" si="17"/>
        <v>3.9611798211048182E-10</v>
      </c>
      <c r="J68" s="2">
        <f t="shared" si="17"/>
        <v>4.1405449340429182E-10</v>
      </c>
      <c r="K68" s="2">
        <f t="shared" si="17"/>
        <v>5.3201865762839627E-10</v>
      </c>
      <c r="L68" s="2">
        <f t="shared" si="17"/>
        <v>5.6807271521090736E-10</v>
      </c>
      <c r="M68" s="2">
        <f t="shared" si="17"/>
        <v>4.8177925976796444E-10</v>
      </c>
      <c r="O68" s="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O69" s="1"/>
      <c r="P69" s="2">
        <f>AVERAGE(P65:R65)</f>
        <v>1.6464449341927648E-8</v>
      </c>
      <c r="Q69" s="2">
        <f>_xlfn.STDEV.P(P65:R65)</f>
        <v>6.4161249542792997E-10</v>
      </c>
      <c r="R69" s="2"/>
      <c r="S69" s="2">
        <f>AVERAGE(S65:U65)</f>
        <v>1.8952245040646314E-8</v>
      </c>
      <c r="T69" s="2">
        <f>_xlfn.STDEV.P(S65:U65)</f>
        <v>2.3965245034601125E-10</v>
      </c>
      <c r="U69" s="2"/>
      <c r="V69" s="2">
        <f>AVERAGE(V65:X65)</f>
        <v>1.3584231919060917E-8</v>
      </c>
      <c r="W69" s="2">
        <f>_xlfn.STDEV.P(V65:X65)</f>
        <v>3.3957644864069093E-10</v>
      </c>
      <c r="X69" s="2"/>
      <c r="Y69" s="2">
        <f>AVERAGE(Y65:AA65)</f>
        <v>2.2289241399217334E-8</v>
      </c>
      <c r="Z69" s="2">
        <f>_xlfn.STDEV.P(Y65:AA65)</f>
        <v>6.2391743148347686E-10</v>
      </c>
      <c r="AA69" s="2"/>
    </row>
    <row r="70" spans="2:27">
      <c r="B70" s="2">
        <f>AVERAGE(B66:D66)</f>
        <v>1.6464449341927648E-8</v>
      </c>
      <c r="C70" s="2">
        <f>_xlfn.STDEV.P(B66:D66)</f>
        <v>6.4161249542792997E-10</v>
      </c>
      <c r="D70" s="2"/>
      <c r="E70" s="2">
        <f>AVERAGE(E66:G66)</f>
        <v>1.8952245040646314E-8</v>
      </c>
      <c r="F70" s="2">
        <f>_xlfn.STDEV.P(E66:G66)</f>
        <v>2.3965245034601125E-10</v>
      </c>
      <c r="G70" s="2"/>
      <c r="H70" s="2">
        <f>AVERAGE(H66:J66)</f>
        <v>1.3584231919060917E-8</v>
      </c>
      <c r="I70" s="2">
        <f>_xlfn.STDEV.P(H66:J66)</f>
        <v>3.3957644864069093E-10</v>
      </c>
      <c r="J70" s="2"/>
      <c r="K70" s="2">
        <f>AVERAGE(K66:M66)</f>
        <v>2.2289241399217334E-8</v>
      </c>
      <c r="L70" s="2">
        <f>_xlfn.STDEV.P(K66:M66)</f>
        <v>6.2391743148347686E-10</v>
      </c>
      <c r="M70" s="2"/>
      <c r="O70" s="1"/>
      <c r="P70" s="1">
        <f>P66/P69</f>
        <v>0.35968312305143457</v>
      </c>
      <c r="Q70" s="1">
        <f>Q66/P69</f>
        <v>0.41655335376486491</v>
      </c>
      <c r="R70" s="1">
        <f>R66/P69</f>
        <v>0.43784138851435306</v>
      </c>
      <c r="S70" s="1">
        <f>S66/S69</f>
        <v>0.33976129834469376</v>
      </c>
      <c r="T70" s="1">
        <f>T66/S69</f>
        <v>0.36397059773305723</v>
      </c>
      <c r="U70" s="1">
        <f>U66/S69</f>
        <v>0.35163861740572128</v>
      </c>
      <c r="V70" s="1">
        <f>V66/V69</f>
        <v>0.36425061932952418</v>
      </c>
      <c r="W70" s="1">
        <f>W66/V69</f>
        <v>0.3326513791682198</v>
      </c>
      <c r="X70" s="1">
        <f>X66/V69</f>
        <v>0.31963941652629474</v>
      </c>
      <c r="Y70" s="1">
        <f>Y66/Y69</f>
        <v>0.31639574686405209</v>
      </c>
      <c r="Z70" s="1">
        <f>Z66/Y69</f>
        <v>0.34632901554262213</v>
      </c>
      <c r="AA70" s="1">
        <f>AA66/Y69</f>
        <v>0.31143347834414992</v>
      </c>
    </row>
    <row r="71" spans="2:27">
      <c r="B71" s="1">
        <f>B67/B70</f>
        <v>0.20567850346118716</v>
      </c>
      <c r="C71" s="1">
        <f>C67/B70</f>
        <v>0.20619008017847823</v>
      </c>
      <c r="D71" s="1">
        <f>D67/B70</f>
        <v>0.20885214055831891</v>
      </c>
      <c r="E71" s="1">
        <f>E67/E70</f>
        <v>0.23121746536958654</v>
      </c>
      <c r="F71" s="1">
        <f>F67/E70</f>
        <v>0.25090242785102851</v>
      </c>
      <c r="G71" s="1">
        <f>G67/E70</f>
        <v>0.25497099563102527</v>
      </c>
      <c r="H71" s="1">
        <f>H67/H70</f>
        <v>0.11248907279290617</v>
      </c>
      <c r="I71" s="1">
        <f>I67/H70</f>
        <v>0.10878584115964977</v>
      </c>
      <c r="J71" s="1">
        <f>J67/H70</f>
        <v>0.10830638864947886</v>
      </c>
      <c r="K71" s="1">
        <f>K67/K70</f>
        <v>8.365820221496062E-2</v>
      </c>
      <c r="L71" s="1">
        <f>L67/K70</f>
        <v>8.5751789919519372E-2</v>
      </c>
      <c r="M71" s="1">
        <f>M67/K70</f>
        <v>8.6953351160485567E-2</v>
      </c>
      <c r="O71" s="1"/>
      <c r="P71" s="1">
        <f>P67/P69</f>
        <v>7.432077987430172E-3</v>
      </c>
      <c r="Q71" s="1">
        <f>Q67/P69</f>
        <v>6.8663985763750893E-3</v>
      </c>
      <c r="R71" s="1">
        <f>R67/P69</f>
        <v>8.7773558162900864E-3</v>
      </c>
      <c r="S71" s="1">
        <f>S67/S69</f>
        <v>9.8680560868118078E-3</v>
      </c>
      <c r="T71" s="1">
        <f>T67/S69</f>
        <v>1.3739805906769485E-2</v>
      </c>
      <c r="U71" s="1">
        <f>U67/S69</f>
        <v>9.5471794076531554E-3</v>
      </c>
      <c r="V71" s="1">
        <f>V67/V69</f>
        <v>6.3505101197975176E-3</v>
      </c>
      <c r="W71" s="1">
        <f>W67/V69</f>
        <v>3.9905727980782575E-3</v>
      </c>
      <c r="X71" s="1">
        <f>X67/V69</f>
        <v>5.4270667581978356E-3</v>
      </c>
      <c r="Y71" s="1">
        <f>Y67/Y69</f>
        <v>3.5741998803982523E-3</v>
      </c>
      <c r="Z71" s="1">
        <f>Z67/Y69</f>
        <v>5.2923633929732542E-3</v>
      </c>
      <c r="AA71" s="1">
        <f>AA67/Y69</f>
        <v>4.4529425180864467E-3</v>
      </c>
    </row>
    <row r="72" spans="2:27">
      <c r="B72" s="1">
        <f>B68/B70</f>
        <v>3.7273309842860758E-2</v>
      </c>
      <c r="C72" s="1">
        <f>C68/B70</f>
        <v>2.9652789055116289E-2</v>
      </c>
      <c r="D72" s="1">
        <f>D68/B70</f>
        <v>3.1674955582347952E-2</v>
      </c>
      <c r="E72" s="1">
        <f>E68/E70</f>
        <v>3.1740809431321369E-2</v>
      </c>
      <c r="F72" s="1">
        <f>F68/E70</f>
        <v>2.1633326164360735E-2</v>
      </c>
      <c r="G72" s="1">
        <f>G68/E70</f>
        <v>3.0723240799277431E-2</v>
      </c>
      <c r="H72" s="1">
        <f>H68/H70</f>
        <v>2.6333175268618187E-2</v>
      </c>
      <c r="I72" s="1">
        <f>I68/H70</f>
        <v>2.9160130986475796E-2</v>
      </c>
      <c r="J72" s="1">
        <f>J68/H70</f>
        <v>3.0480522996909756E-2</v>
      </c>
      <c r="K72" s="1">
        <f>K68/K70</f>
        <v>2.3868854399283306E-2</v>
      </c>
      <c r="L72" s="1">
        <f>L68/K70</f>
        <v>2.5486408668482306E-2</v>
      </c>
      <c r="M72" s="1">
        <f>M68/K70</f>
        <v>2.1614879175963417E-2</v>
      </c>
      <c r="O72" s="1"/>
      <c r="P72" s="1">
        <f>AVERAGE(P70:R70)</f>
        <v>0.4046926217768842</v>
      </c>
      <c r="Q72" s="1"/>
      <c r="R72" s="1"/>
      <c r="S72" s="1">
        <f>AVERAGE(S70:U70)</f>
        <v>0.35179017116115746</v>
      </c>
      <c r="T72" s="1"/>
      <c r="U72" s="1"/>
      <c r="V72" s="1">
        <f>AVERAGE(V70:X70)</f>
        <v>0.33884713834134628</v>
      </c>
      <c r="W72" s="1"/>
      <c r="X72" s="1"/>
      <c r="Y72" s="1">
        <f>AVERAGE(Y70:AA70)</f>
        <v>0.32471941358360806</v>
      </c>
      <c r="Z72" s="1"/>
      <c r="AA72" s="1"/>
    </row>
    <row r="73" spans="2:27">
      <c r="B73" s="1">
        <f>AVERAGE(B71:D71)</f>
        <v>0.20690690806599477</v>
      </c>
      <c r="C73" s="1"/>
      <c r="D73" s="1"/>
      <c r="E73" s="1">
        <f>AVERAGE(E71:G71)</f>
        <v>0.24569696295054677</v>
      </c>
      <c r="F73" s="1"/>
      <c r="G73" s="1"/>
      <c r="H73" s="1">
        <f>AVERAGE(H71:J71)</f>
        <v>0.10986043420067826</v>
      </c>
      <c r="I73" s="1"/>
      <c r="J73" s="1"/>
      <c r="K73" s="1">
        <f>AVERAGE(K71:M71)</f>
        <v>8.545444776498852E-2</v>
      </c>
      <c r="L73" s="1"/>
      <c r="M73" s="1"/>
      <c r="O73" s="1"/>
      <c r="P73" s="1">
        <f>AVERAGE(P71:R71)</f>
        <v>7.6919441266984495E-3</v>
      </c>
      <c r="Q73" s="1"/>
      <c r="R73" s="1"/>
      <c r="S73" s="1">
        <f>AVERAGE(S71:U71)</f>
        <v>1.105168046707815E-2</v>
      </c>
      <c r="T73" s="1"/>
      <c r="U73" s="1"/>
      <c r="V73" s="1">
        <f>AVERAGE(V71:X71)</f>
        <v>5.2560498920245363E-3</v>
      </c>
      <c r="W73" s="1"/>
      <c r="X73" s="1"/>
      <c r="Y73" s="1">
        <f>AVERAGE(Y71:AA71)</f>
        <v>4.4398352638193176E-3</v>
      </c>
      <c r="Z73" s="1"/>
      <c r="AA73" s="1"/>
    </row>
    <row r="74" spans="2:27">
      <c r="B74" s="1">
        <f>AVERAGE(B72:D72)</f>
        <v>3.2867018160108334E-2</v>
      </c>
      <c r="C74" s="1"/>
      <c r="D74" s="1"/>
      <c r="E74" s="1">
        <f>AVERAGE(E72:G72)</f>
        <v>2.8032458798319847E-2</v>
      </c>
      <c r="F74" s="1"/>
      <c r="G74" s="1"/>
      <c r="H74" s="1">
        <f>AVERAGE(H72:J72)</f>
        <v>2.8657943084001245E-2</v>
      </c>
      <c r="I74" s="1"/>
      <c r="J74" s="1"/>
      <c r="K74" s="1">
        <f>AVERAGE(K72:M72)</f>
        <v>2.3656714081243008E-2</v>
      </c>
      <c r="L74" s="1"/>
      <c r="M74" s="1"/>
      <c r="O74" s="1"/>
      <c r="P74" s="3">
        <f t="shared" ref="P74:AA74" si="18">P70/0.449024</f>
        <v>0.80103318096902298</v>
      </c>
      <c r="Q74" s="3">
        <f t="shared" si="18"/>
        <v>0.92768616769897583</v>
      </c>
      <c r="R74" s="3">
        <f t="shared" si="18"/>
        <v>0.97509573767627811</v>
      </c>
      <c r="S74" s="3">
        <f t="shared" si="18"/>
        <v>0.75666623241673892</v>
      </c>
      <c r="T74" s="3">
        <f t="shared" si="18"/>
        <v>0.81058161196964362</v>
      </c>
      <c r="U74" s="3">
        <f t="shared" si="18"/>
        <v>0.78311764494931513</v>
      </c>
      <c r="V74" s="3">
        <f t="shared" si="18"/>
        <v>0.81120523475253925</v>
      </c>
      <c r="W74" s="3">
        <f t="shared" si="18"/>
        <v>0.74083206948452607</v>
      </c>
      <c r="X74" s="3">
        <f t="shared" si="18"/>
        <v>0.71185374618348851</v>
      </c>
      <c r="Y74" s="3">
        <f t="shared" si="18"/>
        <v>0.70462992371020727</v>
      </c>
      <c r="Z74" s="3">
        <f t="shared" si="18"/>
        <v>0.77129288310340238</v>
      </c>
      <c r="AA74" s="3">
        <f t="shared" si="18"/>
        <v>0.69357869143776263</v>
      </c>
    </row>
    <row r="75" spans="2:27">
      <c r="B75" s="3">
        <f t="shared" ref="B75:M75" si="19">B71/0.355199</f>
        <v>0.57905147103788912</v>
      </c>
      <c r="C75" s="3">
        <f t="shared" si="19"/>
        <v>0.58049172485980605</v>
      </c>
      <c r="D75" s="3">
        <f t="shared" si="19"/>
        <v>0.58798628531701647</v>
      </c>
      <c r="E75" s="3">
        <f t="shared" si="19"/>
        <v>0.65095190405825054</v>
      </c>
      <c r="F75" s="3">
        <f t="shared" si="19"/>
        <v>0.70637143643711986</v>
      </c>
      <c r="G75" s="3">
        <f t="shared" si="19"/>
        <v>0.71782576986710345</v>
      </c>
      <c r="H75" s="3">
        <f t="shared" si="19"/>
        <v>0.31669310103042569</v>
      </c>
      <c r="I75" s="3">
        <f t="shared" si="19"/>
        <v>0.30626730694526105</v>
      </c>
      <c r="J75" s="3">
        <f t="shared" si="19"/>
        <v>0.30491749315025907</v>
      </c>
      <c r="K75" s="3">
        <f t="shared" si="19"/>
        <v>0.23552488102432897</v>
      </c>
      <c r="L75" s="3">
        <f t="shared" si="19"/>
        <v>0.2414190071467526</v>
      </c>
      <c r="M75" s="3">
        <f t="shared" si="19"/>
        <v>0.24480179043433559</v>
      </c>
      <c r="O75" s="1"/>
      <c r="P75" s="3">
        <f t="shared" ref="P75:AA75" si="20">P71/0.013752</f>
        <v>0.5404361538270922</v>
      </c>
      <c r="Q75" s="3">
        <f t="shared" si="20"/>
        <v>0.4993018161994684</v>
      </c>
      <c r="R75" s="3">
        <f t="shared" si="20"/>
        <v>0.63826031241201908</v>
      </c>
      <c r="S75" s="3">
        <f t="shared" si="20"/>
        <v>0.71757243214163813</v>
      </c>
      <c r="T75" s="3">
        <f t="shared" si="20"/>
        <v>0.99911328583256864</v>
      </c>
      <c r="U75" s="3">
        <f t="shared" si="20"/>
        <v>0.69423934028891476</v>
      </c>
      <c r="V75" s="3">
        <f t="shared" si="20"/>
        <v>0.46178811225985439</v>
      </c>
      <c r="W75" s="3">
        <f t="shared" si="20"/>
        <v>0.29018126803943117</v>
      </c>
      <c r="X75" s="3">
        <f t="shared" si="20"/>
        <v>0.39463836228896421</v>
      </c>
      <c r="Y75" s="3">
        <f t="shared" si="20"/>
        <v>0.2599040052645617</v>
      </c>
      <c r="Z75" s="3">
        <f t="shared" si="20"/>
        <v>0.38484317866297657</v>
      </c>
      <c r="AA75" s="3">
        <f t="shared" si="20"/>
        <v>0.32380326629482598</v>
      </c>
    </row>
    <row r="76" spans="2:27">
      <c r="B76" s="3">
        <f t="shared" ref="B76:M76" si="21">B72/0.038814</f>
        <v>0.96030581344001542</v>
      </c>
      <c r="C76" s="3">
        <f t="shared" si="21"/>
        <v>0.76397148078312693</v>
      </c>
      <c r="D76" s="3">
        <f t="shared" si="21"/>
        <v>0.81607037621342693</v>
      </c>
      <c r="E76" s="3">
        <f t="shared" si="21"/>
        <v>0.817767028168222</v>
      </c>
      <c r="F76" s="3">
        <f t="shared" si="21"/>
        <v>0.5573588438285344</v>
      </c>
      <c r="G76" s="3">
        <f t="shared" si="21"/>
        <v>0.79155049207186656</v>
      </c>
      <c r="H76" s="3">
        <f t="shared" si="21"/>
        <v>0.6784452843978509</v>
      </c>
      <c r="I76" s="3">
        <f t="shared" si="21"/>
        <v>0.75127868775379492</v>
      </c>
      <c r="J76" s="3">
        <f t="shared" si="21"/>
        <v>0.78529713497474507</v>
      </c>
      <c r="K76" s="3">
        <f t="shared" si="21"/>
        <v>0.61495476887935552</v>
      </c>
      <c r="L76" s="3">
        <f t="shared" si="21"/>
        <v>0.65662927470712384</v>
      </c>
      <c r="M76" s="3">
        <f t="shared" si="21"/>
        <v>0.55688357747110362</v>
      </c>
    </row>
    <row r="77" spans="2:27">
      <c r="B77" s="1"/>
      <c r="C77" s="1"/>
      <c r="D77" s="1"/>
      <c r="E77" s="1">
        <f>TTEST(E75:G75,K58:M58,2,2)</f>
        <v>4.9253713462449585E-5</v>
      </c>
      <c r="F77" s="1"/>
      <c r="G77" s="1"/>
      <c r="H77" s="1"/>
      <c r="I77" s="1"/>
      <c r="J77" s="1"/>
      <c r="K77" s="1">
        <f>TTEST(K75:M75,K58:M58,2,2)</f>
        <v>1.473861969255528E-6</v>
      </c>
      <c r="L77" s="1"/>
      <c r="M77" s="1"/>
    </row>
    <row r="78" spans="2:27">
      <c r="B78" s="1"/>
      <c r="C78" s="1"/>
      <c r="D78" s="1"/>
      <c r="E78" s="1">
        <f>TTEST(E76:G76,K59:M59,2,2)</f>
        <v>3.1681867443172839E-3</v>
      </c>
      <c r="F78" s="1"/>
      <c r="G78" s="1"/>
      <c r="H78" s="1"/>
      <c r="I78" s="1"/>
      <c r="J78" s="1"/>
      <c r="K78" s="1">
        <f>TTEST(K76:M76,K59:M59,2,2)</f>
        <v>3.8918481444010151E-4</v>
      </c>
      <c r="L78" s="1"/>
      <c r="M78" s="1"/>
    </row>
    <row r="79" spans="2:27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3" spans="2:20">
      <c r="B83" s="1"/>
      <c r="C83" s="5" t="s">
        <v>5</v>
      </c>
      <c r="D83" s="1"/>
      <c r="E83" s="1"/>
      <c r="F83" s="1"/>
      <c r="G83" s="1"/>
      <c r="H83" s="1"/>
      <c r="I83" s="5" t="s">
        <v>10</v>
      </c>
      <c r="J83" s="1"/>
      <c r="K83" s="1"/>
      <c r="L83" s="1"/>
      <c r="M83" s="1"/>
      <c r="N83" s="1"/>
      <c r="O83" s="5" t="s">
        <v>11</v>
      </c>
      <c r="P83" s="1"/>
      <c r="Q83" s="1"/>
      <c r="R83" s="1"/>
      <c r="S83" s="1"/>
      <c r="T83" s="1"/>
    </row>
    <row r="84" spans="2:20">
      <c r="B84" s="1"/>
      <c r="C84" s="1">
        <v>23.865156173706055</v>
      </c>
      <c r="D84" s="1">
        <v>23.925390243530273</v>
      </c>
      <c r="E84" s="1">
        <v>23.977157592773438</v>
      </c>
      <c r="F84" s="1">
        <v>23.563558578491211</v>
      </c>
      <c r="G84" s="1">
        <v>23.550758361816406</v>
      </c>
      <c r="H84" s="1">
        <v>23.567201614379883</v>
      </c>
      <c r="I84" s="1">
        <v>23.432607650756836</v>
      </c>
      <c r="J84" s="1">
        <v>23.391603469848633</v>
      </c>
      <c r="K84" s="1">
        <v>23.449302673339844</v>
      </c>
      <c r="L84" s="1">
        <v>23.656961441040039</v>
      </c>
      <c r="M84" s="1">
        <v>23.613386154174805</v>
      </c>
      <c r="N84" s="1">
        <v>23.679349899291992</v>
      </c>
      <c r="O84" s="1">
        <v>23.1712646484375</v>
      </c>
      <c r="P84" s="1">
        <v>23.150884628295898</v>
      </c>
      <c r="Q84" s="1">
        <v>23.090173721313477</v>
      </c>
      <c r="R84" s="1">
        <v>23.62047004699707</v>
      </c>
      <c r="S84" s="1">
        <v>23.647958755493164</v>
      </c>
      <c r="T84" s="1">
        <v>23.596118927001953</v>
      </c>
    </row>
    <row r="85" spans="2:20">
      <c r="B85" s="5" t="s">
        <v>17</v>
      </c>
      <c r="C85" s="1">
        <v>31.497836303710901</v>
      </c>
      <c r="D85" s="1">
        <v>31.592990875244141</v>
      </c>
      <c r="E85" s="1">
        <v>31.541820526123047</v>
      </c>
      <c r="F85" s="1">
        <v>30.7408054351807</v>
      </c>
      <c r="G85" s="1">
        <v>30.797824859619141</v>
      </c>
      <c r="H85" s="1">
        <v>30.823791885376</v>
      </c>
      <c r="I85" s="1">
        <v>31.85814094543457</v>
      </c>
      <c r="J85" s="1">
        <v>31.927316665649414</v>
      </c>
      <c r="K85" s="1">
        <v>31.89178466796875</v>
      </c>
      <c r="L85" s="1">
        <v>31.359586715698242</v>
      </c>
      <c r="M85" s="1">
        <v>31.515239715576172</v>
      </c>
      <c r="N85" s="1">
        <v>31.670526504516602</v>
      </c>
      <c r="O85" s="1">
        <v>31.377103805541992</v>
      </c>
      <c r="P85" s="1">
        <v>31.249820709228516</v>
      </c>
      <c r="Q85" s="1">
        <v>31.446174621582031</v>
      </c>
      <c r="R85" s="1">
        <v>31.823394775390625</v>
      </c>
      <c r="S85" s="1">
        <v>31.959548950195312</v>
      </c>
      <c r="T85" s="1">
        <v>31.887907028198242</v>
      </c>
    </row>
    <row r="86" spans="2:20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2:20">
      <c r="B87" s="1"/>
      <c r="C87" s="1">
        <f t="shared" ref="C87:T88" si="22">POWER(2,-C84)</f>
        <v>6.5444347272861951E-8</v>
      </c>
      <c r="D87" s="1">
        <f t="shared" si="22"/>
        <v>6.2768229504065873E-8</v>
      </c>
      <c r="E87" s="1">
        <f t="shared" si="22"/>
        <v>6.0555884757462845E-8</v>
      </c>
      <c r="F87" s="1">
        <f t="shared" si="22"/>
        <v>8.0660714236241928E-8</v>
      </c>
      <c r="G87" s="1">
        <f t="shared" si="22"/>
        <v>8.1379555327163689E-8</v>
      </c>
      <c r="H87" s="1">
        <f t="shared" si="22"/>
        <v>8.0457289970160786E-8</v>
      </c>
      <c r="I87" s="1">
        <f t="shared" si="22"/>
        <v>8.8324710065864248E-8</v>
      </c>
      <c r="J87" s="1">
        <f t="shared" si="22"/>
        <v>9.0871084025350247E-8</v>
      </c>
      <c r="K87" s="1">
        <f t="shared" si="22"/>
        <v>8.7308498193728065E-8</v>
      </c>
      <c r="L87" s="1">
        <f t="shared" si="22"/>
        <v>7.5604039437737312E-8</v>
      </c>
      <c r="M87" s="1">
        <f t="shared" si="22"/>
        <v>7.7922426573537402E-8</v>
      </c>
      <c r="N87" s="1">
        <f t="shared" si="22"/>
        <v>7.4439835114517498E-8</v>
      </c>
      <c r="O87" s="1">
        <f t="shared" si="22"/>
        <v>1.0586546351670225E-7</v>
      </c>
      <c r="P87" s="1">
        <f t="shared" si="22"/>
        <v>1.0737156932371016E-7</v>
      </c>
      <c r="Q87" s="1">
        <f t="shared" si="22"/>
        <v>1.1198635386474981E-7</v>
      </c>
      <c r="R87" s="1">
        <f t="shared" si="22"/>
        <v>7.7540751221004253E-8</v>
      </c>
      <c r="S87" s="1">
        <f t="shared" si="22"/>
        <v>7.6077297788437146E-8</v>
      </c>
      <c r="T87" s="1">
        <f t="shared" si="22"/>
        <v>7.8860662591472015E-8</v>
      </c>
    </row>
    <row r="88" spans="2:20">
      <c r="B88" s="5" t="s">
        <v>17</v>
      </c>
      <c r="C88" s="1">
        <f t="shared" si="22"/>
        <v>3.2976645383914803E-10</v>
      </c>
      <c r="D88" s="1">
        <f t="shared" si="22"/>
        <v>3.0871810078128052E-10</v>
      </c>
      <c r="E88" s="1">
        <f t="shared" si="22"/>
        <v>3.1986439761130952E-10</v>
      </c>
      <c r="F88" s="1">
        <f t="shared" si="22"/>
        <v>5.5730825134218086E-10</v>
      </c>
      <c r="G88" s="1">
        <f t="shared" si="22"/>
        <v>5.3571143421941342E-10</v>
      </c>
      <c r="H88" s="1">
        <f t="shared" si="22"/>
        <v>5.2615543685538886E-10</v>
      </c>
      <c r="I88" s="1">
        <f t="shared" si="22"/>
        <v>2.568880897764062E-10</v>
      </c>
      <c r="J88" s="1">
        <f t="shared" si="22"/>
        <v>2.4486121638016849E-10</v>
      </c>
      <c r="K88" s="1">
        <f t="shared" si="22"/>
        <v>2.5096675754501335E-10</v>
      </c>
      <c r="L88" s="1">
        <f t="shared" si="22"/>
        <v>3.6293073392266743E-10</v>
      </c>
      <c r="M88" s="1">
        <f t="shared" si="22"/>
        <v>3.2581233705397259E-10</v>
      </c>
      <c r="N88" s="1">
        <f t="shared" si="22"/>
        <v>2.9256444362013486E-10</v>
      </c>
      <c r="O88" s="1">
        <f t="shared" si="22"/>
        <v>3.5855070227529219E-10</v>
      </c>
      <c r="P88" s="1">
        <f t="shared" si="22"/>
        <v>3.9162157292445797E-10</v>
      </c>
      <c r="Q88" s="1">
        <f t="shared" si="22"/>
        <v>3.4178908544129287E-10</v>
      </c>
      <c r="R88" s="1">
        <f t="shared" si="22"/>
        <v>2.6315014202752899E-10</v>
      </c>
      <c r="S88" s="1">
        <f t="shared" si="22"/>
        <v>2.3945125528267868E-10</v>
      </c>
      <c r="T88" s="1">
        <f t="shared" si="22"/>
        <v>2.5164220706194457E-10</v>
      </c>
    </row>
    <row r="89" spans="2:20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2:20">
      <c r="B90" s="2"/>
      <c r="C90" s="2">
        <f>AVERAGE(C87:E87)</f>
        <v>6.2922820511463556E-8</v>
      </c>
      <c r="D90" s="2">
        <f>_xlfn.STDEV.P(C87:E87)</f>
        <v>1.998697947129866E-9</v>
      </c>
      <c r="E90" s="2"/>
      <c r="F90" s="2">
        <f>AVERAGE(F87:H87)</f>
        <v>8.0832519844522139E-8</v>
      </c>
      <c r="G90" s="2">
        <f>_xlfn.STDEV.P(F87:H87)</f>
        <v>3.9562711607381131E-10</v>
      </c>
      <c r="H90" s="2"/>
      <c r="I90" s="2">
        <f>AVERAGE(I87:K87)</f>
        <v>8.883476409498084E-8</v>
      </c>
      <c r="J90" s="2">
        <f>_xlfn.STDEV.P(I87:K87)</f>
        <v>1.4984705060788575E-9</v>
      </c>
      <c r="K90" s="2"/>
      <c r="L90" s="2">
        <f>AVERAGE(L87:N87)</f>
        <v>7.5988767041930733E-8</v>
      </c>
      <c r="M90" s="2">
        <f>_xlfn.STDEV.P(L87:N87)</f>
        <v>1.4475547922113125E-9</v>
      </c>
      <c r="N90" s="2"/>
      <c r="O90" s="2">
        <f>AVERAGE(O87:Q87)</f>
        <v>1.0840779556838741E-7</v>
      </c>
      <c r="P90" s="2">
        <f>_xlfn.STDEV.P(O87:Q87)</f>
        <v>2.6040543114950428E-9</v>
      </c>
      <c r="Q90" s="2"/>
      <c r="R90" s="2">
        <f>AVERAGE(R87:T87)</f>
        <v>7.7492903866971133E-8</v>
      </c>
      <c r="S90" s="2">
        <f>_xlfn.STDEV.P(R87:T87)</f>
        <v>1.1368074987024882E-9</v>
      </c>
      <c r="T90" s="2"/>
    </row>
    <row r="91" spans="2:20">
      <c r="B91" s="7" t="s">
        <v>2</v>
      </c>
      <c r="C91" s="1">
        <f>C88/C90</f>
        <v>5.2408085200037991E-3</v>
      </c>
      <c r="D91" s="1">
        <f>D88/C90</f>
        <v>4.9062978784467698E-3</v>
      </c>
      <c r="E91" s="1">
        <f>E88/C90</f>
        <v>5.0834402369651444E-3</v>
      </c>
      <c r="F91" s="1">
        <f>F88/F90</f>
        <v>6.8946044539269493E-3</v>
      </c>
      <c r="G91" s="1">
        <f>G88/F90</f>
        <v>6.6274246460438354E-3</v>
      </c>
      <c r="H91" s="1">
        <f>H88/F90</f>
        <v>6.5092049322157241E-3</v>
      </c>
      <c r="I91" s="1">
        <f>I88/I90</f>
        <v>2.8917518090299109E-3</v>
      </c>
      <c r="J91" s="1">
        <f>J88/I90</f>
        <v>2.7563670470083811E-3</v>
      </c>
      <c r="K91" s="1">
        <f>K88/I90</f>
        <v>2.825096234585408E-3</v>
      </c>
      <c r="L91" s="1">
        <f>L88/L90</f>
        <v>4.7761103127571692E-3</v>
      </c>
      <c r="M91" s="1">
        <f>M88/L90</f>
        <v>4.2876381567579424E-3</v>
      </c>
      <c r="N91" s="1">
        <f>N88/L90</f>
        <v>3.8501012058624047E-3</v>
      </c>
      <c r="O91" s="1">
        <f>O88/O90</f>
        <v>3.3074254521586128E-3</v>
      </c>
      <c r="P91" s="1">
        <f>P88/O90</f>
        <v>3.6124853463827648E-3</v>
      </c>
      <c r="Q91" s="1">
        <f>Q88/O90</f>
        <v>3.1528091097994923E-3</v>
      </c>
      <c r="R91" s="1">
        <f>R88/R90</f>
        <v>3.3957966329312937E-3</v>
      </c>
      <c r="S91" s="1">
        <f>S88/R90</f>
        <v>3.0899765440940857E-3</v>
      </c>
      <c r="T91" s="1">
        <f>T88/R90</f>
        <v>3.2472935521157958E-3</v>
      </c>
    </row>
    <row r="92" spans="2:20"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2:20">
      <c r="B93" s="7" t="s">
        <v>8</v>
      </c>
      <c r="C93" s="1">
        <f>AVERAGE(C91:E91)</f>
        <v>5.0768488784719047E-3</v>
      </c>
      <c r="D93" s="1"/>
      <c r="E93" s="1"/>
      <c r="F93" s="1">
        <f>AVERAGE(F91:H91)</f>
        <v>6.6770780107288366E-3</v>
      </c>
      <c r="G93" s="1"/>
      <c r="H93" s="1"/>
      <c r="I93" s="1">
        <f>AVERAGE(I91:K91)</f>
        <v>2.8244050302079003E-3</v>
      </c>
      <c r="J93" s="1"/>
      <c r="K93" s="1"/>
      <c r="L93" s="1">
        <f>AVERAGE(L91:N91)</f>
        <v>4.304616558459172E-3</v>
      </c>
      <c r="M93" s="1"/>
      <c r="N93" s="1"/>
      <c r="O93" s="1">
        <f>AVERAGE(O91:Q91)</f>
        <v>3.35757330278029E-3</v>
      </c>
      <c r="P93" s="1"/>
      <c r="Q93" s="1"/>
      <c r="R93" s="1">
        <f>AVERAGE(R91:T91)</f>
        <v>3.2443555763803917E-3</v>
      </c>
      <c r="S93" s="1"/>
      <c r="T93" s="1"/>
    </row>
    <row r="94" spans="2:20">
      <c r="B94" s="7"/>
      <c r="C94" s="3">
        <f>C91/0.005077</f>
        <v>1.0322648256852076</v>
      </c>
      <c r="D94" s="3">
        <f t="shared" ref="D94:T94" si="23">D91/0.005077</f>
        <v>0.96637736427945042</v>
      </c>
      <c r="E94" s="3">
        <f t="shared" si="23"/>
        <v>1.0012685123035541</v>
      </c>
      <c r="F94" s="3">
        <f t="shared" si="23"/>
        <v>1.3580075741435789</v>
      </c>
      <c r="G94" s="3">
        <f t="shared" si="23"/>
        <v>1.3053820457049115</v>
      </c>
      <c r="H94" s="3">
        <f t="shared" si="23"/>
        <v>1.2820966973046533</v>
      </c>
      <c r="I94" s="3">
        <f t="shared" si="23"/>
        <v>0.56957884755365584</v>
      </c>
      <c r="J94" s="3">
        <f t="shared" si="23"/>
        <v>0.5429125560386806</v>
      </c>
      <c r="K94" s="3">
        <f t="shared" si="23"/>
        <v>0.55644991817715339</v>
      </c>
      <c r="L94" s="3">
        <f t="shared" si="23"/>
        <v>0.94073474744084484</v>
      </c>
      <c r="M94" s="3">
        <f t="shared" si="23"/>
        <v>0.84452199266455441</v>
      </c>
      <c r="N94" s="3">
        <f t="shared" si="23"/>
        <v>0.75834177779444645</v>
      </c>
      <c r="O94" s="3">
        <f t="shared" si="23"/>
        <v>0.65145271856580911</v>
      </c>
      <c r="P94" s="3">
        <f t="shared" si="23"/>
        <v>0.71153936308504329</v>
      </c>
      <c r="Q94" s="3">
        <f t="shared" si="23"/>
        <v>0.62099844589314401</v>
      </c>
      <c r="R94" s="3">
        <f t="shared" si="23"/>
        <v>0.66885889953344368</v>
      </c>
      <c r="S94" s="3">
        <f t="shared" si="23"/>
        <v>0.60862252198032019</v>
      </c>
      <c r="T94" s="3">
        <f t="shared" si="23"/>
        <v>0.63960873589044631</v>
      </c>
    </row>
    <row r="95" spans="2:20"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2:20">
      <c r="B96" s="7" t="s">
        <v>4</v>
      </c>
      <c r="C96" s="2"/>
      <c r="D96" s="2"/>
      <c r="E96" s="2"/>
      <c r="F96" s="2"/>
      <c r="G96" s="2"/>
      <c r="H96" s="2"/>
      <c r="I96" s="2"/>
      <c r="J96" s="2"/>
      <c r="K96" s="2"/>
      <c r="L96" s="2">
        <f>TTEST(F94:H94,L94:N94,2,2)</f>
        <v>1.2275509803628716E-3</v>
      </c>
      <c r="M96" s="2"/>
      <c r="N96" s="2"/>
      <c r="O96" s="2"/>
      <c r="P96" s="2"/>
      <c r="Q96" s="2"/>
      <c r="R96" s="2">
        <f>TTEST(R94:T94,F94:H94,2,2)</f>
        <v>1.84594112874751E-5</v>
      </c>
      <c r="S96" s="2"/>
      <c r="T96" s="2"/>
    </row>
    <row r="97" spans="2:20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2:20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101" spans="2:20">
      <c r="C101" s="1"/>
      <c r="D101" s="1">
        <v>16.801807403564453</v>
      </c>
      <c r="E101" s="1">
        <v>16.826499938964844</v>
      </c>
      <c r="F101" s="1">
        <v>16.74775505065918</v>
      </c>
      <c r="G101" s="1"/>
      <c r="H101" s="1"/>
      <c r="I101" s="1"/>
      <c r="J101" s="1">
        <v>16.949962615966797</v>
      </c>
      <c r="K101" s="1">
        <v>16.931440353393555</v>
      </c>
      <c r="L101" s="1">
        <v>16.799091339111328</v>
      </c>
      <c r="M101" s="1"/>
      <c r="N101" s="1"/>
      <c r="O101" s="1"/>
    </row>
    <row r="102" spans="2:20">
      <c r="C102" s="5" t="s">
        <v>46</v>
      </c>
      <c r="D102" s="1">
        <v>27.881845474243164</v>
      </c>
      <c r="E102" s="1">
        <v>27.853025436401367</v>
      </c>
      <c r="F102" s="1">
        <v>27.715747833251953</v>
      </c>
      <c r="G102" s="1"/>
      <c r="H102" s="1"/>
      <c r="I102" s="1"/>
      <c r="J102" s="1">
        <v>28.793212890625</v>
      </c>
      <c r="K102" s="1">
        <v>28.569633483886719</v>
      </c>
      <c r="L102" s="1">
        <v>28.896320343017578</v>
      </c>
      <c r="M102" s="1"/>
      <c r="N102" s="1"/>
      <c r="O102" s="1"/>
    </row>
    <row r="103" spans="2:20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20">
      <c r="C104" s="1"/>
      <c r="D104" s="1">
        <f t="shared" ref="D104:F105" si="24">POWER(2,-D101)</f>
        <v>8.7529004712712363E-6</v>
      </c>
      <c r="E104" s="1">
        <f t="shared" si="24"/>
        <v>8.6043644316280931E-6</v>
      </c>
      <c r="F104" s="1">
        <f t="shared" si="24"/>
        <v>9.0870594580536501E-6</v>
      </c>
      <c r="G104" s="1"/>
      <c r="H104" s="1"/>
      <c r="I104" s="1"/>
      <c r="J104" s="1">
        <f t="shared" ref="J104:L105" si="25">POWER(2,-J101)</f>
        <v>7.8986492205302726E-6</v>
      </c>
      <c r="K104" s="1">
        <f t="shared" si="25"/>
        <v>8.0007110116807296E-6</v>
      </c>
      <c r="L104" s="1">
        <f t="shared" si="25"/>
        <v>8.7693944866615174E-6</v>
      </c>
      <c r="M104" s="1"/>
      <c r="N104" s="1"/>
      <c r="O104" s="1"/>
    </row>
    <row r="105" spans="2:20">
      <c r="C105" s="1"/>
      <c r="D105" s="1">
        <f t="shared" si="24"/>
        <v>4.0432274939137216E-9</v>
      </c>
      <c r="E105" s="1">
        <f t="shared" si="24"/>
        <v>4.1248092885553178E-9</v>
      </c>
      <c r="F105" s="1">
        <f t="shared" si="24"/>
        <v>4.5365797505103965E-9</v>
      </c>
      <c r="G105" s="1"/>
      <c r="H105" s="1"/>
      <c r="I105" s="1"/>
      <c r="J105" s="1">
        <f t="shared" si="25"/>
        <v>2.1497068898585856E-9</v>
      </c>
      <c r="K105" s="1">
        <f t="shared" si="25"/>
        <v>2.5100556845049151E-9</v>
      </c>
      <c r="L105" s="1">
        <f t="shared" si="25"/>
        <v>2.0014318764567118E-9</v>
      </c>
      <c r="M105" s="1"/>
      <c r="N105" s="1"/>
      <c r="O105" s="1"/>
    </row>
    <row r="106" spans="2:20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20">
      <c r="C107" s="1"/>
      <c r="D107" s="2">
        <f>AVERAGE(D104:F104)</f>
        <v>8.8147747869843265E-6</v>
      </c>
      <c r="E107" s="2"/>
      <c r="F107" s="2"/>
      <c r="G107" s="2"/>
      <c r="H107" s="2"/>
      <c r="I107" s="2"/>
      <c r="J107" s="2">
        <f>AVERAGE(J104:L104)</f>
        <v>8.2229182396241738E-6</v>
      </c>
      <c r="K107" s="2"/>
      <c r="L107" s="2"/>
      <c r="M107" s="2"/>
      <c r="N107" s="2"/>
      <c r="O107" s="2"/>
    </row>
    <row r="108" spans="2:20">
      <c r="C108" s="5" t="s">
        <v>7</v>
      </c>
      <c r="D108" s="2">
        <f>D105/D107</f>
        <v>4.58687554886127E-4</v>
      </c>
      <c r="E108" s="2">
        <f>E105/D107</f>
        <v>4.6794267445674355E-4</v>
      </c>
      <c r="F108" s="2">
        <f>F105/D107</f>
        <v>5.1465634235023177E-4</v>
      </c>
      <c r="G108" s="2"/>
      <c r="H108" s="2"/>
      <c r="I108" s="2"/>
      <c r="J108" s="2">
        <f>J105/J107</f>
        <v>2.6142870781563766E-4</v>
      </c>
      <c r="K108" s="2">
        <f>K105/J107</f>
        <v>3.0525120296217813E-4</v>
      </c>
      <c r="L108" s="2">
        <f>L105/J107</f>
        <v>2.4339678665565652E-4</v>
      </c>
      <c r="M108" s="2"/>
      <c r="N108" s="2"/>
      <c r="O108" s="2"/>
    </row>
    <row r="109" spans="2:20">
      <c r="C109" s="5" t="s">
        <v>9</v>
      </c>
      <c r="D109" s="2">
        <f>AVERAGE(D108:F108)</f>
        <v>4.8042885723103412E-4</v>
      </c>
      <c r="E109" s="2">
        <f>_xlfn.STDEV.P(D108:F108)</f>
        <v>2.4495644003989437E-5</v>
      </c>
      <c r="F109" s="2"/>
      <c r="G109" s="2"/>
      <c r="H109" s="2"/>
      <c r="I109" s="2"/>
      <c r="J109" s="2">
        <f>AVERAGE(J108:L108)</f>
        <v>2.7002556581115744E-4</v>
      </c>
      <c r="K109" s="2">
        <f>_xlfn.STDEV.P(J108:L108)</f>
        <v>2.597334120082193E-5</v>
      </c>
      <c r="L109" s="2">
        <f>TTEST(D108:F108,J108:L108,2,2)</f>
        <v>1.1326357419267207E-3</v>
      </c>
      <c r="M109" s="2"/>
      <c r="N109" s="2"/>
      <c r="O109" s="2"/>
    </row>
    <row r="110" spans="2:20">
      <c r="C110" s="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20">
      <c r="C111" s="5"/>
      <c r="D111" s="6">
        <f>D108/0.00048</f>
        <v>0.95559907267943123</v>
      </c>
      <c r="E111" s="6">
        <f>E108/0.00048</f>
        <v>0.97488057178488241</v>
      </c>
      <c r="F111" s="6">
        <f>F108/0.00048</f>
        <v>1.0722007132296494</v>
      </c>
      <c r="G111" s="2"/>
      <c r="H111" s="2"/>
      <c r="I111" s="2"/>
      <c r="J111" s="6">
        <f>J108/0.00048</f>
        <v>0.5446431412825784</v>
      </c>
      <c r="K111" s="6">
        <f>K108/0.00048</f>
        <v>0.63594000617120439</v>
      </c>
      <c r="L111" s="6">
        <f>L108/0.00048</f>
        <v>0.50707663886595111</v>
      </c>
      <c r="M111" s="2"/>
      <c r="N111" s="2"/>
      <c r="O111" s="2"/>
    </row>
    <row r="112" spans="2:20">
      <c r="C112" s="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3:15">
      <c r="C113" s="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3:15"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3:15">
      <c r="C115" s="1"/>
      <c r="D115" s="2">
        <v>18.532016754150391</v>
      </c>
      <c r="E115" s="2">
        <v>18.697362899780273</v>
      </c>
      <c r="F115" s="2">
        <v>18.461549758911133</v>
      </c>
      <c r="G115" s="2">
        <v>18.261028289794922</v>
      </c>
      <c r="H115" s="2">
        <v>18.080051422119141</v>
      </c>
      <c r="I115" s="2">
        <v>17.50269889831543</v>
      </c>
      <c r="J115" s="2">
        <v>18.701818466186523</v>
      </c>
      <c r="K115" s="2">
        <v>18.494329452514648</v>
      </c>
      <c r="L115" s="2">
        <v>18.381816864013672</v>
      </c>
      <c r="M115" s="2">
        <v>17.974664688110352</v>
      </c>
      <c r="N115" s="2">
        <v>18.021749496459961</v>
      </c>
      <c r="O115" s="2">
        <v>18.000631332397461</v>
      </c>
    </row>
    <row r="116" spans="3:15">
      <c r="C116" s="1"/>
      <c r="D116" s="2">
        <v>29.487051010131836</v>
      </c>
      <c r="E116" s="2">
        <v>28.740518569946289</v>
      </c>
      <c r="F116" s="2">
        <v>29.774747848510742</v>
      </c>
      <c r="G116" s="2">
        <v>28.870918273925781</v>
      </c>
      <c r="H116" s="2">
        <v>28.833257675170898</v>
      </c>
      <c r="I116" s="2">
        <v>28.866331100463867</v>
      </c>
      <c r="J116" s="2">
        <v>28.8606475830078</v>
      </c>
      <c r="K116" s="2">
        <v>28.944786071777344</v>
      </c>
      <c r="L116" s="2">
        <v>29.086551666259766</v>
      </c>
      <c r="M116" s="2">
        <v>28.285152435302734</v>
      </c>
      <c r="N116" s="2">
        <v>27.913633346557617</v>
      </c>
      <c r="O116" s="2">
        <v>28.571075439453125</v>
      </c>
    </row>
    <row r="117" spans="3:15"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3:15">
      <c r="C118" s="1"/>
      <c r="D118" s="2">
        <f t="shared" ref="D118:O119" si="26">POWER(2,-D115)</f>
        <v>2.6381961173707241E-6</v>
      </c>
      <c r="E118" s="2">
        <f t="shared" si="26"/>
        <v>2.3525178498921478E-6</v>
      </c>
      <c r="F118" s="2">
        <f t="shared" si="26"/>
        <v>2.770255055637691E-6</v>
      </c>
      <c r="G118" s="2">
        <f t="shared" si="26"/>
        <v>3.1833378503050716E-6</v>
      </c>
      <c r="H118" s="2">
        <f t="shared" si="26"/>
        <v>3.6087948871695064E-6</v>
      </c>
      <c r="I118" s="2">
        <f t="shared" si="26"/>
        <v>5.3847138153120708E-6</v>
      </c>
      <c r="J118" s="2">
        <f t="shared" si="26"/>
        <v>2.345263627722703E-6</v>
      </c>
      <c r="K118" s="2">
        <f t="shared" si="26"/>
        <v>2.7080213568804672E-6</v>
      </c>
      <c r="L118" s="2">
        <f t="shared" si="26"/>
        <v>2.9276674830087819E-6</v>
      </c>
      <c r="M118" s="2">
        <f t="shared" si="26"/>
        <v>3.8822792156834274E-6</v>
      </c>
      <c r="N118" s="2">
        <f t="shared" si="26"/>
        <v>3.7576197274697813E-6</v>
      </c>
      <c r="O118" s="2">
        <f t="shared" si="26"/>
        <v>3.8130282953810234E-6</v>
      </c>
    </row>
    <row r="119" spans="3:15">
      <c r="C119" s="1"/>
      <c r="D119" s="2">
        <f t="shared" si="26"/>
        <v>1.3289638337707223E-9</v>
      </c>
      <c r="E119" s="2">
        <f t="shared" si="26"/>
        <v>2.2296763097488688E-9</v>
      </c>
      <c r="F119" s="2">
        <f t="shared" si="26"/>
        <v>1.0886989003731584E-9</v>
      </c>
      <c r="G119" s="2">
        <f t="shared" si="26"/>
        <v>2.036983903594846E-9</v>
      </c>
      <c r="H119" s="2">
        <f t="shared" si="26"/>
        <v>2.0908581358925283E-9</v>
      </c>
      <c r="I119" s="2">
        <f t="shared" si="26"/>
        <v>2.0434709774542057E-9</v>
      </c>
      <c r="J119" s="2">
        <f t="shared" si="26"/>
        <v>2.0515371381282886E-9</v>
      </c>
      <c r="K119" s="2">
        <f t="shared" si="26"/>
        <v>1.9353128236480065E-9</v>
      </c>
      <c r="L119" s="2">
        <f t="shared" si="26"/>
        <v>1.7541853432503372E-9</v>
      </c>
      <c r="M119" s="2">
        <f t="shared" si="26"/>
        <v>3.0571777140759952E-9</v>
      </c>
      <c r="N119" s="2">
        <f t="shared" si="26"/>
        <v>3.9551146269593901E-9</v>
      </c>
      <c r="O119" s="2">
        <f t="shared" si="26"/>
        <v>2.5075481687102406E-9</v>
      </c>
    </row>
    <row r="120" spans="3:15"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3:15">
      <c r="C121" s="1"/>
      <c r="D121" s="2">
        <f>AVERAGE(D118:F118)</f>
        <v>2.5869896743001876E-6</v>
      </c>
      <c r="E121" s="2"/>
      <c r="F121" s="2"/>
      <c r="G121" s="2">
        <f>AVERAGE(G118:I118)</f>
        <v>4.0589488509288828E-6</v>
      </c>
      <c r="H121" s="2"/>
      <c r="I121" s="2"/>
      <c r="J121" s="2">
        <f>AVERAGE(J118:L118)</f>
        <v>2.6603174892039842E-6</v>
      </c>
      <c r="K121" s="2"/>
      <c r="L121" s="2"/>
      <c r="M121" s="2">
        <f>AVERAGE(M118:O118)</f>
        <v>3.817642412844744E-6</v>
      </c>
      <c r="N121" s="2"/>
      <c r="O121" s="2"/>
    </row>
    <row r="122" spans="3:15">
      <c r="C122" s="5" t="s">
        <v>7</v>
      </c>
      <c r="D122" s="2">
        <f>D119/D121</f>
        <v>5.1371052887183371E-4</v>
      </c>
      <c r="E122" s="2">
        <f>E119/D121</f>
        <v>8.6188063752207418E-4</v>
      </c>
      <c r="F122" s="2">
        <f>F119/D121</f>
        <v>4.2083619860897389E-4</v>
      </c>
      <c r="G122" s="2">
        <f>G119/G121</f>
        <v>5.0185010415410534E-4</v>
      </c>
      <c r="H122" s="2">
        <f>H119/G121</f>
        <v>5.1512305591484343E-4</v>
      </c>
      <c r="I122" s="2">
        <f>I119/G121</f>
        <v>5.0344831938115237E-4</v>
      </c>
      <c r="J122" s="2">
        <f>J119/J121</f>
        <v>7.711625196818693E-4</v>
      </c>
      <c r="K122" s="2">
        <f>K119/J121</f>
        <v>7.2747438285160749E-4</v>
      </c>
      <c r="L122" s="2">
        <f>L119/J121</f>
        <v>6.5938947150823775E-4</v>
      </c>
      <c r="M122" s="2">
        <f>M119/M121</f>
        <v>8.0080253294281616E-4</v>
      </c>
      <c r="N122" s="2">
        <f>N119/M121</f>
        <v>1.0360097147003896E-3</v>
      </c>
      <c r="O122" s="2">
        <f>O119/M121</f>
        <v>6.5683159854715745E-4</v>
      </c>
    </row>
    <row r="123" spans="3:15">
      <c r="C123" s="5" t="s">
        <v>9</v>
      </c>
      <c r="D123" s="2">
        <f>AVERAGE(D122:F122)</f>
        <v>5.9880912166762731E-4</v>
      </c>
      <c r="E123" s="2">
        <f>_xlfn.STDEV.P(D122:F122)</f>
        <v>1.8984445764170743E-4</v>
      </c>
      <c r="F123" s="2"/>
      <c r="G123" s="2">
        <f>AVERAGE(G122:I122)</f>
        <v>5.0680715981670042E-4</v>
      </c>
      <c r="H123" s="2">
        <f>_xlfn.STDEV.P(G122:I122)</f>
        <v>5.9163146701486573E-6</v>
      </c>
      <c r="I123" s="2"/>
      <c r="J123" s="2">
        <f>AVERAGE(J122:L122)</f>
        <v>7.1934212468057152E-4</v>
      </c>
      <c r="K123" s="2">
        <f>_xlfn.STDEV.P(J122:L122)</f>
        <v>4.5992055775800573E-5</v>
      </c>
      <c r="L123" s="2"/>
      <c r="M123" s="2">
        <f>AVERAGE(M122:O122)</f>
        <v>8.3121461539678772E-4</v>
      </c>
      <c r="N123" s="2">
        <f>_xlfn.STDEV.P(M122:O122)</f>
        <v>1.5628538428522117E-4</v>
      </c>
      <c r="O123" s="2"/>
    </row>
    <row r="124" spans="3:15"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3:15">
      <c r="C125" s="5" t="s">
        <v>47</v>
      </c>
      <c r="D125" s="2">
        <f>TTEST(D122:F122,D108:F108,2,2)</f>
        <v>0.43116093220157981</v>
      </c>
      <c r="E125" s="2"/>
      <c r="F125" s="2"/>
      <c r="G125" s="2">
        <f>TTEST(G122:I122,J108:L108,2,2)</f>
        <v>2.3048552864734798E-4</v>
      </c>
      <c r="H125" s="2"/>
      <c r="I125" s="2"/>
      <c r="J125" s="2">
        <f>TTEST(D108:F108,J122:L122,2,2)</f>
        <v>2.916481058079021E-3</v>
      </c>
      <c r="K125" s="2"/>
      <c r="L125" s="2"/>
      <c r="M125" s="2">
        <f>TTEST(M122:O122,J108:L108,2,2)</f>
        <v>7.4405854849252549E-3</v>
      </c>
      <c r="N125" s="2"/>
      <c r="O125" s="2"/>
    </row>
    <row r="126" spans="3:15"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3:15">
      <c r="C127" s="1"/>
      <c r="D127" s="6">
        <f t="shared" ref="D127:O127" si="27">D122/0.00048</f>
        <v>1.070230268482987</v>
      </c>
      <c r="E127" s="6">
        <f t="shared" si="27"/>
        <v>1.7955846615043212</v>
      </c>
      <c r="F127" s="6">
        <f t="shared" si="27"/>
        <v>0.87674208043536228</v>
      </c>
      <c r="G127" s="6">
        <f t="shared" si="27"/>
        <v>1.0455210503210528</v>
      </c>
      <c r="H127" s="6">
        <f t="shared" si="27"/>
        <v>1.0731730331559237</v>
      </c>
      <c r="I127" s="6">
        <f t="shared" si="27"/>
        <v>1.0488506653774008</v>
      </c>
      <c r="J127" s="6">
        <f t="shared" si="27"/>
        <v>1.606588582670561</v>
      </c>
      <c r="K127" s="6">
        <f t="shared" si="27"/>
        <v>1.5155716309408489</v>
      </c>
      <c r="L127" s="6">
        <f t="shared" si="27"/>
        <v>1.373728065642162</v>
      </c>
      <c r="M127" s="6">
        <f t="shared" si="27"/>
        <v>1.6683386102975337</v>
      </c>
      <c r="N127" s="6">
        <f t="shared" si="27"/>
        <v>2.1583535722924783</v>
      </c>
      <c r="O127" s="6">
        <f t="shared" si="27"/>
        <v>1.3683991636399113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A670-1A52-F940-8F51-A1A63D34D0CA}">
  <dimension ref="A1:L46"/>
  <sheetViews>
    <sheetView workbookViewId="0">
      <selection activeCell="N13" sqref="N13"/>
    </sheetView>
  </sheetViews>
  <sheetFormatPr baseColWidth="10" defaultRowHeight="20"/>
  <sheetData>
    <row r="1" spans="1:12">
      <c r="A1" t="s">
        <v>48</v>
      </c>
      <c r="B1" t="s">
        <v>49</v>
      </c>
    </row>
    <row r="3" spans="1:12">
      <c r="B3" t="s">
        <v>50</v>
      </c>
      <c r="C3" t="s">
        <v>51</v>
      </c>
      <c r="D3" t="s">
        <v>52</v>
      </c>
      <c r="H3" t="s">
        <v>50</v>
      </c>
      <c r="I3" t="s">
        <v>51</v>
      </c>
      <c r="J3" t="s">
        <v>52</v>
      </c>
    </row>
    <row r="4" spans="1:12">
      <c r="A4" t="s">
        <v>53</v>
      </c>
      <c r="B4" s="9">
        <v>0.89889300000000005</v>
      </c>
      <c r="C4" s="9">
        <v>0.21266599999999999</v>
      </c>
      <c r="D4" s="9">
        <v>3.3667940000000001</v>
      </c>
      <c r="G4" t="s">
        <v>54</v>
      </c>
      <c r="H4" s="9">
        <v>0.11214200000000001</v>
      </c>
      <c r="I4" s="9">
        <v>1.0975969999999999</v>
      </c>
      <c r="J4" s="9">
        <v>3.531936</v>
      </c>
    </row>
    <row r="5" spans="1:12">
      <c r="B5" s="9">
        <v>0.42981599999999998</v>
      </c>
      <c r="C5" s="9">
        <v>2.2179199999999999</v>
      </c>
      <c r="D5" s="9">
        <v>19.14396</v>
      </c>
      <c r="H5" s="9">
        <v>0.55005499999999996</v>
      </c>
      <c r="I5" s="9">
        <v>1.636315</v>
      </c>
      <c r="J5" s="9">
        <v>0.37890099999999999</v>
      </c>
    </row>
    <row r="6" spans="1:12">
      <c r="B6" s="9">
        <v>0.39508900000000002</v>
      </c>
      <c r="C6" s="9">
        <v>0.55191800000000002</v>
      </c>
      <c r="D6" s="9">
        <v>260.16609999999997</v>
      </c>
      <c r="H6" s="9">
        <v>1.9344840000000001</v>
      </c>
      <c r="I6" s="9">
        <v>6.2571919999999999</v>
      </c>
      <c r="J6" s="9">
        <v>1.1915260000000001</v>
      </c>
    </row>
    <row r="7" spans="1:12">
      <c r="B7" s="9">
        <v>2.5788319999999998</v>
      </c>
      <c r="C7" s="9">
        <v>2.8861059999999998</v>
      </c>
      <c r="D7" s="9">
        <v>205.02250000000001</v>
      </c>
      <c r="H7" s="9">
        <v>1.2652E-2</v>
      </c>
      <c r="I7" s="9">
        <v>1.2038549999999999</v>
      </c>
      <c r="J7" s="9">
        <v>5.5420699999999998</v>
      </c>
    </row>
    <row r="8" spans="1:12">
      <c r="B8" s="9">
        <v>1.6417999999999999E-2</v>
      </c>
      <c r="C8" s="9">
        <v>0.62370800000000004</v>
      </c>
      <c r="D8" s="9">
        <v>0.34319300000000003</v>
      </c>
      <c r="H8" s="9">
        <v>0.54303199999999996</v>
      </c>
      <c r="I8" s="9">
        <v>0.60427200000000003</v>
      </c>
      <c r="J8" s="9">
        <v>8.8993939999999991</v>
      </c>
    </row>
    <row r="9" spans="1:12">
      <c r="B9" s="9">
        <v>2.2084600000000001</v>
      </c>
      <c r="C9" s="9">
        <v>0.38688</v>
      </c>
      <c r="D9" s="9">
        <v>0.301873</v>
      </c>
      <c r="H9" s="9">
        <v>0.83766700000000005</v>
      </c>
      <c r="I9" s="9">
        <v>1.1209389999999999</v>
      </c>
      <c r="J9" s="9">
        <v>8.2328220000000005</v>
      </c>
    </row>
    <row r="10" spans="1:12">
      <c r="B10" s="9">
        <v>0.814774</v>
      </c>
      <c r="C10" s="9">
        <v>0.17589099999999999</v>
      </c>
      <c r="D10" s="9">
        <v>0.14314299999999999</v>
      </c>
      <c r="G10" s="10" t="s">
        <v>55</v>
      </c>
      <c r="H10" s="9" t="s">
        <v>56</v>
      </c>
      <c r="I10" s="9" t="s">
        <v>57</v>
      </c>
      <c r="J10" s="9" t="s">
        <v>58</v>
      </c>
      <c r="K10" s="9" t="s">
        <v>59</v>
      </c>
      <c r="L10" s="9" t="s">
        <v>60</v>
      </c>
    </row>
    <row r="11" spans="1:12">
      <c r="A11" s="10" t="s">
        <v>55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10"/>
      <c r="H11" s="9"/>
      <c r="I11" s="9"/>
      <c r="J11" s="9"/>
      <c r="K11" s="9"/>
      <c r="L11" s="9"/>
    </row>
    <row r="12" spans="1:12">
      <c r="A12" s="10" t="s">
        <v>61</v>
      </c>
      <c r="B12" s="9">
        <v>-4.1029999999999997E-2</v>
      </c>
      <c r="C12" s="9" t="s">
        <v>62</v>
      </c>
      <c r="D12" s="9" t="s">
        <v>63</v>
      </c>
      <c r="E12" s="9" t="s">
        <v>64</v>
      </c>
      <c r="F12" s="9" t="s">
        <v>65</v>
      </c>
      <c r="G12" s="10" t="s">
        <v>61</v>
      </c>
      <c r="H12" s="9">
        <v>1.0269999999999999</v>
      </c>
      <c r="I12" s="9" t="s">
        <v>66</v>
      </c>
      <c r="J12" s="9" t="s">
        <v>63</v>
      </c>
      <c r="K12" s="9" t="s">
        <v>64</v>
      </c>
      <c r="L12" s="9">
        <v>0.63270000000000004</v>
      </c>
    </row>
    <row r="13" spans="1:12">
      <c r="A13" s="10" t="s">
        <v>67</v>
      </c>
      <c r="B13" s="9">
        <v>-68.78</v>
      </c>
      <c r="C13" s="9" t="s">
        <v>68</v>
      </c>
      <c r="D13" s="9" t="s">
        <v>63</v>
      </c>
      <c r="E13" s="9" t="s">
        <v>64</v>
      </c>
      <c r="F13" s="9">
        <v>0.1118</v>
      </c>
      <c r="G13" s="10" t="s">
        <v>67</v>
      </c>
      <c r="H13" s="9">
        <v>-2.42</v>
      </c>
      <c r="I13" s="9" t="s">
        <v>69</v>
      </c>
      <c r="J13" s="9" t="s">
        <v>63</v>
      </c>
      <c r="K13" s="9" t="s">
        <v>64</v>
      </c>
      <c r="L13" s="9">
        <v>0.1225</v>
      </c>
    </row>
    <row r="14" spans="1:12">
      <c r="A14" t="s">
        <v>70</v>
      </c>
      <c r="B14" s="9">
        <v>27.47213</v>
      </c>
      <c r="C14" s="9">
        <v>15.43483</v>
      </c>
      <c r="D14" s="9">
        <v>1050.694</v>
      </c>
      <c r="G14" t="s">
        <v>71</v>
      </c>
      <c r="H14" s="9">
        <v>1.17E-3</v>
      </c>
      <c r="I14" s="9">
        <v>0.17871300000000001</v>
      </c>
      <c r="J14" s="9">
        <v>0.71155900000000005</v>
      </c>
    </row>
    <row r="15" spans="1:12">
      <c r="B15" s="9">
        <v>3.6516660000000001</v>
      </c>
      <c r="C15" s="9">
        <v>25.753039999999999</v>
      </c>
      <c r="D15" s="9">
        <v>611.28160000000003</v>
      </c>
      <c r="H15" s="9">
        <v>1.4799999999999999E-4</v>
      </c>
      <c r="I15" s="9">
        <v>7.2999999999999996E-4</v>
      </c>
      <c r="J15" s="9">
        <v>0.55317099999999997</v>
      </c>
    </row>
    <row r="16" spans="1:12">
      <c r="B16" s="9">
        <v>7.7811070000000004</v>
      </c>
      <c r="C16" s="9">
        <v>19.20673</v>
      </c>
      <c r="D16" s="9">
        <v>99.798540000000003</v>
      </c>
      <c r="H16" s="9">
        <v>8.6500000000000002E-5</v>
      </c>
      <c r="I16" s="9">
        <v>5.0500000000000001E-5</v>
      </c>
      <c r="J16" s="9">
        <v>2.5010000000000002E-3</v>
      </c>
    </row>
    <row r="17" spans="1:12">
      <c r="B17" s="9">
        <v>50.505029999999998</v>
      </c>
      <c r="C17" s="9">
        <v>87.750839999999997</v>
      </c>
      <c r="D17" s="9">
        <v>384.69499999999999</v>
      </c>
      <c r="H17" s="9">
        <v>5.0730000000000003E-3</v>
      </c>
      <c r="I17" s="9">
        <v>2.3499999999999999E-4</v>
      </c>
      <c r="J17" s="9">
        <v>1.2843E-2</v>
      </c>
    </row>
    <row r="18" spans="1:12">
      <c r="B18" s="9">
        <v>0.26541799999999999</v>
      </c>
      <c r="C18" s="9">
        <v>33.805039999999998</v>
      </c>
      <c r="D18" s="9">
        <v>993.92909999999995</v>
      </c>
      <c r="H18" s="9">
        <v>1.784E-3</v>
      </c>
      <c r="I18" s="9">
        <v>1.1872000000000001E-2</v>
      </c>
      <c r="J18" s="9">
        <v>0.54189500000000002</v>
      </c>
    </row>
    <row r="19" spans="1:12">
      <c r="B19" s="9">
        <v>19.815750000000001</v>
      </c>
      <c r="C19" s="9">
        <v>18.942699999999999</v>
      </c>
      <c r="D19" s="9">
        <v>1977.8889999999999</v>
      </c>
      <c r="H19" s="9">
        <v>1.377E-3</v>
      </c>
      <c r="I19" s="9">
        <v>3.4E-5</v>
      </c>
      <c r="J19" s="9">
        <v>0.85637799999999997</v>
      </c>
    </row>
    <row r="20" spans="1:12">
      <c r="B20" s="9">
        <v>25.559069999999998</v>
      </c>
      <c r="C20" s="9">
        <v>17.119990000000001</v>
      </c>
      <c r="D20" s="9">
        <v>856.56679999999994</v>
      </c>
      <c r="I20" s="9">
        <v>5.0966999999999998E-2</v>
      </c>
      <c r="J20" s="9">
        <v>0.81973499999999999</v>
      </c>
    </row>
    <row r="21" spans="1:12">
      <c r="A21" s="10" t="s">
        <v>55</v>
      </c>
      <c r="B21" s="9" t="s">
        <v>56</v>
      </c>
      <c r="C21" s="9" t="s">
        <v>57</v>
      </c>
      <c r="D21" s="9" t="s">
        <v>58</v>
      </c>
      <c r="E21" s="9" t="s">
        <v>59</v>
      </c>
      <c r="F21" s="9" t="s">
        <v>60</v>
      </c>
      <c r="G21" s="10" t="s">
        <v>55</v>
      </c>
      <c r="H21" s="9" t="s">
        <v>56</v>
      </c>
      <c r="I21" s="9" t="s">
        <v>57</v>
      </c>
      <c r="J21" s="9" t="s">
        <v>58</v>
      </c>
      <c r="K21" s="9" t="s">
        <v>59</v>
      </c>
      <c r="L21" s="9" t="s">
        <v>60</v>
      </c>
    </row>
    <row r="22" spans="1:12">
      <c r="A22" s="10"/>
      <c r="B22" s="9"/>
      <c r="C22" s="9"/>
      <c r="D22" s="9"/>
      <c r="E22" s="9"/>
      <c r="F22" s="9"/>
      <c r="G22" s="10"/>
      <c r="H22" s="9"/>
      <c r="I22" s="9"/>
      <c r="J22" s="9"/>
      <c r="K22" s="9"/>
      <c r="L22" s="9"/>
    </row>
    <row r="23" spans="1:12">
      <c r="A23" s="10" t="s">
        <v>61</v>
      </c>
      <c r="B23" s="9">
        <v>11.85</v>
      </c>
      <c r="C23" s="9" t="s">
        <v>72</v>
      </c>
      <c r="D23" s="9" t="s">
        <v>63</v>
      </c>
      <c r="E23" s="9" t="s">
        <v>64</v>
      </c>
      <c r="F23" s="9">
        <v>0.997</v>
      </c>
      <c r="G23" s="10" t="s">
        <v>61</v>
      </c>
      <c r="H23" s="9">
        <v>3.3050000000000003E-2</v>
      </c>
      <c r="I23" s="9" t="s">
        <v>73</v>
      </c>
      <c r="J23" s="9" t="s">
        <v>63</v>
      </c>
      <c r="K23" s="9" t="s">
        <v>64</v>
      </c>
      <c r="L23" s="9">
        <v>0.94620000000000004</v>
      </c>
    </row>
    <row r="24" spans="1:12">
      <c r="A24" s="10" t="s">
        <v>67</v>
      </c>
      <c r="B24" s="9">
        <v>-822.4</v>
      </c>
      <c r="C24" s="9" t="s">
        <v>74</v>
      </c>
      <c r="D24" s="9" t="s">
        <v>75</v>
      </c>
      <c r="E24" s="9" t="s">
        <v>76</v>
      </c>
      <c r="F24" s="11">
        <v>6.9999999999999999E-4</v>
      </c>
      <c r="G24" s="10" t="s">
        <v>67</v>
      </c>
      <c r="H24" s="9">
        <v>-0.46510000000000001</v>
      </c>
      <c r="I24" s="9" t="s">
        <v>77</v>
      </c>
      <c r="J24" s="9" t="s">
        <v>75</v>
      </c>
      <c r="K24" s="9" t="s">
        <v>78</v>
      </c>
      <c r="L24" s="11">
        <v>1.6000000000000001E-3</v>
      </c>
    </row>
    <row r="25" spans="1:12">
      <c r="A25" t="s">
        <v>79</v>
      </c>
      <c r="B25" s="9">
        <v>0.22809199999999999</v>
      </c>
      <c r="C25" s="9">
        <v>0.124458</v>
      </c>
      <c r="D25" s="9">
        <v>1.5943560000000001</v>
      </c>
      <c r="G25" t="s">
        <v>80</v>
      </c>
      <c r="H25" s="9">
        <v>0.94118400000000002</v>
      </c>
      <c r="I25" s="9">
        <v>0.62390000000000001</v>
      </c>
      <c r="J25" s="9">
        <v>0.89910599999999996</v>
      </c>
    </row>
    <row r="26" spans="1:12">
      <c r="B26" s="9">
        <v>0.13106699999999999</v>
      </c>
      <c r="C26" s="9">
        <v>0.30116799999999999</v>
      </c>
      <c r="D26" s="9">
        <v>1.2805820000000001</v>
      </c>
      <c r="H26" s="9">
        <v>9.1305999999999998E-2</v>
      </c>
      <c r="I26" s="9">
        <v>0.75828799999999996</v>
      </c>
      <c r="J26" s="9">
        <v>0.90374200000000005</v>
      </c>
    </row>
    <row r="27" spans="1:12">
      <c r="B27" s="9">
        <v>0.124655</v>
      </c>
      <c r="C27" s="9">
        <v>0.23038900000000001</v>
      </c>
      <c r="D27" s="9">
        <v>4.1411689999999997</v>
      </c>
      <c r="H27" s="9">
        <v>0.29588300000000001</v>
      </c>
      <c r="I27" s="9">
        <v>0.46457399999999999</v>
      </c>
      <c r="J27" s="9">
        <v>0.182147</v>
      </c>
    </row>
    <row r="28" spans="1:12">
      <c r="B28" s="9">
        <v>0.51923299999999994</v>
      </c>
      <c r="C28" s="9">
        <v>1.8386610000000001</v>
      </c>
      <c r="D28" s="9">
        <v>2.5109210000000002</v>
      </c>
      <c r="H28" s="9">
        <v>8.9079999999999993E-3</v>
      </c>
      <c r="I28" s="9">
        <v>0.40638000000000002</v>
      </c>
      <c r="J28" s="9">
        <v>0.431531</v>
      </c>
    </row>
    <row r="29" spans="1:12">
      <c r="B29" s="9">
        <v>6.6215999999999997E-2</v>
      </c>
      <c r="C29" s="9">
        <v>0.56781499999999996</v>
      </c>
      <c r="D29" s="9">
        <v>1.2458400000000001</v>
      </c>
      <c r="H29" s="9">
        <v>0.44818000000000002</v>
      </c>
      <c r="I29" s="9">
        <v>0.49262600000000001</v>
      </c>
      <c r="J29" s="9">
        <v>0.37449300000000002</v>
      </c>
    </row>
    <row r="30" spans="1:12">
      <c r="B30" s="9">
        <v>0.27307399999999998</v>
      </c>
      <c r="C30" s="9">
        <v>8.2536999999999999E-2</v>
      </c>
      <c r="D30" s="9">
        <v>3.0952739999999999</v>
      </c>
      <c r="H30" s="9">
        <v>0.47460599999999997</v>
      </c>
      <c r="I30" s="9">
        <v>0.142902</v>
      </c>
      <c r="J30" s="9">
        <v>0.75151800000000002</v>
      </c>
    </row>
    <row r="31" spans="1:12">
      <c r="B31" s="9">
        <v>8.8583999999999996E-2</v>
      </c>
      <c r="C31" s="9">
        <v>2.1715000000000002E-2</v>
      </c>
      <c r="D31" s="9">
        <v>2.6207199999999999</v>
      </c>
      <c r="J31" s="9">
        <v>0.43626799999999999</v>
      </c>
    </row>
    <row r="32" spans="1:12">
      <c r="A32" s="10" t="s">
        <v>55</v>
      </c>
      <c r="B32" s="9" t="s">
        <v>56</v>
      </c>
      <c r="C32" s="9" t="s">
        <v>57</v>
      </c>
      <c r="D32" s="9" t="s">
        <v>58</v>
      </c>
      <c r="E32" s="9" t="s">
        <v>59</v>
      </c>
      <c r="F32" s="9" t="s">
        <v>60</v>
      </c>
      <c r="G32" s="10" t="s">
        <v>81</v>
      </c>
      <c r="H32" s="9" t="s">
        <v>82</v>
      </c>
      <c r="I32" s="9" t="s">
        <v>58</v>
      </c>
      <c r="J32" s="9" t="s">
        <v>59</v>
      </c>
      <c r="K32" s="9" t="s">
        <v>60</v>
      </c>
    </row>
    <row r="33" spans="1:11">
      <c r="A33" s="10"/>
      <c r="B33" s="9"/>
      <c r="C33" s="9"/>
      <c r="D33" s="9"/>
      <c r="E33" s="9"/>
      <c r="F33" s="9"/>
      <c r="G33" s="10"/>
      <c r="H33" s="9"/>
      <c r="I33" s="9"/>
      <c r="J33" s="9"/>
      <c r="K33" s="9"/>
    </row>
    <row r="34" spans="1:11">
      <c r="A34" s="10" t="s">
        <v>61</v>
      </c>
      <c r="B34" s="9">
        <v>0.248</v>
      </c>
      <c r="C34" s="9" t="s">
        <v>83</v>
      </c>
      <c r="D34" s="9" t="s">
        <v>63</v>
      </c>
      <c r="E34" s="9" t="s">
        <v>64</v>
      </c>
      <c r="F34" s="9">
        <v>0.74870000000000003</v>
      </c>
      <c r="G34" s="10" t="s">
        <v>61</v>
      </c>
      <c r="H34" s="9">
        <v>2.5</v>
      </c>
      <c r="I34" s="9" t="s">
        <v>63</v>
      </c>
      <c r="J34" s="9" t="s">
        <v>64</v>
      </c>
      <c r="K34" s="9">
        <v>0.88319999999999999</v>
      </c>
    </row>
    <row r="35" spans="1:11">
      <c r="A35" s="10" t="s">
        <v>67</v>
      </c>
      <c r="B35" s="9">
        <v>-1.903</v>
      </c>
      <c r="C35" s="9" t="s">
        <v>84</v>
      </c>
      <c r="D35" s="9" t="s">
        <v>75</v>
      </c>
      <c r="E35" s="9" t="s">
        <v>76</v>
      </c>
      <c r="F35" s="11">
        <v>2.0000000000000001E-4</v>
      </c>
      <c r="G35" s="10" t="s">
        <v>67</v>
      </c>
      <c r="H35" s="9">
        <v>-0.33329999999999999</v>
      </c>
      <c r="I35" s="9" t="s">
        <v>63</v>
      </c>
      <c r="J35" s="9" t="s">
        <v>64</v>
      </c>
      <c r="K35" s="9" t="s">
        <v>65</v>
      </c>
    </row>
    <row r="36" spans="1:11">
      <c r="A36" t="s">
        <v>85</v>
      </c>
      <c r="B36" s="9">
        <v>1.2272999999999999E-2</v>
      </c>
      <c r="C36" s="9">
        <v>0.21676599999999999</v>
      </c>
      <c r="D36" s="9">
        <v>2.0538720000000001</v>
      </c>
      <c r="G36" t="s">
        <v>86</v>
      </c>
      <c r="H36" s="9">
        <v>5.2146309999999998</v>
      </c>
      <c r="I36" s="9">
        <v>87.986779999999996</v>
      </c>
      <c r="J36" s="9">
        <v>36.585090000000001</v>
      </c>
    </row>
    <row r="37" spans="1:11">
      <c r="B37" s="9">
        <v>2.0885999999999998E-2</v>
      </c>
      <c r="C37" s="9">
        <v>0.17230000000000001</v>
      </c>
      <c r="D37" s="9">
        <v>4.8155200000000002</v>
      </c>
      <c r="H37" s="9">
        <v>0.20119999999999999</v>
      </c>
      <c r="I37" s="9">
        <v>37.367600000000003</v>
      </c>
      <c r="J37" s="9">
        <v>7.1423449999999997</v>
      </c>
    </row>
    <row r="38" spans="1:11">
      <c r="B38" s="9">
        <v>8.5059999999999997E-3</v>
      </c>
      <c r="C38" s="9">
        <v>0.66845500000000002</v>
      </c>
      <c r="D38" s="9">
        <v>1.189843</v>
      </c>
      <c r="H38" s="9">
        <v>1.4846440000000001</v>
      </c>
      <c r="I38" s="9">
        <v>6.0855259999999998</v>
      </c>
      <c r="J38" s="9">
        <v>33.700159999999997</v>
      </c>
    </row>
    <row r="39" spans="1:11">
      <c r="B39" s="9">
        <v>8.795E-2</v>
      </c>
      <c r="C39" s="9">
        <v>2.8770449999999999</v>
      </c>
      <c r="D39" s="9">
        <v>2.5517660000000002</v>
      </c>
      <c r="H39" s="9">
        <v>4.9415399999999998</v>
      </c>
      <c r="I39" s="9">
        <v>560.13660000000004</v>
      </c>
      <c r="J39" s="9">
        <v>17.384550000000001</v>
      </c>
    </row>
    <row r="40" spans="1:11">
      <c r="B40" s="9">
        <v>1.531E-3</v>
      </c>
      <c r="C40" s="9">
        <v>0.35830899999999999</v>
      </c>
      <c r="D40" s="9">
        <v>3.1657329999999999</v>
      </c>
      <c r="H40" s="9">
        <v>3.7720999999999998E-2</v>
      </c>
      <c r="I40" s="9">
        <v>176.8066</v>
      </c>
      <c r="J40" s="9">
        <v>1231.759</v>
      </c>
    </row>
    <row r="41" spans="1:11">
      <c r="B41" s="9">
        <v>0.119822</v>
      </c>
      <c r="C41" s="9">
        <v>1.6655E-2</v>
      </c>
      <c r="D41" s="9">
        <v>4.5772279999999999</v>
      </c>
      <c r="H41" s="9">
        <v>0.57979800000000004</v>
      </c>
      <c r="I41" s="9">
        <v>11.04247</v>
      </c>
      <c r="J41" s="9">
        <v>660.21010000000001</v>
      </c>
    </row>
    <row r="42" spans="1:11">
      <c r="B42" s="9">
        <v>3.9843000000000003E-2</v>
      </c>
      <c r="C42" s="9">
        <v>0.21128</v>
      </c>
      <c r="D42" s="9">
        <v>2.9743390000000001</v>
      </c>
      <c r="H42" s="9">
        <v>5.2779959999999999</v>
      </c>
      <c r="I42" s="9"/>
      <c r="J42" s="9">
        <v>829.11279999999999</v>
      </c>
    </row>
    <row r="43" spans="1:11">
      <c r="A43" s="10" t="s">
        <v>55</v>
      </c>
      <c r="B43" s="9" t="s">
        <v>56</v>
      </c>
      <c r="C43" s="9" t="s">
        <v>57</v>
      </c>
      <c r="D43" s="9" t="s">
        <v>58</v>
      </c>
      <c r="E43" s="9" t="s">
        <v>59</v>
      </c>
      <c r="F43" s="9" t="s">
        <v>60</v>
      </c>
      <c r="G43" s="10" t="s">
        <v>81</v>
      </c>
      <c r="H43" s="9" t="s">
        <v>82</v>
      </c>
      <c r="I43" s="9" t="s">
        <v>58</v>
      </c>
      <c r="J43" s="9" t="s">
        <v>59</v>
      </c>
      <c r="K43" s="9" t="s">
        <v>60</v>
      </c>
    </row>
    <row r="44" spans="1:11">
      <c r="A44" s="10"/>
      <c r="B44" s="9"/>
      <c r="C44" s="9"/>
      <c r="D44" s="9"/>
      <c r="E44" s="9"/>
      <c r="F44" s="9"/>
      <c r="G44" s="10"/>
      <c r="H44" s="9"/>
      <c r="I44" s="9"/>
      <c r="J44" s="9"/>
      <c r="K44" s="9"/>
    </row>
    <row r="45" spans="1:11">
      <c r="A45" s="10" t="s">
        <v>61</v>
      </c>
      <c r="B45" s="9">
        <v>0.60429999999999995</v>
      </c>
      <c r="C45" s="9" t="s">
        <v>87</v>
      </c>
      <c r="D45" s="9" t="s">
        <v>63</v>
      </c>
      <c r="E45" s="9" t="s">
        <v>64</v>
      </c>
      <c r="F45" s="9">
        <v>0.40250000000000002</v>
      </c>
      <c r="G45" s="10" t="s">
        <v>61</v>
      </c>
      <c r="H45" s="9">
        <v>9.3330000000000002</v>
      </c>
      <c r="I45" s="9" t="s">
        <v>75</v>
      </c>
      <c r="J45" s="9" t="s">
        <v>78</v>
      </c>
      <c r="K45" s="11">
        <v>9.1000000000000004E-3</v>
      </c>
    </row>
    <row r="46" spans="1:11">
      <c r="A46" s="10" t="s">
        <v>67</v>
      </c>
      <c r="B46" s="9">
        <v>-2.4009999999999998</v>
      </c>
      <c r="C46" s="9" t="s">
        <v>88</v>
      </c>
      <c r="D46" s="9" t="s">
        <v>75</v>
      </c>
      <c r="E46" s="9" t="s">
        <v>76</v>
      </c>
      <c r="F46" s="11">
        <v>2.9999999999999997E-4</v>
      </c>
      <c r="G46" s="10" t="s">
        <v>67</v>
      </c>
      <c r="H46" s="9">
        <v>-1.238</v>
      </c>
      <c r="I46" s="9" t="s">
        <v>63</v>
      </c>
      <c r="J46" s="9" t="s">
        <v>64</v>
      </c>
      <c r="K46" s="9" t="s">
        <v>65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6DE4-11EF-1044-9623-638E27F5445F}">
  <dimension ref="A1:R42"/>
  <sheetViews>
    <sheetView workbookViewId="0">
      <selection activeCell="H16" sqref="H16"/>
    </sheetView>
  </sheetViews>
  <sheetFormatPr baseColWidth="10" defaultRowHeight="20"/>
  <sheetData>
    <row r="1" spans="1:18">
      <c r="A1" t="s">
        <v>89</v>
      </c>
      <c r="F1" t="s">
        <v>90</v>
      </c>
      <c r="G1" t="s">
        <v>91</v>
      </c>
      <c r="H1" t="s">
        <v>92</v>
      </c>
      <c r="J1" t="s">
        <v>93</v>
      </c>
      <c r="O1" t="s">
        <v>90</v>
      </c>
      <c r="P1" t="s">
        <v>91</v>
      </c>
      <c r="Q1" t="s">
        <v>92</v>
      </c>
    </row>
    <row r="2" spans="1:18">
      <c r="A2" t="s">
        <v>94</v>
      </c>
      <c r="B2">
        <v>0.34</v>
      </c>
      <c r="C2">
        <v>0.34799999999999998</v>
      </c>
      <c r="D2">
        <v>0.36</v>
      </c>
      <c r="E2">
        <v>0.311</v>
      </c>
      <c r="F2" s="12"/>
      <c r="G2" s="13">
        <f>AVERAGE(B2:E2)</f>
        <v>0.33975</v>
      </c>
      <c r="H2" s="13">
        <f>STDEV(B2:E2)</f>
        <v>2.0854655755170506E-2</v>
      </c>
      <c r="I2" s="13" t="s">
        <v>95</v>
      </c>
      <c r="J2" t="s">
        <v>96</v>
      </c>
      <c r="K2">
        <v>0.35799999999999998</v>
      </c>
      <c r="L2">
        <v>0.45700000000000002</v>
      </c>
      <c r="M2">
        <v>0.33500000000000002</v>
      </c>
      <c r="N2">
        <v>0.374</v>
      </c>
      <c r="O2" s="12"/>
      <c r="P2" s="13">
        <f>AVERAGE(K2:N2)</f>
        <v>0.38100000000000001</v>
      </c>
      <c r="Q2" s="13">
        <f>STDEV(K2:N2)</f>
        <v>5.3135048069361202E-2</v>
      </c>
      <c r="R2" s="13" t="s">
        <v>95</v>
      </c>
    </row>
    <row r="3" spans="1:18">
      <c r="B3">
        <v>0.20399999999999999</v>
      </c>
      <c r="C3">
        <v>0.185</v>
      </c>
      <c r="D3">
        <v>0.18</v>
      </c>
      <c r="E3">
        <v>0.184</v>
      </c>
      <c r="F3" s="14">
        <f>TTEST(B2:E2,B3:E3,2,2)</f>
        <v>1.3215312313431464E-5</v>
      </c>
      <c r="G3" s="15">
        <f t="shared" ref="G3:G7" si="0">AVERAGE(B3:E3)</f>
        <v>0.18824999999999997</v>
      </c>
      <c r="H3" s="15">
        <f t="shared" ref="H3:H7" si="1">STDEV(B3:E3)</f>
        <v>1.0719919153923996E-2</v>
      </c>
      <c r="I3" s="13" t="s">
        <v>97</v>
      </c>
      <c r="K3" s="16">
        <v>0.318</v>
      </c>
      <c r="L3" s="16">
        <v>0.28999999999999998</v>
      </c>
      <c r="M3" s="16">
        <v>0.245</v>
      </c>
      <c r="N3" s="16">
        <v>0.21099999999999999</v>
      </c>
      <c r="O3" s="17">
        <f>TTEST(K2:N2,K3:N3,2,2)</f>
        <v>1.7921260448226332E-2</v>
      </c>
      <c r="P3" s="15">
        <f t="shared" ref="P3:P7" si="2">AVERAGE(K3:N3)</f>
        <v>0.26600000000000001</v>
      </c>
      <c r="Q3" s="15">
        <f t="shared" ref="Q3:Q7" si="3">STDEV(K3:N3)</f>
        <v>4.7420108252371584E-2</v>
      </c>
      <c r="R3" s="13" t="s">
        <v>97</v>
      </c>
    </row>
    <row r="4" spans="1:18">
      <c r="B4">
        <v>0.252</v>
      </c>
      <c r="C4">
        <v>0.27800000000000002</v>
      </c>
      <c r="D4">
        <v>0.30099999999999999</v>
      </c>
      <c r="E4">
        <v>0.28999999999999998</v>
      </c>
      <c r="F4" s="18">
        <f>TTEST(B2:E2,B4:E4,2,2)</f>
        <v>6.9870737837818501E-3</v>
      </c>
      <c r="G4" s="15">
        <f t="shared" si="0"/>
        <v>0.28025</v>
      </c>
      <c r="H4" s="15">
        <f t="shared" si="1"/>
        <v>2.1045585443666477E-2</v>
      </c>
      <c r="I4" s="13" t="s">
        <v>98</v>
      </c>
      <c r="K4" s="19">
        <v>0.245</v>
      </c>
      <c r="L4" s="19">
        <v>0.27900000000000003</v>
      </c>
      <c r="M4" s="19">
        <v>0.29299999999999998</v>
      </c>
      <c r="N4" s="19">
        <v>0.20799999999999999</v>
      </c>
      <c r="O4" s="20">
        <f>TTEST(K2:N2,K4:N4,2,2)</f>
        <v>8.752990842728221E-3</v>
      </c>
      <c r="P4" s="15">
        <f t="shared" si="2"/>
        <v>0.25624999999999998</v>
      </c>
      <c r="Q4" s="15">
        <f t="shared" si="3"/>
        <v>3.7959408144314657E-2</v>
      </c>
      <c r="R4" s="13" t="s">
        <v>98</v>
      </c>
    </row>
    <row r="5" spans="1:18">
      <c r="B5">
        <v>0.27800000000000002</v>
      </c>
      <c r="C5">
        <v>0.32300000000000001</v>
      </c>
      <c r="D5">
        <v>0.29199999999999998</v>
      </c>
      <c r="E5">
        <v>0.28699999999999998</v>
      </c>
      <c r="F5" s="17">
        <f>TTEST(B2:E2,B5:E5,2,2)</f>
        <v>2.0289276003083754E-2</v>
      </c>
      <c r="G5" s="15">
        <f t="shared" si="0"/>
        <v>0.29499999999999998</v>
      </c>
      <c r="H5" s="15">
        <f t="shared" si="1"/>
        <v>1.9544820285692065E-2</v>
      </c>
      <c r="I5" s="13" t="s">
        <v>99</v>
      </c>
      <c r="J5" t="s">
        <v>100</v>
      </c>
      <c r="K5" s="19">
        <v>0.37</v>
      </c>
      <c r="L5" s="19">
        <v>0.45900000000000002</v>
      </c>
      <c r="M5" s="19">
        <v>0.44500000000000001</v>
      </c>
      <c r="N5" s="19">
        <v>0.38600000000000001</v>
      </c>
      <c r="O5" s="12">
        <f>TTEST(K2:N2,K5:N5,2,2)</f>
        <v>0.36069182869372396</v>
      </c>
      <c r="P5" s="15">
        <f t="shared" si="2"/>
        <v>0.41500000000000004</v>
      </c>
      <c r="Q5" s="15">
        <f t="shared" si="3"/>
        <v>4.3596635955847181E-2</v>
      </c>
      <c r="R5" s="13" t="s">
        <v>99</v>
      </c>
    </row>
    <row r="6" spans="1:18">
      <c r="B6">
        <v>0.27700000000000002</v>
      </c>
      <c r="C6">
        <v>0.29499999999999998</v>
      </c>
      <c r="D6">
        <v>0.27800000000000002</v>
      </c>
      <c r="E6">
        <v>0.27200000000000002</v>
      </c>
      <c r="F6" s="18">
        <f>TTEST(B2:E2,B6:E6,2,2)</f>
        <v>2.1739588493396998E-3</v>
      </c>
      <c r="G6" s="15">
        <f t="shared" si="0"/>
        <v>0.28050000000000003</v>
      </c>
      <c r="H6" s="15">
        <f t="shared" si="1"/>
        <v>1.0016652800877796E-2</v>
      </c>
      <c r="I6" s="13" t="s">
        <v>101</v>
      </c>
      <c r="J6" t="s">
        <v>100</v>
      </c>
      <c r="K6" s="19">
        <v>0.22</v>
      </c>
      <c r="L6" s="19">
        <v>0.26600000000000001</v>
      </c>
      <c r="M6" s="19">
        <v>0.28000000000000003</v>
      </c>
      <c r="N6" s="19">
        <v>0.251</v>
      </c>
      <c r="O6" s="20">
        <f>TTEST(K2:N2,K6:N6,2,2)</f>
        <v>5.1252544677961231E-3</v>
      </c>
      <c r="P6" s="15">
        <f t="shared" si="2"/>
        <v>0.25424999999999998</v>
      </c>
      <c r="Q6" s="15">
        <f t="shared" si="3"/>
        <v>2.5721262281103816E-2</v>
      </c>
      <c r="R6" s="13" t="s">
        <v>101</v>
      </c>
    </row>
    <row r="7" spans="1:18">
      <c r="B7">
        <v>0.26500000000000001</v>
      </c>
      <c r="C7">
        <v>0.25700000000000001</v>
      </c>
      <c r="D7">
        <v>0.26100000000000001</v>
      </c>
      <c r="E7">
        <v>0.26500000000000001</v>
      </c>
      <c r="F7" s="14">
        <f>TTEST(B2:E2,B7:E7,2,2)</f>
        <v>3.285635751750927E-4</v>
      </c>
      <c r="G7" s="15">
        <f t="shared" si="0"/>
        <v>0.26200000000000001</v>
      </c>
      <c r="H7" s="15">
        <f t="shared" si="1"/>
        <v>3.8297084310253558E-3</v>
      </c>
      <c r="I7" s="13" t="s">
        <v>102</v>
      </c>
      <c r="J7" t="s">
        <v>100</v>
      </c>
      <c r="K7" s="19">
        <v>0.28699999999999998</v>
      </c>
      <c r="L7" s="12">
        <v>0.318</v>
      </c>
      <c r="M7" s="19">
        <v>0.29599999999999999</v>
      </c>
      <c r="N7" s="19">
        <v>0.32100000000000001</v>
      </c>
      <c r="O7" s="17">
        <f>TTEST(K2:N2,K7:N7,2,2)</f>
        <v>3.500424038169582E-2</v>
      </c>
      <c r="P7" s="15">
        <f t="shared" si="2"/>
        <v>0.30549999999999999</v>
      </c>
      <c r="Q7" s="15">
        <f t="shared" si="3"/>
        <v>1.6623276853055591E-2</v>
      </c>
      <c r="R7" s="13" t="s">
        <v>102</v>
      </c>
    </row>
    <row r="8" spans="1:18">
      <c r="B8">
        <v>0.26</v>
      </c>
      <c r="C8">
        <v>0.26300000000000001</v>
      </c>
      <c r="D8">
        <v>0.24399999999999999</v>
      </c>
      <c r="E8">
        <v>0.23599999999999999</v>
      </c>
      <c r="F8" s="14">
        <f>TTEST(B2:E2,B8:E8,2,2)</f>
        <v>3.4728691939785834E-4</v>
      </c>
      <c r="G8" s="15">
        <f>AVERAGE(B8:E8)</f>
        <v>0.25075000000000003</v>
      </c>
      <c r="H8" s="15">
        <f>STDEV(B8:E8)</f>
        <v>1.2893796958227639E-2</v>
      </c>
      <c r="I8" s="13" t="s">
        <v>103</v>
      </c>
      <c r="J8" t="s">
        <v>100</v>
      </c>
      <c r="K8" s="19">
        <v>0.28100000000000003</v>
      </c>
      <c r="L8" s="19">
        <v>0.23499999999999999</v>
      </c>
      <c r="M8" s="19">
        <v>0.252</v>
      </c>
      <c r="N8" s="19">
        <v>0.223</v>
      </c>
      <c r="O8" s="20">
        <f>TTEST(K2:N2,K8:N8,2,2)</f>
        <v>3.9621401439175431E-3</v>
      </c>
      <c r="P8" s="15">
        <f>AVERAGE(K8:N8)</f>
        <v>0.24775</v>
      </c>
      <c r="Q8" s="15">
        <f>STDEV(K8:N8)</f>
        <v>2.5157835094989141E-2</v>
      </c>
      <c r="R8" s="13" t="s">
        <v>103</v>
      </c>
    </row>
    <row r="9" spans="1:18">
      <c r="B9">
        <v>0.25800000000000001</v>
      </c>
      <c r="C9">
        <v>0.252</v>
      </c>
      <c r="D9">
        <v>0.254</v>
      </c>
      <c r="E9">
        <v>0.25800000000000001</v>
      </c>
      <c r="F9" s="14">
        <f>TTEST(B2:E2,B9:E9,2,2)</f>
        <v>2.0383087427147437E-4</v>
      </c>
      <c r="G9" s="15">
        <f>AVERAGE(B9:E9)</f>
        <v>0.2555</v>
      </c>
      <c r="H9" s="15">
        <f>STDEV(B9:E9)</f>
        <v>3.0000000000000027E-3</v>
      </c>
      <c r="I9" s="13" t="s">
        <v>104</v>
      </c>
      <c r="K9" s="19">
        <v>0.25</v>
      </c>
      <c r="L9" s="19">
        <v>0.28899999999999998</v>
      </c>
      <c r="M9" s="19">
        <v>0.249</v>
      </c>
      <c r="N9" s="19">
        <v>0.22500000000000001</v>
      </c>
      <c r="O9" s="20">
        <f>TTEST(K2:N2,K9:N9,2,2)</f>
        <v>5.0736283976312753E-3</v>
      </c>
      <c r="P9" s="15">
        <f>AVERAGE(K9:N9)</f>
        <v>0.25324999999999998</v>
      </c>
      <c r="Q9" s="15">
        <f>STDEV(K9:N9)</f>
        <v>2.6487418396916918E-2</v>
      </c>
      <c r="R9" s="13" t="s">
        <v>104</v>
      </c>
    </row>
    <row r="10" spans="1:18">
      <c r="B10">
        <v>0.27800000000000002</v>
      </c>
      <c r="C10">
        <v>0.23200000000000001</v>
      </c>
      <c r="D10">
        <v>0.26</v>
      </c>
      <c r="E10">
        <v>0.24199999999999999</v>
      </c>
      <c r="F10" s="14">
        <f>TTEST(B2:E2,B10:E10,2,2)</f>
        <v>9.9736011372048038E-4</v>
      </c>
      <c r="G10" s="15">
        <f>AVERAGE(B10:E10)</f>
        <v>0.253</v>
      </c>
      <c r="H10" s="15">
        <f>STDEV(B10:E10)</f>
        <v>2.0297783130184446E-2</v>
      </c>
      <c r="I10" s="13" t="s">
        <v>105</v>
      </c>
      <c r="K10" s="19">
        <v>0.249</v>
      </c>
      <c r="L10" s="19">
        <v>0.16300000000000001</v>
      </c>
      <c r="M10" s="19">
        <v>0.218</v>
      </c>
      <c r="N10" s="19">
        <v>0.183</v>
      </c>
      <c r="O10" s="20">
        <f>TTEST(K2:N2,K10:N10,2,2)</f>
        <v>1.6020961590954604E-3</v>
      </c>
      <c r="P10" s="15">
        <f>AVERAGE(K10:N10)</f>
        <v>0.20324999999999999</v>
      </c>
      <c r="Q10" s="15">
        <f>STDEV(K10:N10)</f>
        <v>3.8038357833464209E-2</v>
      </c>
      <c r="R10" s="13" t="s">
        <v>105</v>
      </c>
    </row>
    <row r="11" spans="1:18">
      <c r="B11">
        <v>0.28299999999999997</v>
      </c>
      <c r="C11">
        <v>0.23799999999999999</v>
      </c>
      <c r="D11">
        <v>0.22800000000000001</v>
      </c>
      <c r="E11">
        <v>0.25800000000000001</v>
      </c>
      <c r="F11" s="18">
        <f>TTEST(B2:E2,B11:E11,2,2)</f>
        <v>1.5167649617555585E-3</v>
      </c>
      <c r="G11" s="15">
        <f>AVERAGE(B11:E11)</f>
        <v>0.25174999999999997</v>
      </c>
      <c r="H11" s="15">
        <f>STDEV(B11:E11)</f>
        <v>2.4281337140555765E-2</v>
      </c>
      <c r="I11" s="13" t="s">
        <v>106</v>
      </c>
      <c r="K11" s="19">
        <v>0.42199999999999999</v>
      </c>
      <c r="L11" s="19">
        <v>0.37</v>
      </c>
      <c r="M11" s="19">
        <v>0.25900000000000001</v>
      </c>
      <c r="N11" s="19">
        <v>0.42399999999999999</v>
      </c>
      <c r="O11" s="12">
        <f>TTEST(K2:N2,K11:N11,2,2)</f>
        <v>0.80271140372351946</v>
      </c>
      <c r="P11" s="15">
        <f>AVERAGE(K11:N11)</f>
        <v>0.36875000000000002</v>
      </c>
      <c r="Q11" s="15">
        <f>STDEV(K11:N11)</f>
        <v>7.7319143813159241E-2</v>
      </c>
      <c r="R11" s="13" t="s">
        <v>106</v>
      </c>
    </row>
    <row r="12" spans="1:18">
      <c r="B12">
        <v>0.28799999999999998</v>
      </c>
      <c r="C12">
        <v>0.30099999999999999</v>
      </c>
      <c r="D12">
        <v>0.30099999999999999</v>
      </c>
      <c r="E12">
        <v>0.26900000000000002</v>
      </c>
      <c r="F12" s="21">
        <f>TTEST(B2:E2,B12:E12,2,2)</f>
        <v>8.1589810023285896E-3</v>
      </c>
      <c r="G12" s="15">
        <f>AVERAGE(B12:E12)</f>
        <v>0.28974999999999995</v>
      </c>
      <c r="H12" s="15">
        <f>STDEV(B12:E12)</f>
        <v>1.5129992289048476E-2</v>
      </c>
      <c r="I12" s="13" t="s">
        <v>107</v>
      </c>
      <c r="K12" s="19">
        <v>0.28799999999999998</v>
      </c>
      <c r="L12" s="19">
        <v>0.32900000000000001</v>
      </c>
      <c r="M12" s="19">
        <v>0.28000000000000003</v>
      </c>
      <c r="N12" s="19">
        <v>0.309</v>
      </c>
      <c r="O12" s="17">
        <f>TTEST(K2:N2,K12:N12,2,2)</f>
        <v>3.2677724113718602E-2</v>
      </c>
      <c r="P12" s="15">
        <f>AVERAGE(K12:N12)</f>
        <v>0.30149999999999999</v>
      </c>
      <c r="Q12" s="15">
        <f>STDEV(K12:N12)</f>
        <v>2.2037846234754129E-2</v>
      </c>
      <c r="R12" s="13" t="s">
        <v>107</v>
      </c>
    </row>
    <row r="13" spans="1:18">
      <c r="B13">
        <v>0.30199999999999999</v>
      </c>
      <c r="C13">
        <v>0.26600000000000001</v>
      </c>
      <c r="D13">
        <v>0.27500000000000002</v>
      </c>
      <c r="E13">
        <v>0.308</v>
      </c>
      <c r="F13" s="22">
        <f>TTEST(B2:E2,B13:E13,2,2)</f>
        <v>1.1859364164462521E-2</v>
      </c>
      <c r="G13" s="15">
        <f t="shared" ref="G13:G14" si="4">AVERAGE(B13:E13)</f>
        <v>0.28775000000000001</v>
      </c>
      <c r="H13" s="15">
        <f t="shared" ref="H13:H14" si="5">STDEV(B13:E13)</f>
        <v>2.0402205763103153E-2</v>
      </c>
      <c r="I13" s="13" t="s">
        <v>108</v>
      </c>
      <c r="K13" s="19">
        <v>0.317</v>
      </c>
      <c r="L13" s="19">
        <v>0.246</v>
      </c>
      <c r="M13" s="19">
        <v>0.309</v>
      </c>
      <c r="N13" s="19">
        <v>0.26</v>
      </c>
      <c r="O13" s="17">
        <f>TTEST(K2:N2,K13:N13,2,2)</f>
        <v>2.1843246165612409E-2</v>
      </c>
      <c r="P13" s="15">
        <f t="shared" ref="P13:P14" si="6">AVERAGE(K13:N13)</f>
        <v>0.28299999999999997</v>
      </c>
      <c r="Q13" s="15">
        <f t="shared" ref="Q13:Q14" si="7">STDEV(K13:N13)</f>
        <v>3.5260932110954692E-2</v>
      </c>
      <c r="R13" s="13" t="s">
        <v>108</v>
      </c>
    </row>
    <row r="14" spans="1:18">
      <c r="B14">
        <v>0.26800000000000002</v>
      </c>
      <c r="C14">
        <v>0.28899999999999998</v>
      </c>
      <c r="D14">
        <v>0.252</v>
      </c>
      <c r="E14">
        <v>0.27200000000000002</v>
      </c>
      <c r="F14" s="18">
        <f>TTEST(B2:E2,B14:E14,2,2)</f>
        <v>1.6847534894368532E-3</v>
      </c>
      <c r="G14" s="15">
        <f t="shared" si="4"/>
        <v>0.27024999999999999</v>
      </c>
      <c r="H14" s="15">
        <f t="shared" si="5"/>
        <v>1.5195942440884225E-2</v>
      </c>
      <c r="I14" s="13" t="s">
        <v>109</v>
      </c>
      <c r="K14" s="19">
        <v>0.214</v>
      </c>
      <c r="L14" s="19">
        <v>0.17100000000000001</v>
      </c>
      <c r="M14" s="19">
        <v>0.20699999999999999</v>
      </c>
      <c r="N14" s="19">
        <v>0.16700000000000001</v>
      </c>
      <c r="O14" s="14">
        <f>TTEST(K2:N2,K14:N14,2,2)</f>
        <v>6.0494495890206263E-4</v>
      </c>
      <c r="P14" s="15">
        <f t="shared" si="6"/>
        <v>0.18975</v>
      </c>
      <c r="Q14" s="15">
        <f t="shared" si="7"/>
        <v>2.4185050478894129E-2</v>
      </c>
      <c r="R14" s="13" t="s">
        <v>109</v>
      </c>
    </row>
    <row r="15" spans="1:18">
      <c r="O15" s="12"/>
    </row>
    <row r="16" spans="1:18">
      <c r="A16" t="s">
        <v>110</v>
      </c>
      <c r="B16" s="16">
        <v>0.251</v>
      </c>
      <c r="C16" s="16">
        <v>0.23699999999999999</v>
      </c>
      <c r="D16" s="16">
        <v>0.30499999999999999</v>
      </c>
      <c r="E16" s="16">
        <v>0.25700000000000001</v>
      </c>
      <c r="F16" s="12"/>
      <c r="G16" s="13">
        <f>AVERAGE(B16:E16)</f>
        <v>0.26249999999999996</v>
      </c>
      <c r="H16" s="13">
        <f>STDEV(B16:E16)</f>
        <v>2.9546573405388316E-2</v>
      </c>
      <c r="J16" t="s">
        <v>111</v>
      </c>
      <c r="K16">
        <v>0.26800000000000002</v>
      </c>
      <c r="L16">
        <v>0.28800000000000003</v>
      </c>
      <c r="M16">
        <v>0.312</v>
      </c>
      <c r="N16">
        <v>0.24</v>
      </c>
      <c r="O16" s="12"/>
      <c r="P16" s="15">
        <f>AVERAGE(K16:N16)</f>
        <v>0.27700000000000002</v>
      </c>
      <c r="Q16" s="15">
        <f>STDEV(K16:N16)</f>
        <v>3.0528675044947499E-2</v>
      </c>
    </row>
    <row r="17" spans="1:17">
      <c r="B17" s="16">
        <v>0.186</v>
      </c>
      <c r="C17" s="16">
        <v>0.12100000000000001</v>
      </c>
      <c r="D17" s="16">
        <v>0.11700000000000001</v>
      </c>
      <c r="E17" s="16">
        <v>0.12499999999999999</v>
      </c>
      <c r="F17" s="12"/>
      <c r="G17" s="15">
        <f t="shared" ref="G17:G21" si="8">AVERAGE(B17:E17)</f>
        <v>0.13724999999999998</v>
      </c>
      <c r="H17" s="15">
        <f t="shared" ref="H17:H21" si="9">STDEV(B17:E17)</f>
        <v>3.2663690340601084E-2</v>
      </c>
      <c r="K17" s="16">
        <v>0.22700000000000004</v>
      </c>
      <c r="L17" s="16">
        <v>0.245</v>
      </c>
      <c r="M17" s="16">
        <v>0.21100000000000002</v>
      </c>
      <c r="N17" s="16">
        <v>0.17299999999999999</v>
      </c>
      <c r="O17" s="12"/>
      <c r="P17" s="15">
        <f t="shared" ref="P17:P28" si="10">AVERAGE(K17:N17)</f>
        <v>0.21400000000000002</v>
      </c>
      <c r="Q17" s="15">
        <f t="shared" ref="Q17:Q28" si="11">STDEV(K17:N17)</f>
        <v>3.0659419433511574E-2</v>
      </c>
    </row>
    <row r="18" spans="1:17">
      <c r="B18" s="16">
        <v>0.21500000000000002</v>
      </c>
      <c r="C18" s="16">
        <v>0.22000000000000003</v>
      </c>
      <c r="D18" s="16">
        <v>0.25700000000000001</v>
      </c>
      <c r="E18" s="16">
        <v>0.23699999999999999</v>
      </c>
      <c r="F18" s="12"/>
      <c r="G18" s="15">
        <f t="shared" si="8"/>
        <v>0.23225000000000001</v>
      </c>
      <c r="H18" s="15">
        <f t="shared" si="9"/>
        <v>1.899780689097208E-2</v>
      </c>
      <c r="K18" s="16">
        <v>0.189</v>
      </c>
      <c r="L18" s="16">
        <v>0.24299999999999999</v>
      </c>
      <c r="M18" s="16">
        <v>0.24299999999999999</v>
      </c>
      <c r="N18" s="16">
        <v>0.16899999999999998</v>
      </c>
      <c r="O18" s="12"/>
      <c r="P18" s="15">
        <f t="shared" si="10"/>
        <v>0.21100000000000002</v>
      </c>
      <c r="Q18" s="15">
        <f t="shared" si="11"/>
        <v>3.7841775856848732E-2</v>
      </c>
    </row>
    <row r="19" spans="1:17">
      <c r="B19" s="16">
        <v>0.23399999999999999</v>
      </c>
      <c r="C19" s="16">
        <v>0.252</v>
      </c>
      <c r="D19" s="16">
        <v>0.21800000000000003</v>
      </c>
      <c r="E19" s="16">
        <v>0.22000000000000003</v>
      </c>
      <c r="F19" s="12"/>
      <c r="G19" s="15">
        <f t="shared" si="8"/>
        <v>0.23099999999999998</v>
      </c>
      <c r="H19" s="15">
        <f t="shared" si="9"/>
        <v>1.5705625319186314E-2</v>
      </c>
      <c r="K19" s="16">
        <v>0.316</v>
      </c>
      <c r="L19" s="16">
        <v>0.40300000000000002</v>
      </c>
      <c r="M19" s="16">
        <v>0.38200000000000001</v>
      </c>
      <c r="N19" s="16">
        <v>0.31900000000000001</v>
      </c>
      <c r="O19" s="12"/>
      <c r="P19" s="15">
        <f t="shared" si="10"/>
        <v>0.35499999999999998</v>
      </c>
      <c r="Q19" s="15">
        <f t="shared" si="11"/>
        <v>4.4158804331639316E-2</v>
      </c>
    </row>
    <row r="20" spans="1:17">
      <c r="B20" s="16">
        <v>0.20100000000000001</v>
      </c>
      <c r="C20" s="16">
        <v>0.22600000000000003</v>
      </c>
      <c r="D20" s="16">
        <v>0.20300000000000001</v>
      </c>
      <c r="E20" s="16">
        <v>0.20600000000000002</v>
      </c>
      <c r="F20" s="12"/>
      <c r="G20" s="15">
        <f t="shared" si="8"/>
        <v>0.20900000000000002</v>
      </c>
      <c r="H20" s="15">
        <f t="shared" si="9"/>
        <v>1.1518101695447341E-2</v>
      </c>
      <c r="K20" s="16">
        <v>0.17599999999999999</v>
      </c>
      <c r="L20" s="16">
        <v>0.255</v>
      </c>
      <c r="M20" s="16">
        <v>0.22600000000000003</v>
      </c>
      <c r="N20" s="16">
        <v>0.20900000000000002</v>
      </c>
      <c r="O20" s="12"/>
      <c r="P20" s="15">
        <f t="shared" si="10"/>
        <v>0.21650000000000003</v>
      </c>
      <c r="Q20" s="15">
        <f t="shared" si="11"/>
        <v>3.3010099464658625E-2</v>
      </c>
    </row>
    <row r="21" spans="1:17">
      <c r="B21" s="16">
        <v>0.185</v>
      </c>
      <c r="C21" s="16">
        <v>0.17899999999999999</v>
      </c>
      <c r="D21" s="16">
        <v>0.187</v>
      </c>
      <c r="E21" s="16">
        <v>0.19900000000000001</v>
      </c>
      <c r="F21" s="12"/>
      <c r="G21" s="15">
        <f t="shared" si="8"/>
        <v>0.1875</v>
      </c>
      <c r="H21" s="15">
        <f t="shared" si="9"/>
        <v>8.3864970836060905E-3</v>
      </c>
      <c r="K21" s="16">
        <v>0.21600000000000003</v>
      </c>
      <c r="L21" s="16">
        <v>0.21300000000000002</v>
      </c>
      <c r="M21" s="16">
        <v>0.19700000000000001</v>
      </c>
      <c r="N21" s="16">
        <v>0.184</v>
      </c>
      <c r="O21" s="12"/>
      <c r="P21" s="15">
        <f t="shared" si="10"/>
        <v>0.20250000000000001</v>
      </c>
      <c r="Q21" s="15">
        <f t="shared" si="11"/>
        <v>1.488847428941821E-2</v>
      </c>
    </row>
    <row r="22" spans="1:17">
      <c r="B22" s="16">
        <v>0.17599999999999999</v>
      </c>
      <c r="C22" s="16">
        <v>0.18</v>
      </c>
      <c r="D22" s="16">
        <v>0.15399999999999997</v>
      </c>
      <c r="E22" s="16">
        <v>0.15200000000000002</v>
      </c>
      <c r="F22" s="12"/>
      <c r="G22" s="15">
        <f>AVERAGE(B22:E22)</f>
        <v>0.16550000000000001</v>
      </c>
      <c r="H22" s="15">
        <f>STDEV(B22:E22)</f>
        <v>1.4548768561863459E-2</v>
      </c>
      <c r="K22" s="16">
        <v>0.17399999999999999</v>
      </c>
      <c r="L22" s="16">
        <v>0.129</v>
      </c>
      <c r="M22" s="16">
        <v>0.16399999999999998</v>
      </c>
      <c r="N22" s="16">
        <v>0.12399999999999999</v>
      </c>
      <c r="O22" s="12"/>
      <c r="P22" s="15">
        <f>AVERAGE(K22:N22)</f>
        <v>0.14774999999999999</v>
      </c>
      <c r="Q22" s="15">
        <f>STDEV(K22:N22)</f>
        <v>2.4958298553119911E-2</v>
      </c>
    </row>
    <row r="23" spans="1:17">
      <c r="B23" s="16">
        <v>0.188</v>
      </c>
      <c r="C23" s="16">
        <v>0.20300000000000001</v>
      </c>
      <c r="D23" s="16">
        <v>0.19600000000000001</v>
      </c>
      <c r="E23" s="16">
        <v>0.23299999999999998</v>
      </c>
      <c r="F23" s="12"/>
      <c r="G23" s="15">
        <f>AVERAGE(B23:E23)</f>
        <v>0.20499999999999999</v>
      </c>
      <c r="H23" s="15">
        <f>STDEV(B23:E23)</f>
        <v>1.9646882704388489E-2</v>
      </c>
      <c r="K23" s="16">
        <v>0.23699999999999999</v>
      </c>
      <c r="L23" s="16">
        <v>0.30399999999999999</v>
      </c>
      <c r="M23" s="16">
        <v>0.24399999999999999</v>
      </c>
      <c r="N23" s="16">
        <v>0.27100000000000002</v>
      </c>
      <c r="O23" s="12"/>
      <c r="P23" s="15">
        <f>AVERAGE(K23:N23)</f>
        <v>0.26400000000000001</v>
      </c>
      <c r="Q23" s="15">
        <f>STDEV(K23:N23)</f>
        <v>3.043024810940588E-2</v>
      </c>
    </row>
    <row r="24" spans="1:17">
      <c r="B24" s="16">
        <v>0.21400000000000002</v>
      </c>
      <c r="C24" s="16">
        <v>0.18099999999999999</v>
      </c>
      <c r="D24" s="16">
        <v>0.20400000000000001</v>
      </c>
      <c r="E24" s="16">
        <v>0.16499999999999998</v>
      </c>
      <c r="F24" s="12"/>
      <c r="G24" s="15">
        <f>AVERAGE(B24:E24)</f>
        <v>0.191</v>
      </c>
      <c r="H24" s="15">
        <f>STDEV(B24:E24)</f>
        <v>2.2166040091395296E-2</v>
      </c>
      <c r="K24" s="16">
        <v>0.27400000000000002</v>
      </c>
      <c r="L24" s="16">
        <v>0.2</v>
      </c>
      <c r="M24" s="16">
        <v>0.26700000000000002</v>
      </c>
      <c r="N24" s="16">
        <v>0.21300000000000002</v>
      </c>
      <c r="O24" s="12"/>
      <c r="P24" s="15">
        <f>AVERAGE(K24:N24)</f>
        <v>0.23850000000000005</v>
      </c>
      <c r="Q24" s="15">
        <f>STDEV(K24:N24)</f>
        <v>3.7438839013338179E-2</v>
      </c>
    </row>
    <row r="25" spans="1:17">
      <c r="B25" s="16">
        <v>0.22300000000000003</v>
      </c>
      <c r="C25" s="16">
        <v>0.16899999999999998</v>
      </c>
      <c r="D25" s="16">
        <v>0.15799999999999997</v>
      </c>
      <c r="E25" s="16">
        <v>0.17299999999999999</v>
      </c>
      <c r="F25" s="12"/>
      <c r="G25" s="15">
        <f>AVERAGE(B25:E25)</f>
        <v>0.18075000000000002</v>
      </c>
      <c r="H25" s="15">
        <f>STDEV(B25:E25)</f>
        <v>2.8871843261789206E-2</v>
      </c>
      <c r="K25" s="16">
        <v>0.28100000000000003</v>
      </c>
      <c r="L25" s="16">
        <v>0.35400000000000004</v>
      </c>
      <c r="M25" s="16">
        <v>0.28800000000000003</v>
      </c>
      <c r="N25" s="16">
        <v>0.24</v>
      </c>
      <c r="O25" s="12"/>
      <c r="P25" s="15">
        <f>AVERAGE(K25:N25)</f>
        <v>0.29075000000000001</v>
      </c>
      <c r="Q25" s="15">
        <f>STDEV(K25:N25)</f>
        <v>4.7183153773354358E-2</v>
      </c>
    </row>
    <row r="26" spans="1:17">
      <c r="B26" s="16">
        <v>0.22600000000000003</v>
      </c>
      <c r="C26" s="16">
        <v>0.22900000000000004</v>
      </c>
      <c r="D26" s="16">
        <v>0.23000000000000004</v>
      </c>
      <c r="E26" s="16">
        <v>0.18099999999999999</v>
      </c>
      <c r="F26" s="23"/>
      <c r="G26" s="15">
        <f>AVERAGE(B26:E26)</f>
        <v>0.21650000000000003</v>
      </c>
      <c r="H26" s="15">
        <f>STDEV(B26:E26)</f>
        <v>2.3727621035409364E-2</v>
      </c>
      <c r="K26" s="16">
        <v>0.21600000000000003</v>
      </c>
      <c r="L26" s="16">
        <v>0.21300000000000002</v>
      </c>
      <c r="M26" s="16">
        <v>0.19700000000000001</v>
      </c>
      <c r="N26" s="16">
        <v>0.184</v>
      </c>
      <c r="O26" s="12"/>
      <c r="P26" s="15">
        <f>AVERAGE(K26:N26)</f>
        <v>0.20250000000000001</v>
      </c>
      <c r="Q26" s="15">
        <f>STDEV(K26:N26)</f>
        <v>1.488847428941821E-2</v>
      </c>
    </row>
    <row r="27" spans="1:17">
      <c r="B27" s="16">
        <v>0.22100000000000003</v>
      </c>
      <c r="C27" s="16">
        <v>0.189</v>
      </c>
      <c r="D27" s="16">
        <v>0.193</v>
      </c>
      <c r="E27" s="16">
        <v>0.21700000000000003</v>
      </c>
      <c r="F27" s="23"/>
      <c r="G27" s="15">
        <f t="shared" ref="G27:G28" si="12">AVERAGE(B27:E27)</f>
        <v>0.20500000000000002</v>
      </c>
      <c r="H27" s="15">
        <f t="shared" ref="H27:H28" si="13">STDEV(B27:E27)</f>
        <v>1.6329931618554536E-2</v>
      </c>
      <c r="K27" s="16">
        <v>0.21000000000000002</v>
      </c>
      <c r="L27" s="16">
        <v>0.252</v>
      </c>
      <c r="M27" s="16">
        <v>0.21500000000000002</v>
      </c>
      <c r="N27" s="16">
        <v>0.17699999999999999</v>
      </c>
      <c r="O27" s="12"/>
      <c r="P27" s="15">
        <f t="shared" si="10"/>
        <v>0.21350000000000002</v>
      </c>
      <c r="Q27" s="15">
        <f t="shared" si="11"/>
        <v>3.0708305065568015E-2</v>
      </c>
    </row>
    <row r="28" spans="1:17">
      <c r="B28" s="16">
        <v>0.19</v>
      </c>
      <c r="C28" s="16">
        <v>0.192</v>
      </c>
      <c r="D28" s="16">
        <v>0.17299999999999999</v>
      </c>
      <c r="E28" s="16">
        <v>0.184</v>
      </c>
      <c r="F28" s="12"/>
      <c r="G28" s="15">
        <f t="shared" si="12"/>
        <v>0.18474999999999997</v>
      </c>
      <c r="H28" s="15">
        <f t="shared" si="13"/>
        <v>8.5391256382996734E-3</v>
      </c>
      <c r="K28" s="16">
        <v>0.20500000000000002</v>
      </c>
      <c r="L28" s="16">
        <v>0.126</v>
      </c>
      <c r="M28" s="16">
        <v>0.16799999999999998</v>
      </c>
      <c r="N28" s="16">
        <v>0.13100000000000001</v>
      </c>
      <c r="O28" s="12"/>
      <c r="P28" s="15">
        <f t="shared" si="10"/>
        <v>0.1575</v>
      </c>
      <c r="Q28" s="15">
        <f t="shared" si="11"/>
        <v>3.6792209320271455E-2</v>
      </c>
    </row>
    <row r="29" spans="1:17">
      <c r="F29" s="12"/>
      <c r="O29" s="12"/>
      <c r="P29" s="12"/>
      <c r="Q29" s="12"/>
    </row>
    <row r="30" spans="1:17">
      <c r="A30" t="s">
        <v>112</v>
      </c>
      <c r="B30">
        <v>0.17200000000000001</v>
      </c>
      <c r="C30">
        <v>0.16800000000000001</v>
      </c>
      <c r="D30">
        <v>0.14599999999999999</v>
      </c>
      <c r="E30">
        <v>0.16</v>
      </c>
      <c r="F30" s="12"/>
      <c r="G30" s="13">
        <f>AVERAGE(B30:E30)</f>
        <v>0.1615</v>
      </c>
      <c r="H30" s="13">
        <f>STDEV(B30:E30)</f>
        <v>1.1474609652039015E-2</v>
      </c>
      <c r="P30" s="12"/>
      <c r="Q30" s="12"/>
    </row>
    <row r="31" spans="1:17">
      <c r="B31">
        <v>0.13400000000000001</v>
      </c>
      <c r="C31">
        <v>0.13700000000000001</v>
      </c>
      <c r="D31">
        <v>0.13900000000000001</v>
      </c>
      <c r="E31">
        <v>0.125</v>
      </c>
      <c r="F31" s="12"/>
      <c r="G31" s="15">
        <f t="shared" ref="G31:G35" si="14">AVERAGE(B31:E31)</f>
        <v>0.13375000000000001</v>
      </c>
      <c r="H31" s="15">
        <f t="shared" ref="H31:H35" si="15">STDEV(B31:E31)</f>
        <v>6.1846584384264965E-3</v>
      </c>
    </row>
    <row r="32" spans="1:17">
      <c r="B32">
        <v>0.16</v>
      </c>
      <c r="C32">
        <v>0.129</v>
      </c>
      <c r="D32">
        <v>0.13700000000000001</v>
      </c>
      <c r="E32">
        <v>0.152</v>
      </c>
      <c r="F32" s="12"/>
      <c r="G32" s="15">
        <f t="shared" si="14"/>
        <v>0.14450000000000002</v>
      </c>
      <c r="H32" s="15">
        <f t="shared" si="15"/>
        <v>1.4059397805975425E-2</v>
      </c>
    </row>
    <row r="33" spans="2:8">
      <c r="B33">
        <v>0.13300000000000001</v>
      </c>
      <c r="C33">
        <v>0.13800000000000001</v>
      </c>
      <c r="D33">
        <v>0.13</v>
      </c>
      <c r="E33">
        <v>0.13100000000000001</v>
      </c>
      <c r="F33" s="12"/>
      <c r="G33" s="15">
        <f t="shared" si="14"/>
        <v>0.13300000000000001</v>
      </c>
      <c r="H33" s="15">
        <f t="shared" si="15"/>
        <v>3.5590260840104404E-3</v>
      </c>
    </row>
    <row r="34" spans="2:8">
      <c r="B34">
        <v>0.13600000000000001</v>
      </c>
      <c r="C34">
        <v>0.11799999999999999</v>
      </c>
      <c r="D34">
        <v>0.13100000000000001</v>
      </c>
      <c r="E34">
        <v>0.11799999999999999</v>
      </c>
      <c r="F34" s="12"/>
      <c r="G34" s="15">
        <f t="shared" si="14"/>
        <v>0.12575</v>
      </c>
      <c r="H34" s="15">
        <f t="shared" si="15"/>
        <v>9.1787798753429177E-3</v>
      </c>
    </row>
    <row r="35" spans="2:8">
      <c r="B35">
        <v>0.127</v>
      </c>
      <c r="C35">
        <v>0.128</v>
      </c>
      <c r="D35">
        <v>0.126</v>
      </c>
      <c r="E35">
        <v>0.10800000000000001</v>
      </c>
      <c r="F35" s="12"/>
      <c r="G35" s="15">
        <f t="shared" si="14"/>
        <v>0.12225</v>
      </c>
      <c r="H35" s="15">
        <f t="shared" si="15"/>
        <v>9.5350231602585305E-3</v>
      </c>
    </row>
    <row r="36" spans="2:8">
      <c r="B36">
        <v>0.14699999999999999</v>
      </c>
      <c r="C36">
        <v>0.129</v>
      </c>
      <c r="D36">
        <v>0.126</v>
      </c>
      <c r="E36">
        <v>0.13500000000000001</v>
      </c>
      <c r="F36" s="12"/>
      <c r="G36" s="15">
        <f>AVERAGE(B36:E36)</f>
        <v>0.13425000000000001</v>
      </c>
      <c r="H36" s="15">
        <f>STDEV(B36:E36)</f>
        <v>9.2870878105033496E-3</v>
      </c>
    </row>
    <row r="37" spans="2:8">
      <c r="B37">
        <v>0.124</v>
      </c>
      <c r="C37">
        <v>0.127</v>
      </c>
      <c r="D37">
        <v>0.13</v>
      </c>
      <c r="E37">
        <v>0.13700000000000001</v>
      </c>
      <c r="F37" s="12"/>
      <c r="G37" s="15">
        <f>AVERAGE(B37:E37)</f>
        <v>0.1295</v>
      </c>
      <c r="H37" s="15">
        <f>STDEV(B37:E37)</f>
        <v>5.5677643628300267E-3</v>
      </c>
    </row>
    <row r="38" spans="2:8">
      <c r="B38">
        <v>0.124</v>
      </c>
      <c r="C38">
        <v>0.126</v>
      </c>
      <c r="D38">
        <v>0.12</v>
      </c>
      <c r="E38">
        <v>0.128</v>
      </c>
      <c r="F38" s="12"/>
      <c r="G38" s="15">
        <f>AVERAGE(B38:E38)</f>
        <v>0.1245</v>
      </c>
      <c r="H38" s="15">
        <f>STDEV(B38:E38)</f>
        <v>3.4156502553198691E-3</v>
      </c>
    </row>
    <row r="39" spans="2:8">
      <c r="B39">
        <v>0.128</v>
      </c>
      <c r="C39">
        <v>0.121</v>
      </c>
      <c r="D39">
        <v>0.14499999999999999</v>
      </c>
      <c r="E39">
        <v>0.127</v>
      </c>
      <c r="F39" s="12"/>
      <c r="G39" s="15">
        <f>AVERAGE(B39:E39)</f>
        <v>0.13025</v>
      </c>
      <c r="H39" s="15">
        <f>STDEV(B39:E39)</f>
        <v>1.0307764064044149E-2</v>
      </c>
    </row>
    <row r="40" spans="2:8">
      <c r="B40">
        <v>0.14599999999999999</v>
      </c>
      <c r="C40">
        <v>0.11899999999999999</v>
      </c>
      <c r="D40">
        <v>0.129</v>
      </c>
      <c r="E40">
        <v>0.13400000000000001</v>
      </c>
      <c r="F40" s="23"/>
      <c r="G40" s="15">
        <f>AVERAGE(B40:E40)</f>
        <v>0.13200000000000001</v>
      </c>
      <c r="H40" s="15">
        <f>STDEV(B40:E40)</f>
        <v>1.1224972160321822E-2</v>
      </c>
    </row>
    <row r="41" spans="2:8">
      <c r="B41">
        <v>0.123</v>
      </c>
      <c r="C41">
        <v>0.13800000000000001</v>
      </c>
      <c r="D41">
        <v>0.13200000000000001</v>
      </c>
      <c r="E41">
        <v>0.13700000000000001</v>
      </c>
      <c r="F41" s="23"/>
      <c r="G41" s="15">
        <f t="shared" ref="G41:G42" si="16">AVERAGE(B41:E41)</f>
        <v>0.13250000000000001</v>
      </c>
      <c r="H41" s="15">
        <f t="shared" ref="H41:H42" si="17">STDEV(B41:E41)</f>
        <v>6.8556546004010501E-3</v>
      </c>
    </row>
    <row r="42" spans="2:8">
      <c r="B42">
        <v>0.13400000000000001</v>
      </c>
      <c r="C42">
        <v>0.126</v>
      </c>
      <c r="D42">
        <v>0.129</v>
      </c>
      <c r="E42">
        <v>0.14899999999999999</v>
      </c>
      <c r="F42" s="12"/>
      <c r="G42" s="15">
        <f t="shared" si="16"/>
        <v>0.13450000000000001</v>
      </c>
      <c r="H42" s="15">
        <f t="shared" si="17"/>
        <v>1.0214368964029705E-2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A417-685A-CE48-AA98-9E44B54EC064}">
  <dimension ref="A1:AC60"/>
  <sheetViews>
    <sheetView topLeftCell="A26" workbookViewId="0">
      <selection activeCell="G29" sqref="G29"/>
    </sheetView>
  </sheetViews>
  <sheetFormatPr baseColWidth="10" defaultRowHeight="20"/>
  <sheetData>
    <row r="1" spans="1:29">
      <c r="A1" s="1"/>
      <c r="B1" s="2" t="s">
        <v>113</v>
      </c>
      <c r="C1" s="2"/>
      <c r="D1" s="2"/>
      <c r="E1" s="7" t="s">
        <v>114</v>
      </c>
      <c r="F1" s="2"/>
      <c r="G1" s="2"/>
      <c r="H1" s="7" t="s">
        <v>115</v>
      </c>
      <c r="I1" s="2"/>
      <c r="J1" s="2"/>
      <c r="K1" s="7" t="s">
        <v>116</v>
      </c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2">
        <v>26.918489456176758</v>
      </c>
      <c r="C2" s="2">
        <v>26.897436141967773</v>
      </c>
      <c r="D2" s="2">
        <v>26.771553039550781</v>
      </c>
      <c r="E2" s="2">
        <v>25.160083770751953</v>
      </c>
      <c r="F2" s="2">
        <v>25.007104873657227</v>
      </c>
      <c r="G2" s="2">
        <v>25.125026702880859</v>
      </c>
      <c r="H2" s="2">
        <v>25.236316680908203</v>
      </c>
      <c r="I2" s="2">
        <v>25.332435607910156</v>
      </c>
      <c r="J2" s="2">
        <v>25.090099334716797</v>
      </c>
      <c r="K2" s="2">
        <v>25.277965545654297</v>
      </c>
      <c r="L2" s="2">
        <v>25.338052749633789</v>
      </c>
      <c r="M2" s="2">
        <v>25.397064208984375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 t="s">
        <v>117</v>
      </c>
      <c r="B3" s="2">
        <v>23.494482040405273</v>
      </c>
      <c r="C3" s="2">
        <v>23.506759643554688</v>
      </c>
      <c r="D3" s="2">
        <v>23.303943634033203</v>
      </c>
      <c r="E3" s="2">
        <v>23.303745269775391</v>
      </c>
      <c r="F3" s="2">
        <v>23.248649597167969</v>
      </c>
      <c r="G3" s="2">
        <v>23.361059188842773</v>
      </c>
      <c r="H3" s="2">
        <v>22.062206268310547</v>
      </c>
      <c r="I3" s="2">
        <v>22.122119903564453</v>
      </c>
      <c r="J3" s="2">
        <v>22.025970458984375</v>
      </c>
      <c r="K3" s="2">
        <v>22.881784439086914</v>
      </c>
      <c r="L3" s="2">
        <v>22.790704727172852</v>
      </c>
      <c r="M3" s="2">
        <v>22.975502014160156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 t="s">
        <v>118</v>
      </c>
      <c r="B4" s="2">
        <v>27.449647903442383</v>
      </c>
      <c r="C4" s="2">
        <v>27.250547409057617</v>
      </c>
      <c r="D4" s="2">
        <v>27.117973327636719</v>
      </c>
      <c r="E4" s="2">
        <v>27.746315002441406</v>
      </c>
      <c r="F4" s="2">
        <v>27.712848663330078</v>
      </c>
      <c r="G4" s="2">
        <v>27.649002075195312</v>
      </c>
      <c r="H4" s="2">
        <v>26.774730682373047</v>
      </c>
      <c r="I4" s="2">
        <v>26.78709602355957</v>
      </c>
      <c r="J4" s="2">
        <v>26.836181640625</v>
      </c>
      <c r="K4" s="2">
        <v>27.434215545654297</v>
      </c>
      <c r="L4" s="2">
        <v>27.188081741333008</v>
      </c>
      <c r="M4" s="2">
        <v>27.381132125854492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2">
        <f t="shared" ref="B6:M8" si="0">POWER(2,-B2)</f>
        <v>7.8836481936085375E-9</v>
      </c>
      <c r="C6" s="2">
        <f t="shared" si="0"/>
        <v>7.9995381666946783E-9</v>
      </c>
      <c r="D6" s="2">
        <f t="shared" si="0"/>
        <v>8.72889972721445E-9</v>
      </c>
      <c r="E6" s="2">
        <f t="shared" si="0"/>
        <v>2.6672276925857258E-8</v>
      </c>
      <c r="F6" s="2">
        <f t="shared" si="0"/>
        <v>2.9655915004709236E-8</v>
      </c>
      <c r="G6" s="2">
        <f t="shared" si="0"/>
        <v>2.7328344300673521E-8</v>
      </c>
      <c r="H6" s="2">
        <f t="shared" si="0"/>
        <v>2.5299486064144597E-8</v>
      </c>
      <c r="I6" s="2">
        <f t="shared" si="0"/>
        <v>2.3668842448877908E-8</v>
      </c>
      <c r="J6" s="2">
        <f t="shared" si="0"/>
        <v>2.799803203157461E-8</v>
      </c>
      <c r="K6" s="2">
        <f t="shared" si="0"/>
        <v>2.4579562100061225E-8</v>
      </c>
      <c r="L6" s="2">
        <f t="shared" si="0"/>
        <v>2.3576866839989455E-8</v>
      </c>
      <c r="M6" s="2">
        <f t="shared" si="0"/>
        <v>2.263194459669932E-8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2">
        <f t="shared" si="0"/>
        <v>8.4616717368813433E-8</v>
      </c>
      <c r="C7" s="2">
        <f t="shared" si="0"/>
        <v>8.389966880062252E-8</v>
      </c>
      <c r="D7" s="2">
        <f t="shared" si="0"/>
        <v>9.6563711287244305E-8</v>
      </c>
      <c r="E7" s="2">
        <f t="shared" si="0"/>
        <v>9.6576989287991908E-8</v>
      </c>
      <c r="F7" s="2">
        <f t="shared" si="0"/>
        <v>1.0033653810769123E-7</v>
      </c>
      <c r="G7" s="2">
        <f t="shared" si="0"/>
        <v>9.2815488268036546E-8</v>
      </c>
      <c r="H7" s="2">
        <f t="shared" si="0"/>
        <v>2.2835690209814642E-7</v>
      </c>
      <c r="I7" s="2">
        <f t="shared" si="0"/>
        <v>2.1906769634521703E-7</v>
      </c>
      <c r="J7" s="2">
        <f t="shared" si="0"/>
        <v>2.3416512156164171E-7</v>
      </c>
      <c r="K7" s="2">
        <f t="shared" si="0"/>
        <v>1.2938875365489032E-7</v>
      </c>
      <c r="L7" s="2">
        <f t="shared" si="0"/>
        <v>1.3782063761237367E-7</v>
      </c>
      <c r="M7" s="2">
        <f t="shared" si="0"/>
        <v>1.2125083227066028E-7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2">
        <f t="shared" si="0"/>
        <v>5.4554755114016153E-9</v>
      </c>
      <c r="C8" s="2">
        <f t="shared" si="0"/>
        <v>6.2627897427179729E-9</v>
      </c>
      <c r="D8" s="2">
        <f t="shared" si="0"/>
        <v>6.8655701150700979E-9</v>
      </c>
      <c r="E8" s="2">
        <f t="shared" si="0"/>
        <v>4.4414718625133845E-9</v>
      </c>
      <c r="F8" s="2">
        <f t="shared" si="0"/>
        <v>4.5457054071265011E-9</v>
      </c>
      <c r="G8" s="2">
        <f t="shared" si="0"/>
        <v>4.7513937840630218E-9</v>
      </c>
      <c r="H8" s="2">
        <f t="shared" si="0"/>
        <v>8.7096948360658194E-9</v>
      </c>
      <c r="I8" s="2">
        <f t="shared" si="0"/>
        <v>8.6353630336429633E-9</v>
      </c>
      <c r="J8" s="2">
        <f t="shared" si="0"/>
        <v>8.3464992190958129E-9</v>
      </c>
      <c r="K8" s="2">
        <f t="shared" si="0"/>
        <v>5.5141453950727967E-9</v>
      </c>
      <c r="L8" s="2">
        <f t="shared" si="0"/>
        <v>6.5399114989578791E-9</v>
      </c>
      <c r="M8" s="2">
        <f t="shared" si="0"/>
        <v>5.7208151465187097E-9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2</v>
      </c>
      <c r="B10" s="6">
        <f>B7/B6</f>
        <v>10.733192969901198</v>
      </c>
      <c r="C10" s="6">
        <f t="shared" ref="C10:M10" si="1">C7/C6</f>
        <v>10.488064067239639</v>
      </c>
      <c r="D10" s="6">
        <f t="shared" si="1"/>
        <v>11.062529563283176</v>
      </c>
      <c r="E10" s="6">
        <f t="shared" si="1"/>
        <v>3.6208753214603138</v>
      </c>
      <c r="F10" s="6">
        <f t="shared" si="1"/>
        <v>3.3833566791568632</v>
      </c>
      <c r="G10" s="6">
        <f t="shared" si="1"/>
        <v>3.3963085083697901</v>
      </c>
      <c r="H10" s="6">
        <f t="shared" si="1"/>
        <v>9.0261478639988102</v>
      </c>
      <c r="I10" s="6">
        <f t="shared" si="1"/>
        <v>9.2555306335060159</v>
      </c>
      <c r="J10" s="6">
        <f t="shared" si="1"/>
        <v>8.3636278899018119</v>
      </c>
      <c r="K10" s="6">
        <f t="shared" si="1"/>
        <v>5.2640788769205953</v>
      </c>
      <c r="L10" s="6">
        <f t="shared" si="1"/>
        <v>5.8455874797838625</v>
      </c>
      <c r="M10" s="6">
        <f t="shared" si="1"/>
        <v>5.3575083551743798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"/>
      <c r="B11" s="6">
        <f>B8/B6</f>
        <v>0.69199885350344525</v>
      </c>
      <c r="C11" s="6">
        <f t="shared" ref="C11:M11" si="2">C8/C6</f>
        <v>0.78289391365022876</v>
      </c>
      <c r="D11" s="6">
        <f t="shared" si="2"/>
        <v>0.78653327791875383</v>
      </c>
      <c r="E11" s="6">
        <f t="shared" si="2"/>
        <v>0.16652016154674931</v>
      </c>
      <c r="F11" s="6">
        <f t="shared" si="2"/>
        <v>0.15328157658951552</v>
      </c>
      <c r="G11" s="6">
        <f t="shared" si="2"/>
        <v>0.17386321438968116</v>
      </c>
      <c r="H11" s="6">
        <f t="shared" si="2"/>
        <v>0.34426370614735663</v>
      </c>
      <c r="I11" s="6">
        <f t="shared" si="2"/>
        <v>0.36484095292342228</v>
      </c>
      <c r="J11" s="6">
        <f t="shared" si="2"/>
        <v>0.29811021037775437</v>
      </c>
      <c r="K11" s="6">
        <f t="shared" si="2"/>
        <v>0.22433863437538873</v>
      </c>
      <c r="L11" s="6">
        <f t="shared" si="2"/>
        <v>0.27738679373059583</v>
      </c>
      <c r="M11" s="6">
        <f t="shared" si="2"/>
        <v>0.25277612014625744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/>
      <c r="B13" s="2">
        <f>AVERAGE(B10:D10)</f>
        <v>10.761262200141338</v>
      </c>
      <c r="C13" s="2">
        <f>_xlfn.STDEV.P(B10:D10)</f>
        <v>0.23536292939606018</v>
      </c>
      <c r="D13" s="2"/>
      <c r="E13" s="2">
        <f>AVERAGE(E10:G10)</f>
        <v>3.466846836328989</v>
      </c>
      <c r="F13" s="2">
        <f>_xlfn.STDEV.P(E10:G10)</f>
        <v>0.10904286051480934</v>
      </c>
      <c r="G13" s="2"/>
      <c r="H13" s="2">
        <f>AVERAGE(H10:J10)</f>
        <v>8.8817687958022145</v>
      </c>
      <c r="I13" s="2">
        <f>_xlfn.STDEV.P(H10:J10)</f>
        <v>0.37815923675277757</v>
      </c>
      <c r="J13" s="2"/>
      <c r="K13" s="2">
        <f>AVERAGE(K10:M10)</f>
        <v>5.4890582372929471</v>
      </c>
      <c r="L13" s="2">
        <f>_xlfn.STDEV.P(K10:M10)</f>
        <v>0.25497332202285233</v>
      </c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/>
      <c r="B14" s="2">
        <f>AVERAGE(B11:D11)</f>
        <v>0.75380868169080928</v>
      </c>
      <c r="C14" s="2">
        <f>_xlfn.STDEV.P(B11:D11)</f>
        <v>4.3731395194477461E-2</v>
      </c>
      <c r="D14" s="2"/>
      <c r="E14" s="2">
        <f>AVERAGE(E11:G11)</f>
        <v>0.16455498417531533</v>
      </c>
      <c r="F14" s="2">
        <f>_xlfn.STDEV.P(E11:G11)</f>
        <v>8.516548409232421E-3</v>
      </c>
      <c r="G14" s="2"/>
      <c r="H14" s="2">
        <f>AVERAGE(H11:J11)</f>
        <v>0.33573828981617776</v>
      </c>
      <c r="I14" s="2">
        <f>_xlfn.STDEV.P(H11:J11)</f>
        <v>2.7901732836140024E-2</v>
      </c>
      <c r="J14" s="2"/>
      <c r="K14" s="2">
        <f>AVERAGE(K11:M11)</f>
        <v>0.25150051608408064</v>
      </c>
      <c r="L14" s="2">
        <f>_xlfn.STDEV.P(K11:M11)</f>
        <v>2.1675595755541038E-2</v>
      </c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 t="s">
        <v>113</v>
      </c>
      <c r="P15" s="1"/>
      <c r="Q15" s="1"/>
      <c r="R15" s="1" t="s">
        <v>119</v>
      </c>
      <c r="S15" s="1"/>
      <c r="T15" s="1"/>
      <c r="U15" s="1" t="s">
        <v>120</v>
      </c>
      <c r="V15" s="1"/>
      <c r="W15" s="1"/>
      <c r="X15" s="1" t="s">
        <v>121</v>
      </c>
      <c r="Y15" s="1"/>
      <c r="Z15" s="1"/>
      <c r="AA15" s="1" t="s">
        <v>122</v>
      </c>
      <c r="AB15" s="1"/>
      <c r="AC15" s="1"/>
    </row>
    <row r="16" spans="1:29">
      <c r="A16" s="1" t="s">
        <v>123</v>
      </c>
      <c r="B16" s="6">
        <f>B10/10.7612622</f>
        <v>0.99739164146573789</v>
      </c>
      <c r="C16" s="6">
        <f t="shared" ref="C16:M16" si="3">C10/10.7612622</f>
        <v>0.97461281700204627</v>
      </c>
      <c r="D16" s="6">
        <f t="shared" si="3"/>
        <v>1.0279955415716173</v>
      </c>
      <c r="E16" s="6">
        <f t="shared" si="3"/>
        <v>0.33647310642243372</v>
      </c>
      <c r="F16" s="6">
        <f t="shared" si="3"/>
        <v>0.31440147226938331</v>
      </c>
      <c r="G16" s="6">
        <f t="shared" si="3"/>
        <v>0.31560503268564444</v>
      </c>
      <c r="H16" s="6">
        <f t="shared" si="3"/>
        <v>0.83876293470470498</v>
      </c>
      <c r="I16" s="6">
        <f t="shared" si="3"/>
        <v>0.86007853553703162</v>
      </c>
      <c r="J16" s="6">
        <f t="shared" si="3"/>
        <v>0.77719766830900294</v>
      </c>
      <c r="K16" s="6">
        <f t="shared" si="3"/>
        <v>0.48916927950334627</v>
      </c>
      <c r="L16" s="6">
        <f t="shared" si="3"/>
        <v>0.54320649112925268</v>
      </c>
      <c r="M16" s="6">
        <f t="shared" si="3"/>
        <v>0.49785129807304385</v>
      </c>
      <c r="N16" s="1"/>
      <c r="O16" s="1">
        <v>27.171474456787109</v>
      </c>
      <c r="P16" s="1">
        <v>27.335617065429688</v>
      </c>
      <c r="Q16" s="1">
        <v>27.3535457611084</v>
      </c>
      <c r="R16" s="1">
        <v>25.919389724731445</v>
      </c>
      <c r="S16" s="1">
        <v>25.846061706542969</v>
      </c>
      <c r="T16" s="1">
        <v>25.982725715637201</v>
      </c>
      <c r="U16" s="1">
        <v>25.487302780151367</v>
      </c>
      <c r="V16" s="1">
        <v>25.923606872558594</v>
      </c>
      <c r="W16" s="1">
        <v>25.805454826355</v>
      </c>
      <c r="X16" s="1">
        <v>25.74455451965332</v>
      </c>
      <c r="Y16" s="1">
        <v>25.819179534912109</v>
      </c>
      <c r="Z16" s="1">
        <v>25.681867027282699</v>
      </c>
      <c r="AA16" s="1">
        <v>25.361721038818359</v>
      </c>
      <c r="AB16" s="1">
        <v>25.379727935790999</v>
      </c>
      <c r="AC16" s="1">
        <v>25.485569999999999</v>
      </c>
    </row>
    <row r="17" spans="1:29">
      <c r="A17" s="1"/>
      <c r="B17" s="6">
        <f>B11/0.7538</f>
        <v>0.91801386774137073</v>
      </c>
      <c r="C17" s="6">
        <f t="shared" ref="C17:M17" si="4">C11/0.7538</f>
        <v>1.0385963301276582</v>
      </c>
      <c r="D17" s="6">
        <f t="shared" si="4"/>
        <v>1.043424353832255</v>
      </c>
      <c r="E17" s="6">
        <f t="shared" si="4"/>
        <v>0.22090761680385951</v>
      </c>
      <c r="F17" s="6">
        <f t="shared" si="4"/>
        <v>0.20334515334241909</v>
      </c>
      <c r="G17" s="6">
        <f t="shared" si="4"/>
        <v>0.23064899759840959</v>
      </c>
      <c r="H17" s="6">
        <f t="shared" si="4"/>
        <v>0.45670430637749615</v>
      </c>
      <c r="I17" s="6">
        <f t="shared" si="4"/>
        <v>0.484002325448955</v>
      </c>
      <c r="J17" s="6">
        <f t="shared" si="4"/>
        <v>0.39547653273780098</v>
      </c>
      <c r="K17" s="6">
        <f t="shared" si="4"/>
        <v>0.29761028704615111</v>
      </c>
      <c r="L17" s="6">
        <f t="shared" si="4"/>
        <v>0.36798460298566704</v>
      </c>
      <c r="M17" s="6">
        <f t="shared" si="4"/>
        <v>0.33533579218129139</v>
      </c>
      <c r="N17" s="1" t="s">
        <v>117</v>
      </c>
      <c r="O17" s="1">
        <v>23.74751091003418</v>
      </c>
      <c r="P17" s="1">
        <v>23.910131454467773</v>
      </c>
      <c r="Q17" s="1">
        <v>23.818821182251</v>
      </c>
      <c r="R17" s="1">
        <v>22.607204437255859</v>
      </c>
      <c r="S17" s="1">
        <v>22.672906875610352</v>
      </c>
      <c r="T17" s="1">
        <v>22.7400556564331</v>
      </c>
      <c r="U17" s="1">
        <v>22.248929977416992</v>
      </c>
      <c r="V17" s="1">
        <v>22.799827575683594</v>
      </c>
      <c r="W17" s="1">
        <v>22.624378776550301</v>
      </c>
      <c r="X17" s="1">
        <v>22.596687316894531</v>
      </c>
      <c r="Y17" s="1">
        <v>22.703975677490234</v>
      </c>
      <c r="Z17" s="1">
        <v>22.450331497192401</v>
      </c>
      <c r="AA17" s="1">
        <v>22.142694473266602</v>
      </c>
      <c r="AB17" s="1">
        <v>22.254863357543901</v>
      </c>
      <c r="AC17" s="1">
        <v>22.150110000000002</v>
      </c>
    </row>
    <row r="18" spans="1:29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118</v>
      </c>
      <c r="O18" s="1">
        <v>27.919958114624023</v>
      </c>
      <c r="P18" s="1">
        <v>27.044181823730469</v>
      </c>
      <c r="Q18" s="1">
        <v>27.4620699691772</v>
      </c>
      <c r="R18" s="1">
        <v>26.617145538330078</v>
      </c>
      <c r="S18" s="1">
        <v>26.557163238525391</v>
      </c>
      <c r="T18" s="1">
        <v>26.787154388427702</v>
      </c>
      <c r="U18" s="1">
        <v>26.065277099609375</v>
      </c>
      <c r="V18" s="1">
        <v>26.088298797607422</v>
      </c>
      <c r="W18" s="1">
        <v>26.075787948608401</v>
      </c>
      <c r="X18" s="1">
        <v>25.831066131591797</v>
      </c>
      <c r="Y18" s="1">
        <v>25.912958145141602</v>
      </c>
      <c r="Z18" s="1">
        <v>25.892012138366699</v>
      </c>
      <c r="AA18" s="1">
        <v>26.144168853759766</v>
      </c>
      <c r="AB18" s="1">
        <v>26.373753738403298</v>
      </c>
      <c r="AC18" s="1">
        <v>25.69</v>
      </c>
    </row>
    <row r="19" spans="1:29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  <c r="O20" s="1">
        <f t="shared" ref="O20:AC22" si="5">POWER(2,-O16)</f>
        <v>6.6156293016578251E-9</v>
      </c>
      <c r="P20" s="1">
        <f t="shared" si="5"/>
        <v>5.9041762481262029E-9</v>
      </c>
      <c r="Q20" s="1">
        <f t="shared" si="5"/>
        <v>5.8312577480054662E-9</v>
      </c>
      <c r="R20" s="1">
        <f t="shared" si="5"/>
        <v>1.5757460370083353E-8</v>
      </c>
      <c r="S20" s="1">
        <f t="shared" si="5"/>
        <v>1.657906966875935E-8</v>
      </c>
      <c r="T20" s="1">
        <f t="shared" si="5"/>
        <v>1.5080654505962257E-8</v>
      </c>
      <c r="U20" s="1">
        <f t="shared" si="5"/>
        <v>2.1259710906211443E-8</v>
      </c>
      <c r="V20" s="1">
        <f t="shared" si="5"/>
        <v>1.5711466927214757E-8</v>
      </c>
      <c r="W20" s="1">
        <f t="shared" si="5"/>
        <v>1.7052342443210674E-8</v>
      </c>
      <c r="X20" s="1">
        <f t="shared" si="5"/>
        <v>1.7787579927616117E-8</v>
      </c>
      <c r="Y20" s="1">
        <f t="shared" si="5"/>
        <v>1.689088855782029E-8</v>
      </c>
      <c r="Z20" s="1">
        <f t="shared" si="5"/>
        <v>1.8577517544980093E-8</v>
      </c>
      <c r="AA20" s="1">
        <f t="shared" si="5"/>
        <v>2.3193229512921385E-8</v>
      </c>
      <c r="AB20" s="1">
        <f t="shared" si="5"/>
        <v>2.2905543943763686E-8</v>
      </c>
      <c r="AC20" s="1">
        <f t="shared" si="5"/>
        <v>2.1285260683315797E-8</v>
      </c>
    </row>
    <row r="21" spans="1:29">
      <c r="A21" s="1"/>
      <c r="B21" s="2" t="s">
        <v>124</v>
      </c>
      <c r="C21" s="2"/>
      <c r="D21" s="2"/>
      <c r="E21" s="2" t="s">
        <v>125</v>
      </c>
      <c r="F21" s="2"/>
      <c r="G21" s="2"/>
      <c r="H21" s="2" t="s">
        <v>126</v>
      </c>
      <c r="I21" s="2"/>
      <c r="J21" s="2"/>
      <c r="K21" s="2" t="s">
        <v>127</v>
      </c>
      <c r="L21" s="2"/>
      <c r="M21" s="2"/>
      <c r="N21" s="1"/>
      <c r="O21" s="1">
        <f t="shared" si="5"/>
        <v>7.1004666791549879E-8</v>
      </c>
      <c r="P21" s="1">
        <f t="shared" si="5"/>
        <v>6.3435626288717314E-8</v>
      </c>
      <c r="Q21" s="1">
        <f t="shared" si="5"/>
        <v>6.758033850376171E-8</v>
      </c>
      <c r="R21" s="1">
        <f t="shared" si="5"/>
        <v>1.5651405604329682E-7</v>
      </c>
      <c r="S21" s="1">
        <f t="shared" si="5"/>
        <v>1.4954604833447655E-7</v>
      </c>
      <c r="T21" s="1">
        <f t="shared" si="5"/>
        <v>1.4274507868971451E-7</v>
      </c>
      <c r="U21" s="1">
        <f t="shared" si="5"/>
        <v>2.0063408024016999E-7</v>
      </c>
      <c r="V21" s="1">
        <f t="shared" si="5"/>
        <v>1.3695188169214298E-7</v>
      </c>
      <c r="W21" s="1">
        <f t="shared" si="5"/>
        <v>1.54661904940302E-7</v>
      </c>
      <c r="X21" s="1">
        <f t="shared" si="5"/>
        <v>1.5765919871314285E-7</v>
      </c>
      <c r="Y21" s="1">
        <f t="shared" si="5"/>
        <v>1.4635996610909835E-7</v>
      </c>
      <c r="Z21" s="1">
        <f t="shared" si="5"/>
        <v>1.744925167958181E-7</v>
      </c>
      <c r="AA21" s="1">
        <f t="shared" si="5"/>
        <v>2.1596569870916905E-7</v>
      </c>
      <c r="AB21" s="1">
        <f t="shared" si="5"/>
        <v>1.9981062578711347E-7</v>
      </c>
      <c r="AC21" s="1">
        <f t="shared" si="5"/>
        <v>2.1485847194590066E-7</v>
      </c>
    </row>
    <row r="22" spans="1:29">
      <c r="A22" s="1"/>
      <c r="B22" s="2">
        <v>24.272321701049805</v>
      </c>
      <c r="C22" s="2">
        <v>24.17076301574707</v>
      </c>
      <c r="D22" s="2">
        <v>24.17864990234375</v>
      </c>
      <c r="E22" s="2">
        <v>24.870676040649414</v>
      </c>
      <c r="F22" s="2">
        <v>24.880067825317383</v>
      </c>
      <c r="G22" s="2">
        <v>24.860210418701172</v>
      </c>
      <c r="H22" s="2">
        <v>24.888595581054688</v>
      </c>
      <c r="I22" s="2">
        <v>24.945436477661133</v>
      </c>
      <c r="J22" s="2">
        <v>24.843912124633789</v>
      </c>
      <c r="K22" s="2">
        <v>25.108409881591797</v>
      </c>
      <c r="L22" s="2">
        <v>25.057340621948242</v>
      </c>
      <c r="M22" s="2">
        <v>25.241695404052734</v>
      </c>
      <c r="N22" s="1"/>
      <c r="O22" s="1">
        <f t="shared" si="5"/>
        <v>3.9378133756165224E-9</v>
      </c>
      <c r="P22" s="1">
        <f t="shared" si="5"/>
        <v>7.2258686509521651E-9</v>
      </c>
      <c r="Q22" s="1">
        <f t="shared" si="5"/>
        <v>5.4087037711479573E-9</v>
      </c>
      <c r="R22" s="1">
        <f t="shared" si="5"/>
        <v>9.714955016446116E-9</v>
      </c>
      <c r="S22" s="1">
        <f t="shared" si="5"/>
        <v>1.0127383720739254E-8</v>
      </c>
      <c r="T22" s="1">
        <f t="shared" si="5"/>
        <v>8.6350136932655772E-9</v>
      </c>
      <c r="U22" s="1">
        <f t="shared" si="5"/>
        <v>1.424195954250233E-8</v>
      </c>
      <c r="V22" s="1">
        <f t="shared" si="5"/>
        <v>1.4016498215779328E-8</v>
      </c>
      <c r="W22" s="1">
        <f t="shared" si="5"/>
        <v>1.4138575877078713E-8</v>
      </c>
      <c r="X22" s="1">
        <f t="shared" si="5"/>
        <v>1.6752293545319597E-8</v>
      </c>
      <c r="Y22" s="1">
        <f t="shared" si="5"/>
        <v>1.5827864436142089E-8</v>
      </c>
      <c r="Z22" s="1">
        <f t="shared" si="5"/>
        <v>1.6059340199616149E-8</v>
      </c>
      <c r="AA22" s="1">
        <f t="shared" si="5"/>
        <v>1.3484068910264344E-8</v>
      </c>
      <c r="AB22" s="1">
        <f t="shared" si="5"/>
        <v>1.1500296209552117E-8</v>
      </c>
      <c r="AC22" s="1">
        <f t="shared" si="5"/>
        <v>1.8473084270044926E-8</v>
      </c>
    </row>
    <row r="23" spans="1:29">
      <c r="A23" s="1" t="s">
        <v>117</v>
      </c>
      <c r="B23" s="2">
        <v>21.451265335083008</v>
      </c>
      <c r="C23" s="2">
        <v>21.398609161376953</v>
      </c>
      <c r="D23" s="2">
        <v>21.453252792358398</v>
      </c>
      <c r="E23" s="2">
        <v>22.833980560302734</v>
      </c>
      <c r="F23" s="2">
        <v>22.81597900390625</v>
      </c>
      <c r="G23" s="2">
        <v>22.707809448242188</v>
      </c>
      <c r="H23" s="2">
        <v>22.360605239868164</v>
      </c>
      <c r="I23" s="2">
        <v>22.451442718505859</v>
      </c>
      <c r="J23" s="2">
        <v>22.622182846069336</v>
      </c>
      <c r="K23" s="2">
        <v>22.342329025268555</v>
      </c>
      <c r="L23" s="2">
        <v>22.207027435302734</v>
      </c>
      <c r="M23" s="2">
        <v>22.315650939941406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 t="s">
        <v>118</v>
      </c>
      <c r="B24" s="2">
        <v>25.690633773803711</v>
      </c>
      <c r="C24" s="2">
        <v>25.636848449707031</v>
      </c>
      <c r="D24" s="2">
        <v>25.509357452392578</v>
      </c>
      <c r="E24" s="2">
        <v>27.126934051513672</v>
      </c>
      <c r="F24" s="2">
        <v>27.157142639160156</v>
      </c>
      <c r="G24" s="2">
        <v>26.974699020385742</v>
      </c>
      <c r="H24" s="2">
        <v>26.903133392333984</v>
      </c>
      <c r="I24" s="2">
        <v>26.957983016967773</v>
      </c>
      <c r="J24" s="2">
        <v>26.925348281860352</v>
      </c>
      <c r="K24" s="2">
        <v>26.138860702514648</v>
      </c>
      <c r="L24" s="2">
        <v>26.139739990234375</v>
      </c>
      <c r="M24" s="2">
        <v>26.937782287597656</v>
      </c>
      <c r="N24" s="1"/>
      <c r="O24" s="1">
        <f>O21/O20</f>
        <v>10.732866603296026</v>
      </c>
      <c r="P24" s="1">
        <f>P21/P20</f>
        <v>10.744195908590934</v>
      </c>
      <c r="Q24" s="1">
        <f>Q21/Q20</f>
        <v>11.589324537554013</v>
      </c>
      <c r="R24" s="1">
        <f>R21/R20</f>
        <v>9.9326955211926009</v>
      </c>
      <c r="S24" s="1">
        <f t="shared" ref="S24:AC24" si="6">S21/S20</f>
        <v>9.0201712956350359</v>
      </c>
      <c r="T24" s="1">
        <f t="shared" si="6"/>
        <v>9.4654432029643747</v>
      </c>
      <c r="U24" s="1">
        <f t="shared" si="6"/>
        <v>9.437291086660581</v>
      </c>
      <c r="V24" s="1">
        <f t="shared" si="6"/>
        <v>8.7166833196791167</v>
      </c>
      <c r="W24" s="1">
        <f t="shared" si="6"/>
        <v>9.0698333941727789</v>
      </c>
      <c r="X24" s="1">
        <f t="shared" si="6"/>
        <v>8.8634428828830707</v>
      </c>
      <c r="Y24" s="1">
        <f t="shared" si="6"/>
        <v>8.6650246733961982</v>
      </c>
      <c r="Z24" s="1">
        <f t="shared" si="6"/>
        <v>9.3926713498364283</v>
      </c>
      <c r="AA24" s="1">
        <f t="shared" si="6"/>
        <v>9.3115837356264031</v>
      </c>
      <c r="AB24" s="1">
        <f t="shared" si="6"/>
        <v>8.7232429964412326</v>
      </c>
      <c r="AC24" s="1">
        <f t="shared" si="6"/>
        <v>10.094237281966434</v>
      </c>
    </row>
    <row r="25" spans="1:29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1">
        <f>O22/O20</f>
        <v>0.59522884310185531</v>
      </c>
      <c r="P25" s="1">
        <f>P22/P20</f>
        <v>1.2238572067094753</v>
      </c>
      <c r="Q25" s="1">
        <f>Q22/Q20</f>
        <v>0.9275363917840812</v>
      </c>
      <c r="R25" s="1">
        <f>R22/R20</f>
        <v>0.61653050607638782</v>
      </c>
      <c r="S25" s="1">
        <f t="shared" ref="S25:AC25" si="7">S22/S20</f>
        <v>0.61085355952286735</v>
      </c>
      <c r="T25" s="1">
        <f t="shared" si="7"/>
        <v>0.57258878849400441</v>
      </c>
      <c r="U25" s="1">
        <f t="shared" si="7"/>
        <v>0.66990372565890632</v>
      </c>
      <c r="V25" s="1">
        <f t="shared" si="7"/>
        <v>0.89211900331855876</v>
      </c>
      <c r="W25" s="1">
        <f t="shared" si="7"/>
        <v>0.82912807575641512</v>
      </c>
      <c r="X25" s="1">
        <f t="shared" si="7"/>
        <v>0.94179723230987789</v>
      </c>
      <c r="Y25" s="1">
        <f t="shared" si="7"/>
        <v>0.93706523383661589</v>
      </c>
      <c r="Z25" s="1">
        <f t="shared" si="7"/>
        <v>0.8644502776397921</v>
      </c>
      <c r="AA25" s="1">
        <f t="shared" si="7"/>
        <v>0.58137953158925604</v>
      </c>
      <c r="AB25" s="1">
        <f t="shared" si="7"/>
        <v>0.50207479192753302</v>
      </c>
      <c r="AC25" s="1">
        <f t="shared" si="7"/>
        <v>0.86788151410919001</v>
      </c>
    </row>
    <row r="26" spans="1:29">
      <c r="A26" s="1"/>
      <c r="B26" s="2">
        <f t="shared" ref="B26:M28" si="8">POWER(2,-B22)</f>
        <v>4.9351812083360659E-8</v>
      </c>
      <c r="C26" s="2">
        <f t="shared" si="8"/>
        <v>5.2951139949062748E-8</v>
      </c>
      <c r="D26" s="2">
        <f t="shared" si="8"/>
        <v>5.2662457874530491E-8</v>
      </c>
      <c r="E26" s="2">
        <f t="shared" si="8"/>
        <v>3.2597215178469104E-8</v>
      </c>
      <c r="F26" s="2">
        <f t="shared" si="8"/>
        <v>3.238570014058587E-8</v>
      </c>
      <c r="G26" s="2">
        <f t="shared" si="8"/>
        <v>3.2834542199686319E-8</v>
      </c>
      <c r="H26" s="2">
        <f t="shared" si="8"/>
        <v>3.2194833257745662E-8</v>
      </c>
      <c r="I26" s="2">
        <f t="shared" si="8"/>
        <v>3.0951048464105272E-8</v>
      </c>
      <c r="J26" s="2">
        <f t="shared" si="8"/>
        <v>3.3207581014873836E-8</v>
      </c>
      <c r="K26" s="2">
        <f t="shared" si="8"/>
        <v>2.7644929211963332E-8</v>
      </c>
      <c r="L26" s="2">
        <f t="shared" si="8"/>
        <v>2.8641045104707013E-8</v>
      </c>
      <c r="M26" s="2">
        <f t="shared" si="8"/>
        <v>2.5205338947518006E-8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2">
        <f t="shared" si="8"/>
        <v>3.4875921317416528E-7</v>
      </c>
      <c r="C27" s="2">
        <f t="shared" si="8"/>
        <v>3.6172354377426617E-7</v>
      </c>
      <c r="D27" s="2">
        <f t="shared" si="8"/>
        <v>3.4827909312289864E-7</v>
      </c>
      <c r="E27" s="2">
        <f t="shared" si="8"/>
        <v>1.3374788741347993E-7</v>
      </c>
      <c r="F27" s="2">
        <f t="shared" si="8"/>
        <v>1.3542721247389255E-7</v>
      </c>
      <c r="G27" s="2">
        <f t="shared" si="8"/>
        <v>1.4597155021873505E-7</v>
      </c>
      <c r="H27" s="2">
        <f t="shared" si="8"/>
        <v>1.856893951539414E-7</v>
      </c>
      <c r="I27" s="2">
        <f t="shared" si="8"/>
        <v>1.7435816744083107E-7</v>
      </c>
      <c r="J27" s="2">
        <f t="shared" si="8"/>
        <v>1.548974955442362E-7</v>
      </c>
      <c r="K27" s="2">
        <f t="shared" si="8"/>
        <v>1.8805669113032586E-7</v>
      </c>
      <c r="L27" s="2">
        <f t="shared" si="8"/>
        <v>2.0654687444836275E-7</v>
      </c>
      <c r="M27" s="2">
        <f t="shared" si="8"/>
        <v>1.9156655722859719E-7</v>
      </c>
      <c r="N27" s="1"/>
      <c r="O27" s="1">
        <f>AVERAGE(O24:Q24)</f>
        <v>11.022129016480326</v>
      </c>
      <c r="P27" s="1">
        <f>_xlfn.STDEV.P(O24:Q24)</f>
        <v>0.40109446737159604</v>
      </c>
      <c r="Q27" s="1"/>
      <c r="R27" s="1">
        <f>AVERAGE(R24:T24)</f>
        <v>9.4727700065973366</v>
      </c>
      <c r="S27" s="1">
        <f>_xlfn.STDEV.P(R24:T24)</f>
        <v>0.37257247804596394</v>
      </c>
      <c r="T27" s="1"/>
      <c r="U27" s="1">
        <f>AVERAGE(U24:W24)</f>
        <v>9.0746026001708255</v>
      </c>
      <c r="V27" s="1">
        <f>_xlfn.STDEV.P(U24:W24)</f>
        <v>0.29420621730671837</v>
      </c>
      <c r="W27" s="1"/>
      <c r="X27" s="1">
        <f>AVERAGE(X24:Z24)</f>
        <v>8.9737129687052306</v>
      </c>
      <c r="Y27" s="1">
        <f>_xlfn.STDEV.P(X24:Z24)</f>
        <v>0.30712325463245577</v>
      </c>
      <c r="Z27" s="1"/>
      <c r="AA27" s="1">
        <f>AVERAGE(AA24:AC24)</f>
        <v>9.376354671344691</v>
      </c>
      <c r="AB27" s="1">
        <f>_xlfn.STDEV.P(AA24:AC24)</f>
        <v>0.56157682069986714</v>
      </c>
      <c r="AC27" s="1"/>
    </row>
    <row r="28" spans="1:29">
      <c r="A28" s="1"/>
      <c r="B28" s="2">
        <f t="shared" si="8"/>
        <v>1.8464970853606512E-8</v>
      </c>
      <c r="C28" s="2">
        <f t="shared" si="8"/>
        <v>1.9166359167838556E-8</v>
      </c>
      <c r="D28" s="2">
        <f t="shared" si="8"/>
        <v>2.0937182408577015E-8</v>
      </c>
      <c r="E28" s="2">
        <f t="shared" si="8"/>
        <v>6.8230595245950468E-9</v>
      </c>
      <c r="F28" s="2">
        <f t="shared" si="8"/>
        <v>6.6816768703940539E-9</v>
      </c>
      <c r="G28" s="2">
        <f t="shared" si="8"/>
        <v>7.5823961502779552E-9</v>
      </c>
      <c r="H28" s="2">
        <f t="shared" si="8"/>
        <v>7.9680100200826024E-9</v>
      </c>
      <c r="I28" s="2">
        <f t="shared" si="8"/>
        <v>7.6707616670761054E-9</v>
      </c>
      <c r="J28" s="2">
        <f t="shared" si="8"/>
        <v>7.8462568978825884E-9</v>
      </c>
      <c r="K28" s="2">
        <f t="shared" si="8"/>
        <v>1.3533772632593794E-8</v>
      </c>
      <c r="L28" s="2">
        <f t="shared" si="8"/>
        <v>1.3525526638761795E-8</v>
      </c>
      <c r="M28" s="2">
        <f t="shared" si="8"/>
        <v>7.7789237547838545E-9</v>
      </c>
      <c r="N28" s="1"/>
      <c r="O28" s="1">
        <f>AVERAGE(O25:Q25)</f>
        <v>0.91554081386513719</v>
      </c>
      <c r="P28" s="1">
        <f>_xlfn.STDEV.P(O25:Q25)</f>
        <v>0.25677658940566195</v>
      </c>
      <c r="Q28" s="1"/>
      <c r="R28" s="1">
        <f>AVERAGE(R25:T25)</f>
        <v>0.59999095136441982</v>
      </c>
      <c r="S28" s="1">
        <f>_xlfn.STDEV.P(R25:T25)</f>
        <v>1.9514367835443084E-2</v>
      </c>
      <c r="T28" s="1"/>
      <c r="U28" s="1">
        <f>AVERAGE(U25:W25)</f>
        <v>0.79705026824462666</v>
      </c>
      <c r="V28" s="1">
        <f>_xlfn.STDEV.P(U25:W25)</f>
        <v>9.3511663113615945E-2</v>
      </c>
      <c r="W28" s="1"/>
      <c r="X28" s="1">
        <f>AVERAGE(X25:Z25)</f>
        <v>0.91443758126209529</v>
      </c>
      <c r="Y28" s="1">
        <f>_xlfn.STDEV.P(X25:Z25)</f>
        <v>3.53991134065905E-2</v>
      </c>
      <c r="Z28" s="1"/>
      <c r="AA28" s="1">
        <f>AVERAGE(AA25:AC25)</f>
        <v>0.65044527920865969</v>
      </c>
      <c r="AB28" s="1">
        <f>_xlfn.STDEV.P(AA25:AC25)</f>
        <v>0.15712245249908799</v>
      </c>
      <c r="AC28" s="1"/>
    </row>
    <row r="29" spans="1:29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 t="s">
        <v>2</v>
      </c>
      <c r="B30" s="6">
        <f>B27/B26</f>
        <v>7.0667965055684778</v>
      </c>
      <c r="C30" s="6">
        <f t="shared" ref="C30:M30" si="9">C27/C26</f>
        <v>6.8312701883704925</v>
      </c>
      <c r="D30" s="6">
        <f t="shared" si="9"/>
        <v>6.6134226767896314</v>
      </c>
      <c r="E30" s="6">
        <f t="shared" si="9"/>
        <v>4.1030464314578072</v>
      </c>
      <c r="F30" s="6">
        <f t="shared" si="9"/>
        <v>4.1816978446044066</v>
      </c>
      <c r="G30" s="6">
        <f t="shared" si="9"/>
        <v>4.445670334947736</v>
      </c>
      <c r="H30" s="6">
        <f t="shared" si="9"/>
        <v>5.7676768712342046</v>
      </c>
      <c r="I30" s="6">
        <f t="shared" si="9"/>
        <v>5.6333525387044228</v>
      </c>
      <c r="J30" s="6">
        <f t="shared" si="9"/>
        <v>4.6645221003859589</v>
      </c>
      <c r="K30" s="6">
        <f t="shared" si="9"/>
        <v>6.8025745223809215</v>
      </c>
      <c r="L30" s="6">
        <f t="shared" si="9"/>
        <v>7.2115690504051404</v>
      </c>
      <c r="M30" s="6">
        <f t="shared" si="9"/>
        <v>7.600237300020952</v>
      </c>
      <c r="N30" s="1"/>
      <c r="O30" s="1" t="s">
        <v>123</v>
      </c>
      <c r="P30" s="1"/>
      <c r="Q30" s="1"/>
      <c r="R30" s="1">
        <f>R24/11.02213</f>
        <v>0.9011593513406756</v>
      </c>
      <c r="S30" s="1">
        <f t="shared" ref="S30:AC30" si="10">S24/11.02213</f>
        <v>0.81836916237016211</v>
      </c>
      <c r="T30" s="1">
        <f t="shared" si="10"/>
        <v>0.85876715326024766</v>
      </c>
      <c r="U30" s="1">
        <f t="shared" si="10"/>
        <v>0.85621300843490145</v>
      </c>
      <c r="V30" s="1">
        <f t="shared" si="10"/>
        <v>0.79083474062446335</v>
      </c>
      <c r="W30" s="1">
        <f t="shared" si="10"/>
        <v>0.82287483400874228</v>
      </c>
      <c r="X30" s="1">
        <f t="shared" si="10"/>
        <v>0.80414973175630033</v>
      </c>
      <c r="Y30" s="1">
        <f t="shared" si="10"/>
        <v>0.78614792906599706</v>
      </c>
      <c r="Z30" s="1">
        <f t="shared" si="10"/>
        <v>0.85216481295688107</v>
      </c>
      <c r="AA30" s="1">
        <f t="shared" si="10"/>
        <v>0.84480801221056212</v>
      </c>
      <c r="AB30" s="1">
        <f t="shared" si="10"/>
        <v>0.79142987756824068</v>
      </c>
      <c r="AC30" s="1">
        <f t="shared" si="10"/>
        <v>0.91581548048938211</v>
      </c>
    </row>
    <row r="31" spans="1:29">
      <c r="A31" s="1"/>
      <c r="B31" s="6">
        <f>B28/B26</f>
        <v>0.37414980472078996</v>
      </c>
      <c r="C31" s="6">
        <f t="shared" ref="C31:M31" si="11">C28/C26</f>
        <v>0.36196310761724793</v>
      </c>
      <c r="D31" s="6">
        <f t="shared" si="11"/>
        <v>0.397573209713461</v>
      </c>
      <c r="E31" s="6">
        <f t="shared" si="11"/>
        <v>0.20931418488478024</v>
      </c>
      <c r="F31" s="6">
        <f t="shared" si="11"/>
        <v>0.20631565293907461</v>
      </c>
      <c r="G31" s="6">
        <f t="shared" si="11"/>
        <v>0.23092742101183894</v>
      </c>
      <c r="H31" s="6">
        <f t="shared" si="11"/>
        <v>0.2474934395930006</v>
      </c>
      <c r="I31" s="6">
        <f t="shared" si="11"/>
        <v>0.24783527692033067</v>
      </c>
      <c r="J31" s="6">
        <f t="shared" si="11"/>
        <v>0.23627908622336002</v>
      </c>
      <c r="K31" s="6">
        <f t="shared" si="11"/>
        <v>0.48955714550128271</v>
      </c>
      <c r="L31" s="6">
        <f t="shared" si="11"/>
        <v>0.47224277568484896</v>
      </c>
      <c r="M31" s="6">
        <f t="shared" si="11"/>
        <v>0.30862206499110983</v>
      </c>
      <c r="N31" s="1"/>
      <c r="O31" s="1"/>
      <c r="P31" s="1"/>
      <c r="Q31" s="1"/>
      <c r="R31" s="1">
        <f>R25/0.915541</f>
        <v>0.67340567607173007</v>
      </c>
      <c r="S31" s="1">
        <f t="shared" ref="S31:AC31" si="12">S25/0.915541</f>
        <v>0.66720502907337553</v>
      </c>
      <c r="T31" s="1">
        <f t="shared" si="12"/>
        <v>0.62541031859196294</v>
      </c>
      <c r="U31" s="1">
        <f t="shared" si="12"/>
        <v>0.73170259514200486</v>
      </c>
      <c r="V31" s="1">
        <f t="shared" si="12"/>
        <v>0.97441731535623055</v>
      </c>
      <c r="W31" s="1">
        <f t="shared" si="12"/>
        <v>0.90561545114464026</v>
      </c>
      <c r="X31" s="1">
        <f t="shared" si="12"/>
        <v>1.0286783795699788</v>
      </c>
      <c r="Y31" s="1">
        <f t="shared" si="12"/>
        <v>1.0235098524660455</v>
      </c>
      <c r="Z31" s="1">
        <f t="shared" si="12"/>
        <v>0.94419613937528968</v>
      </c>
      <c r="AA31" s="1">
        <f t="shared" si="12"/>
        <v>0.63501201102873162</v>
      </c>
      <c r="AB31" s="1">
        <f t="shared" si="12"/>
        <v>0.54839137944399319</v>
      </c>
      <c r="AC31" s="1">
        <f t="shared" si="12"/>
        <v>0.9479439086935374</v>
      </c>
    </row>
    <row r="32" spans="1:29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2">
        <f>AVERAGE(B30:D30)</f>
        <v>6.8371631235762003</v>
      </c>
      <c r="C33" s="2">
        <f>_xlfn.STDEV.P(B30:D30)</f>
        <v>0.18513598996305697</v>
      </c>
      <c r="D33" s="2"/>
      <c r="E33" s="2">
        <f>AVERAGE(E30:G30)</f>
        <v>4.243471537003316</v>
      </c>
      <c r="F33" s="2">
        <f>_xlfn.STDEV.P(E30:G30)</f>
        <v>0.14653731405371437</v>
      </c>
      <c r="G33" s="2"/>
      <c r="H33" s="2">
        <f>AVERAGE(H30:J30)</f>
        <v>5.3551838367748621</v>
      </c>
      <c r="I33" s="2">
        <f>_xlfn.STDEV.P(H30:J30)</f>
        <v>0.49144072695235852</v>
      </c>
      <c r="J33" s="2"/>
      <c r="K33" s="2">
        <f>AVERAGE(K30:M30)</f>
        <v>7.204793624269004</v>
      </c>
      <c r="L33" s="2">
        <f>_xlfn.STDEV.P(K30:M30)</f>
        <v>0.32567970616092212</v>
      </c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2">
        <f>AVERAGE(B31:D31)</f>
        <v>0.37789537401716627</v>
      </c>
      <c r="C34" s="2">
        <f>_xlfn.STDEV.P(B31:D31)</f>
        <v>1.4777049995204218E-2</v>
      </c>
      <c r="D34" s="2"/>
      <c r="E34" s="2">
        <f>AVERAGE(E31:G31)</f>
        <v>0.21551908627856461</v>
      </c>
      <c r="F34" s="2">
        <f>_xlfn.STDEV.P(E31:G31)</f>
        <v>1.0963891732921168E-2</v>
      </c>
      <c r="G34" s="2"/>
      <c r="H34" s="2">
        <f>AVERAGE(H31:J31)</f>
        <v>0.24386926757889707</v>
      </c>
      <c r="I34" s="2">
        <f>_xlfn.STDEV.P(H31:J31)</f>
        <v>5.3688827482724303E-3</v>
      </c>
      <c r="J34" s="2"/>
      <c r="K34" s="2">
        <f>AVERAGE(K31:M31)</f>
        <v>0.42347399539241382</v>
      </c>
      <c r="L34" s="2">
        <f>_xlfn.STDEV.P(K31:M31)</f>
        <v>8.1519614360449577E-2</v>
      </c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2"/>
      <c r="B36" s="6">
        <f t="shared" ref="B36:M36" si="13">B30/10.7612622</f>
        <v>0.65668844176740504</v>
      </c>
      <c r="C36" s="6">
        <f t="shared" si="13"/>
        <v>0.63480194622248787</v>
      </c>
      <c r="D36" s="6">
        <f t="shared" si="13"/>
        <v>0.61455826964142091</v>
      </c>
      <c r="E36" s="6">
        <f t="shared" si="13"/>
        <v>0.3812792918899241</v>
      </c>
      <c r="F36" s="6">
        <f t="shared" si="13"/>
        <v>0.38858804542504377</v>
      </c>
      <c r="G36" s="6">
        <f t="shared" si="13"/>
        <v>0.41311792727694485</v>
      </c>
      <c r="H36" s="6">
        <f t="shared" si="13"/>
        <v>0.53596657752974408</v>
      </c>
      <c r="I36" s="6">
        <f t="shared" si="13"/>
        <v>0.52348436772634555</v>
      </c>
      <c r="J36" s="6">
        <f t="shared" si="13"/>
        <v>0.43345492505386202</v>
      </c>
      <c r="K36" s="6">
        <f t="shared" si="13"/>
        <v>0.63213537556783261</v>
      </c>
      <c r="L36" s="6">
        <f t="shared" si="13"/>
        <v>0.67014156112701539</v>
      </c>
      <c r="M36" s="6">
        <f t="shared" si="13"/>
        <v>0.70625890892435939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2"/>
      <c r="B37" s="6">
        <f t="shared" ref="B37:M37" si="14">B31/0.7538</f>
        <v>0.49635155839850087</v>
      </c>
      <c r="C37" s="6">
        <f t="shared" si="14"/>
        <v>0.48018454181115405</v>
      </c>
      <c r="D37" s="6">
        <f t="shared" si="14"/>
        <v>0.5274253246397731</v>
      </c>
      <c r="E37" s="6">
        <f t="shared" si="14"/>
        <v>0.27767867456192652</v>
      </c>
      <c r="F37" s="6">
        <f t="shared" si="14"/>
        <v>0.27370078659999286</v>
      </c>
      <c r="G37" s="6">
        <f t="shared" si="14"/>
        <v>0.30635104936566587</v>
      </c>
      <c r="H37" s="6">
        <f t="shared" si="14"/>
        <v>0.32832772564738738</v>
      </c>
      <c r="I37" s="6">
        <f t="shared" si="14"/>
        <v>0.32878121109091357</v>
      </c>
      <c r="J37" s="6">
        <f t="shared" si="14"/>
        <v>0.31345063176354471</v>
      </c>
      <c r="K37" s="6">
        <f t="shared" si="14"/>
        <v>0.6494523023365385</v>
      </c>
      <c r="L37" s="6">
        <f t="shared" si="14"/>
        <v>0.62648285445058227</v>
      </c>
      <c r="M37" s="6">
        <f t="shared" si="14"/>
        <v>0.40942168345862273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2" t="s">
        <v>128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2">
        <v>25.285297393798828</v>
      </c>
      <c r="C43" s="2">
        <v>25.233026504516602</v>
      </c>
      <c r="D43" s="2">
        <v>25.252260208129883</v>
      </c>
      <c r="E43" s="2"/>
      <c r="F43" s="2"/>
      <c r="G43" s="2"/>
      <c r="H43" s="2"/>
      <c r="I43" s="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2">
        <v>22.924558639526367</v>
      </c>
      <c r="C44" s="2">
        <v>22.957115173339844</v>
      </c>
      <c r="D44" s="2">
        <v>22.753847122192383</v>
      </c>
      <c r="E44" s="2"/>
      <c r="F44" s="2"/>
      <c r="G44" s="2"/>
      <c r="H44" s="2"/>
      <c r="I44" s="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2">
        <v>26.853061676025391</v>
      </c>
      <c r="C45" s="2">
        <v>26.65009880065918</v>
      </c>
      <c r="D45" s="2">
        <v>26.703811645507812</v>
      </c>
      <c r="E45" s="2"/>
      <c r="F45" s="2"/>
      <c r="G45" s="2"/>
      <c r="H45" s="2"/>
      <c r="I45" s="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2">
        <f t="shared" ref="B47:D49" si="15">POWER(2,-B43)</f>
        <v>2.4454964413689503E-8</v>
      </c>
      <c r="C47" s="2">
        <f t="shared" si="15"/>
        <v>2.535724931898073E-8</v>
      </c>
      <c r="D47" s="2">
        <f t="shared" si="15"/>
        <v>2.5021435335394775E-8</v>
      </c>
      <c r="E47" s="2"/>
      <c r="F47" s="2"/>
      <c r="G47" s="2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2">
        <f t="shared" si="15"/>
        <v>1.2560884209196237E-7</v>
      </c>
      <c r="C48" s="2">
        <f t="shared" si="15"/>
        <v>1.2280603761568871E-7</v>
      </c>
      <c r="D48" s="2">
        <f t="shared" si="15"/>
        <v>1.4138700648061525E-7</v>
      </c>
      <c r="E48" s="2"/>
      <c r="F48" s="2"/>
      <c r="G48" s="2"/>
      <c r="H48" s="2"/>
      <c r="I48" s="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2">
        <f t="shared" si="15"/>
        <v>8.2494113543003809E-9</v>
      </c>
      <c r="C49" s="2">
        <f t="shared" si="15"/>
        <v>9.495566368586311E-9</v>
      </c>
      <c r="D49" s="2">
        <f t="shared" si="15"/>
        <v>9.1485379959616874E-9</v>
      </c>
      <c r="E49" s="2"/>
      <c r="F49" s="2"/>
      <c r="G49" s="2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 t="s">
        <v>2</v>
      </c>
      <c r="B51" s="6">
        <f>B48/B47</f>
        <v>5.1363330556166549</v>
      </c>
      <c r="C51" s="6">
        <f>C48/C47</f>
        <v>4.8430346711054488</v>
      </c>
      <c r="D51" s="6">
        <f>D48/D47</f>
        <v>5.650635328686052</v>
      </c>
      <c r="E51" s="2"/>
      <c r="F51" s="2"/>
      <c r="G51" s="2"/>
      <c r="H51" s="2"/>
      <c r="I51" s="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6">
        <f>B49/B47</f>
        <v>0.3373307445780821</v>
      </c>
      <c r="C52" s="6">
        <f>C49/C47</f>
        <v>0.37447146767132067</v>
      </c>
      <c r="D52" s="6">
        <f>D49/D47</f>
        <v>0.36562802546424528</v>
      </c>
      <c r="E52" s="2"/>
      <c r="F52" s="2"/>
      <c r="G52" s="2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2">
        <f>AVERAGE(B51:D51)</f>
        <v>5.2100010184693852</v>
      </c>
      <c r="C54" s="2">
        <f>_xlfn.STDEV.P(B51:D51)</f>
        <v>0.33379128418250542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2">
        <f>AVERAGE(B52:D52)</f>
        <v>0.35914341257121601</v>
      </c>
      <c r="C55" s="2">
        <f>_xlfn.STDEV.P(B52:D52)</f>
        <v>1.5840790831510215E-2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 t="s">
        <v>123</v>
      </c>
      <c r="B57" s="6">
        <f>B51/10.7612622</f>
        <v>0.47729838379150863</v>
      </c>
      <c r="C57" s="6">
        <f>C51/10.7612622</f>
        <v>0.45004336676281786</v>
      </c>
      <c r="D57" s="6">
        <f>D51/10.7612622</f>
        <v>0.5250903865799359</v>
      </c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6">
        <f>B52/0.7538</f>
        <v>0.44750695751934477</v>
      </c>
      <c r="C58" s="6">
        <f>C52/0.7538</f>
        <v>0.49677828027503401</v>
      </c>
      <c r="D58" s="6">
        <f>D52/0.7538</f>
        <v>0.48504646519533728</v>
      </c>
      <c r="E58" s="2"/>
      <c r="F58" s="2"/>
      <c r="G58" s="2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F3E2-ED7B-584E-87B2-187DE989D2A1}">
  <dimension ref="A1:AA35"/>
  <sheetViews>
    <sheetView workbookViewId="0">
      <selection activeCell="H30" sqref="H30"/>
    </sheetView>
  </sheetViews>
  <sheetFormatPr baseColWidth="10" defaultRowHeight="20"/>
  <sheetData>
    <row r="1" spans="1:27">
      <c r="A1" s="1" t="s">
        <v>129</v>
      </c>
      <c r="B1" s="1"/>
      <c r="C1" s="1"/>
      <c r="D1" s="1"/>
      <c r="E1" s="1" t="s">
        <v>130</v>
      </c>
      <c r="F1" s="1"/>
      <c r="G1" s="1"/>
      <c r="H1" s="1" t="s">
        <v>131</v>
      </c>
      <c r="I1" s="1"/>
      <c r="J1" s="1"/>
      <c r="K1" s="1" t="s">
        <v>132</v>
      </c>
      <c r="L1" s="1"/>
      <c r="M1" s="1"/>
      <c r="N1" s="1" t="s">
        <v>133</v>
      </c>
      <c r="O1" s="1"/>
      <c r="P1" s="1"/>
      <c r="Q1" s="1" t="s">
        <v>134</v>
      </c>
      <c r="R1" s="1"/>
      <c r="S1" s="1"/>
      <c r="T1" s="5" t="s">
        <v>125</v>
      </c>
      <c r="U1" s="1"/>
      <c r="V1" s="1"/>
      <c r="W1" s="1" t="s">
        <v>135</v>
      </c>
      <c r="X1" s="1"/>
      <c r="Y1" s="1"/>
      <c r="Z1" s="1"/>
      <c r="AA1" s="1"/>
    </row>
    <row r="2" spans="1:27">
      <c r="A2" s="1"/>
      <c r="B2" s="1">
        <v>26.521732330322266</v>
      </c>
      <c r="C2" s="1">
        <v>26.462295532226562</v>
      </c>
      <c r="D2" s="1">
        <v>26.412357330322266</v>
      </c>
      <c r="E2" s="1">
        <v>26.617731094360352</v>
      </c>
      <c r="F2" s="1">
        <v>26.636152267456055</v>
      </c>
      <c r="G2" s="1">
        <v>26.830886840820312</v>
      </c>
      <c r="H2" s="1">
        <v>27.255275726318359</v>
      </c>
      <c r="I2" s="1">
        <v>27.248615264892578</v>
      </c>
      <c r="J2" s="1">
        <v>27.187484741210938</v>
      </c>
      <c r="K2" s="1">
        <v>26.754718780517578</v>
      </c>
      <c r="L2" s="1">
        <v>26.657344818115234</v>
      </c>
      <c r="M2" s="1">
        <v>26.741420745849609</v>
      </c>
      <c r="N2" s="1">
        <v>26.927225112915039</v>
      </c>
      <c r="O2" s="1">
        <v>26.880014419555664</v>
      </c>
      <c r="P2" s="1">
        <v>26.89326286315918</v>
      </c>
      <c r="Q2" s="1">
        <v>26.627391815185547</v>
      </c>
      <c r="R2" s="1">
        <v>26.580286026000977</v>
      </c>
      <c r="S2" s="1">
        <v>26.587516784667969</v>
      </c>
      <c r="T2" s="1">
        <v>26.521732330322266</v>
      </c>
      <c r="U2" s="1">
        <v>26.462295532226562</v>
      </c>
      <c r="V2" s="1">
        <v>26.412357330322266</v>
      </c>
      <c r="W2" s="1">
        <v>26.884609222412109</v>
      </c>
      <c r="X2" s="1">
        <v>26.796401977539062</v>
      </c>
      <c r="Y2" s="1">
        <v>26.768880844116211</v>
      </c>
      <c r="Z2" s="1"/>
      <c r="AA2" s="1"/>
    </row>
    <row r="3" spans="1:27">
      <c r="A3" s="1" t="s">
        <v>136</v>
      </c>
      <c r="B3" s="1">
        <v>24.872215270996094</v>
      </c>
      <c r="C3" s="1">
        <v>24.790510177612305</v>
      </c>
      <c r="D3" s="1">
        <v>24.835554122924805</v>
      </c>
      <c r="E3" s="1">
        <v>25.594837188720703</v>
      </c>
      <c r="F3" s="1">
        <v>25.493814468383789</v>
      </c>
      <c r="G3" s="1">
        <v>25.502355575561523</v>
      </c>
      <c r="H3" s="1">
        <v>24.927936553955078</v>
      </c>
      <c r="I3" s="1">
        <v>24.978588104248047</v>
      </c>
      <c r="J3" s="1">
        <v>24.890434265136719</v>
      </c>
      <c r="K3" s="1">
        <v>24.868616104125977</v>
      </c>
      <c r="L3" s="1">
        <v>24.922702789306641</v>
      </c>
      <c r="M3" s="1">
        <v>24.994632720947266</v>
      </c>
      <c r="N3" s="1">
        <v>25.399776458740234</v>
      </c>
      <c r="O3" s="1">
        <v>25.207729339599609</v>
      </c>
      <c r="P3" s="1">
        <v>25.156061172485352</v>
      </c>
      <c r="Q3" s="1">
        <v>25.176942825317383</v>
      </c>
      <c r="R3" s="1">
        <v>25.071256637573242</v>
      </c>
      <c r="S3" s="1">
        <v>25.068233489990234</v>
      </c>
      <c r="T3" s="1">
        <v>24.915576934814453</v>
      </c>
      <c r="U3" s="1">
        <v>24.84153938293457</v>
      </c>
      <c r="V3" s="1">
        <v>24.860343933105469</v>
      </c>
      <c r="W3" s="1">
        <v>25.187889099121094</v>
      </c>
      <c r="X3" s="1">
        <v>25.183355331420898</v>
      </c>
      <c r="Y3" s="1">
        <v>25.223026275634766</v>
      </c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>
        <f>POWER(2,-B2)</f>
        <v>1.0379179710150736E-8</v>
      </c>
      <c r="C5" s="1">
        <f t="shared" ref="C5:Y6" si="0">POWER(2,-C2)</f>
        <v>1.0815716390232173E-8</v>
      </c>
      <c r="D5" s="1">
        <f t="shared" si="0"/>
        <v>1.1196652184186731E-8</v>
      </c>
      <c r="E5" s="1">
        <f t="shared" si="0"/>
        <v>9.7110127444871241E-9</v>
      </c>
      <c r="F5" s="1">
        <f t="shared" si="0"/>
        <v>9.5878051280061769E-9</v>
      </c>
      <c r="G5" s="1">
        <f t="shared" si="0"/>
        <v>8.377187782086014E-9</v>
      </c>
      <c r="H5" s="1">
        <f t="shared" si="0"/>
        <v>6.2422975508497563E-9</v>
      </c>
      <c r="I5" s="1">
        <f t="shared" si="0"/>
        <v>6.2711828672997752E-9</v>
      </c>
      <c r="J5" s="1">
        <f t="shared" si="0"/>
        <v>6.5426183328949904E-9</v>
      </c>
      <c r="K5" s="1">
        <f t="shared" si="0"/>
        <v>8.8313505011306176E-9</v>
      </c>
      <c r="L5" s="1">
        <f t="shared" si="0"/>
        <v>9.4479939170064489E-9</v>
      </c>
      <c r="M5" s="1">
        <f t="shared" si="0"/>
        <v>8.9131297532338503E-9</v>
      </c>
      <c r="N5" s="1">
        <f t="shared" si="0"/>
        <v>7.8360561807489921E-9</v>
      </c>
      <c r="O5" s="1">
        <f t="shared" si="0"/>
        <v>8.0967247545863298E-9</v>
      </c>
      <c r="P5" s="1">
        <f t="shared" si="0"/>
        <v>8.0227119034036539E-9</v>
      </c>
      <c r="Q5" s="1">
        <f t="shared" si="0"/>
        <v>9.6462021141651378E-9</v>
      </c>
      <c r="R5" s="1">
        <f t="shared" si="0"/>
        <v>9.966360971944797E-9</v>
      </c>
      <c r="S5" s="1">
        <f t="shared" si="0"/>
        <v>9.9165347385914788E-9</v>
      </c>
      <c r="T5" s="1">
        <f t="shared" si="0"/>
        <v>1.0379179710150736E-8</v>
      </c>
      <c r="U5" s="1">
        <f t="shared" si="0"/>
        <v>1.0815716390232173E-8</v>
      </c>
      <c r="V5" s="1">
        <f t="shared" si="0"/>
        <v>1.1196652184186731E-8</v>
      </c>
      <c r="W5" s="1">
        <f t="shared" si="0"/>
        <v>8.0709787219125717E-9</v>
      </c>
      <c r="X5" s="1">
        <f t="shared" si="0"/>
        <v>8.579840787259743E-9</v>
      </c>
      <c r="Y5" s="1">
        <f t="shared" si="0"/>
        <v>8.7450825936930619E-9</v>
      </c>
      <c r="Z5" s="1"/>
      <c r="AA5" s="1"/>
    </row>
    <row r="6" spans="1:27">
      <c r="A6" s="1"/>
      <c r="B6" s="1">
        <f t="shared" ref="B6:Y6" si="1">POWER(2,-B3)</f>
        <v>3.2562455326295177E-8</v>
      </c>
      <c r="C6" s="1">
        <f t="shared" si="1"/>
        <v>3.4459806045607169E-8</v>
      </c>
      <c r="D6" s="1">
        <f t="shared" si="1"/>
        <v>3.340052167915848E-8</v>
      </c>
      <c r="E6" s="1">
        <f t="shared" si="1"/>
        <v>1.9732689040098512E-8</v>
      </c>
      <c r="F6" s="1">
        <f t="shared" si="1"/>
        <v>2.1163970188960028E-8</v>
      </c>
      <c r="G6" s="1">
        <f t="shared" si="1"/>
        <v>2.1039044474091532E-8</v>
      </c>
      <c r="H6" s="1">
        <f t="shared" si="1"/>
        <v>3.1328771650948359E-8</v>
      </c>
      <c r="I6" s="1">
        <f t="shared" si="1"/>
        <v>3.024793501315097E-8</v>
      </c>
      <c r="J6" s="1">
        <f t="shared" si="1"/>
        <v>3.2153827764778133E-8</v>
      </c>
      <c r="K6" s="1">
        <f t="shared" si="1"/>
        <v>3.2643792004090584E-8</v>
      </c>
      <c r="L6" s="1">
        <f t="shared" si="1"/>
        <v>3.1442631608074064E-8</v>
      </c>
      <c r="M6" s="1">
        <f t="shared" si="1"/>
        <v>2.9913402894200619E-8</v>
      </c>
      <c r="N6" s="1">
        <f t="shared" si="1"/>
        <v>2.258943677592404E-8</v>
      </c>
      <c r="O6" s="1">
        <f t="shared" si="1"/>
        <v>2.5805801135990371E-8</v>
      </c>
      <c r="P6" s="1">
        <f t="shared" si="1"/>
        <v>2.6746749748872675E-8</v>
      </c>
      <c r="Q6" s="1">
        <f t="shared" si="1"/>
        <v>2.6362403952461637E-8</v>
      </c>
      <c r="R6" s="1">
        <f t="shared" si="1"/>
        <v>2.8366106107342723E-8</v>
      </c>
      <c r="S6" s="1">
        <f t="shared" si="1"/>
        <v>2.8425609214103949E-8</v>
      </c>
      <c r="T6" s="1">
        <f t="shared" si="0"/>
        <v>3.1598319302711981E-8</v>
      </c>
      <c r="U6" s="1">
        <f t="shared" si="0"/>
        <v>3.326224110542105E-8</v>
      </c>
      <c r="V6" s="1">
        <f t="shared" si="0"/>
        <v>3.2831503663217754E-8</v>
      </c>
      <c r="W6" s="1">
        <f t="shared" si="1"/>
        <v>2.6163139311048685E-8</v>
      </c>
      <c r="X6" s="1">
        <f t="shared" si="1"/>
        <v>2.6245488088800113E-8</v>
      </c>
      <c r="Y6" s="1">
        <f t="shared" si="1"/>
        <v>2.5533626986798474E-8</v>
      </c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 t="s">
        <v>2</v>
      </c>
      <c r="B8" s="3">
        <f>B6/B5</f>
        <v>3.137286012540029</v>
      </c>
      <c r="C8" s="3">
        <f t="shared" ref="C8:Y8" si="2">C6/C5</f>
        <v>3.186086321265627</v>
      </c>
      <c r="D8" s="3">
        <f t="shared" si="2"/>
        <v>2.9830811147577436</v>
      </c>
      <c r="E8" s="3">
        <f t="shared" si="2"/>
        <v>2.031990849903953</v>
      </c>
      <c r="F8" s="3">
        <f t="shared" si="2"/>
        <v>2.2073842664093823</v>
      </c>
      <c r="G8" s="3">
        <f t="shared" si="2"/>
        <v>2.5114686481162503</v>
      </c>
      <c r="H8" s="3">
        <f t="shared" si="2"/>
        <v>5.0187885783630435</v>
      </c>
      <c r="I8" s="3">
        <f t="shared" si="2"/>
        <v>4.8233221153340446</v>
      </c>
      <c r="J8" s="3">
        <f t="shared" si="2"/>
        <v>4.9145198647940456</v>
      </c>
      <c r="K8" s="3">
        <f t="shared" si="2"/>
        <v>3.6963533493446357</v>
      </c>
      <c r="L8" s="3">
        <f t="shared" si="2"/>
        <v>3.3279690783328224</v>
      </c>
      <c r="M8" s="3">
        <f t="shared" si="2"/>
        <v>3.3561053998285479</v>
      </c>
      <c r="N8" s="3">
        <f t="shared" si="2"/>
        <v>2.8827558474401953</v>
      </c>
      <c r="O8" s="3">
        <f t="shared" si="2"/>
        <v>3.1871901192359129</v>
      </c>
      <c r="P8" s="3">
        <f t="shared" si="2"/>
        <v>3.3338788767331038</v>
      </c>
      <c r="Q8" s="3">
        <f t="shared" si="2"/>
        <v>2.7329309131672965</v>
      </c>
      <c r="R8" s="3">
        <f t="shared" si="2"/>
        <v>2.8461849001047641</v>
      </c>
      <c r="S8" s="3">
        <f t="shared" si="2"/>
        <v>2.8664861227664549</v>
      </c>
      <c r="T8" s="3">
        <f>T6/T5</f>
        <v>3.0443946617293016</v>
      </c>
      <c r="U8" s="3">
        <f>U6/U5</f>
        <v>3.0753618073288842</v>
      </c>
      <c r="V8" s="3">
        <f>V6/V5</f>
        <v>2.9322607439379409</v>
      </c>
      <c r="W8" s="3">
        <f t="shared" si="2"/>
        <v>3.2416315557884201</v>
      </c>
      <c r="X8" s="3">
        <f t="shared" si="2"/>
        <v>3.0589714587445722</v>
      </c>
      <c r="Y8" s="3">
        <f t="shared" si="2"/>
        <v>2.919769677785923</v>
      </c>
      <c r="Z8" s="1"/>
      <c r="AA8" s="1"/>
    </row>
    <row r="9" spans="1:27">
      <c r="A9" s="1" t="s">
        <v>8</v>
      </c>
      <c r="B9" s="1">
        <f>AVERAGE(B8:D8)</f>
        <v>3.1021511495211329</v>
      </c>
      <c r="C9" s="1"/>
      <c r="D9" s="1"/>
      <c r="E9" s="1">
        <f>AVERAGE(E8:G8)</f>
        <v>2.2502812548098619</v>
      </c>
      <c r="F9" s="1"/>
      <c r="G9" s="1"/>
      <c r="H9" s="1">
        <f>AVERAGE(H8:J8)</f>
        <v>4.918876852830377</v>
      </c>
      <c r="I9" s="1"/>
      <c r="J9" s="1"/>
      <c r="K9" s="1">
        <f>AVERAGE(K8:M8)</f>
        <v>3.4601426091686687</v>
      </c>
      <c r="L9" s="1"/>
      <c r="M9" s="1"/>
      <c r="N9" s="1">
        <f>AVERAGE(N8:P8)</f>
        <v>3.1346082811364044</v>
      </c>
      <c r="O9" s="1"/>
      <c r="P9" s="1"/>
      <c r="Q9" s="1">
        <f>AVERAGE(Q8:S8)</f>
        <v>2.815200645346172</v>
      </c>
      <c r="R9" s="1"/>
      <c r="S9" s="1"/>
      <c r="T9" s="1">
        <f>AVERAGE(T8:V8)</f>
        <v>3.0173390709987089</v>
      </c>
      <c r="U9" s="1"/>
      <c r="V9" s="1"/>
      <c r="W9" s="1">
        <f>AVERAGE(W8:Y8)</f>
        <v>3.0734575641063047</v>
      </c>
      <c r="X9" s="1"/>
      <c r="Y9" s="1"/>
      <c r="Z9" s="1"/>
      <c r="AA9" s="1"/>
    </row>
    <row r="10" spans="1:27">
      <c r="A10" s="1" t="s">
        <v>137</v>
      </c>
      <c r="B10" s="1">
        <f>_xlfn.STDEV.P(B8:D8)</f>
        <v>8.6520218896488865E-2</v>
      </c>
      <c r="C10" s="1"/>
      <c r="D10" s="1"/>
      <c r="E10" s="1">
        <f>_xlfn.STDEV.P(E8:G8)</f>
        <v>0.1980822277994693</v>
      </c>
      <c r="F10" s="1"/>
      <c r="G10" s="1"/>
      <c r="H10" s="1">
        <f>_xlfn.STDEV.P(H8:J8)</f>
        <v>7.9858299718222989E-2</v>
      </c>
      <c r="I10" s="1"/>
      <c r="J10" s="1"/>
      <c r="K10" s="1">
        <f>_xlfn.STDEV.P(K8:M8)</f>
        <v>0.16742072447915229</v>
      </c>
      <c r="L10" s="1"/>
      <c r="M10" s="1"/>
      <c r="N10" s="1">
        <f>_xlfn.STDEV.P(N8:P8)</f>
        <v>0.18788584151561255</v>
      </c>
      <c r="O10" s="1"/>
      <c r="P10" s="1"/>
      <c r="Q10" s="1">
        <f>_xlfn.STDEV.P(Q8:S8)</f>
        <v>5.8760908405604655E-2</v>
      </c>
      <c r="R10" s="1"/>
      <c r="S10" s="1"/>
      <c r="T10" s="1">
        <f>_xlfn.STDEV.P(T8:V8)</f>
        <v>6.1473475734068667E-2</v>
      </c>
      <c r="U10" s="1"/>
      <c r="V10" s="1"/>
      <c r="W10" s="1">
        <f>_xlfn.STDEV.P(W8:Y8)</f>
        <v>0.13179821082305329</v>
      </c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5" t="s">
        <v>122</v>
      </c>
      <c r="H14" s="1"/>
      <c r="I14" s="1"/>
      <c r="J14" s="1" t="s">
        <v>138</v>
      </c>
      <c r="K14" s="1"/>
      <c r="L14" s="1"/>
      <c r="M14" s="1" t="s">
        <v>139</v>
      </c>
      <c r="N14" s="1"/>
      <c r="O14" s="1"/>
      <c r="P14" s="1" t="s">
        <v>140</v>
      </c>
      <c r="Q14" s="1"/>
      <c r="R14" s="1"/>
      <c r="S14" s="1" t="s">
        <v>119</v>
      </c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5"/>
      <c r="D15" s="1"/>
      <c r="E15" s="1"/>
      <c r="F15" s="1"/>
      <c r="G15" s="1">
        <v>26.617731094360352</v>
      </c>
      <c r="H15" s="1">
        <v>26.636152267456055</v>
      </c>
      <c r="I15" s="1">
        <v>26.830886840820312</v>
      </c>
      <c r="J15" s="1">
        <v>27.255275726318359</v>
      </c>
      <c r="K15" s="1">
        <v>27.248615264892578</v>
      </c>
      <c r="L15" s="1">
        <v>27.187484741210938</v>
      </c>
      <c r="M15" s="1">
        <v>26.754718780517578</v>
      </c>
      <c r="N15" s="1">
        <v>26.657344818115234</v>
      </c>
      <c r="O15" s="1">
        <v>26.741420745849609</v>
      </c>
      <c r="P15" s="1">
        <v>26.927225112915039</v>
      </c>
      <c r="Q15" s="1">
        <v>26.880014419555664</v>
      </c>
      <c r="R15" s="1">
        <v>26.89326286315918</v>
      </c>
      <c r="S15" s="1">
        <v>26.627391815185547</v>
      </c>
      <c r="T15" s="1">
        <v>26.580286026000977</v>
      </c>
      <c r="U15" s="1">
        <v>26.587516784667969</v>
      </c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>
        <v>25.109663009643555</v>
      </c>
      <c r="H16" s="1">
        <v>24.981338500976562</v>
      </c>
      <c r="I16" s="1">
        <v>24.939468383789062</v>
      </c>
      <c r="J16" s="1">
        <v>25.512947082519531</v>
      </c>
      <c r="K16" s="1">
        <v>25.592767715454102</v>
      </c>
      <c r="L16" s="1">
        <v>25.3614501953125</v>
      </c>
      <c r="M16" s="1">
        <v>25.758886337280273</v>
      </c>
      <c r="N16" s="1">
        <v>25.768121719360352</v>
      </c>
      <c r="O16" s="1">
        <v>25.584793090820312</v>
      </c>
      <c r="P16" s="1">
        <v>25.282407760620117</v>
      </c>
      <c r="Q16" s="1">
        <v>25.122594833374023</v>
      </c>
      <c r="R16" s="1">
        <v>25.127414703369141</v>
      </c>
      <c r="S16" s="1">
        <v>24.427728652954102</v>
      </c>
      <c r="T16" s="1">
        <v>24.497440338134766</v>
      </c>
      <c r="U16" s="1">
        <v>24.327478408813477</v>
      </c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>
        <f t="shared" ref="G18:U19" si="3">POWER(2,-G15)</f>
        <v>9.7110127444871241E-9</v>
      </c>
      <c r="H18" s="1">
        <f t="shared" si="3"/>
        <v>9.5878051280061769E-9</v>
      </c>
      <c r="I18" s="1">
        <f t="shared" si="3"/>
        <v>8.377187782086014E-9</v>
      </c>
      <c r="J18" s="1">
        <f t="shared" si="3"/>
        <v>6.2422975508497563E-9</v>
      </c>
      <c r="K18" s="1">
        <f t="shared" si="3"/>
        <v>6.2711828672997752E-9</v>
      </c>
      <c r="L18" s="1">
        <f t="shared" si="3"/>
        <v>6.5426183328949904E-9</v>
      </c>
      <c r="M18" s="1">
        <f t="shared" si="3"/>
        <v>8.8313505011306176E-9</v>
      </c>
      <c r="N18" s="1">
        <f t="shared" si="3"/>
        <v>9.4479939170064489E-9</v>
      </c>
      <c r="O18" s="1">
        <f t="shared" si="3"/>
        <v>8.9131297532338503E-9</v>
      </c>
      <c r="P18" s="1">
        <f t="shared" si="3"/>
        <v>7.8360561807489921E-9</v>
      </c>
      <c r="Q18" s="1">
        <f t="shared" si="3"/>
        <v>8.0967247545863298E-9</v>
      </c>
      <c r="R18" s="1">
        <f t="shared" si="3"/>
        <v>8.0227119034036539E-9</v>
      </c>
      <c r="S18" s="1">
        <f t="shared" si="3"/>
        <v>9.6462021141651378E-9</v>
      </c>
      <c r="T18" s="1">
        <f t="shared" si="3"/>
        <v>9.966360971944797E-9</v>
      </c>
      <c r="U18" s="1">
        <f t="shared" si="3"/>
        <v>9.9165347385914788E-9</v>
      </c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>
        <f t="shared" si="3"/>
        <v>2.7620927191908168E-8</v>
      </c>
      <c r="H19" s="1">
        <f t="shared" si="3"/>
        <v>3.0190324383093022E-8</v>
      </c>
      <c r="I19" s="1">
        <f t="shared" si="3"/>
        <v>3.1079350949452143E-8</v>
      </c>
      <c r="J19" s="1">
        <f t="shared" si="3"/>
        <v>2.0885152481394004E-8</v>
      </c>
      <c r="K19" s="1">
        <f t="shared" si="3"/>
        <v>1.9761014898359857E-8</v>
      </c>
      <c r="L19" s="1">
        <f t="shared" si="3"/>
        <v>2.3197584088976149E-8</v>
      </c>
      <c r="M19" s="1">
        <f t="shared" si="3"/>
        <v>1.7611751848720842E-8</v>
      </c>
      <c r="N19" s="1">
        <f t="shared" si="3"/>
        <v>1.7499370674860437E-8</v>
      </c>
      <c r="O19" s="1">
        <f t="shared" si="3"/>
        <v>1.9870548107024642E-8</v>
      </c>
      <c r="P19" s="1">
        <f t="shared" si="3"/>
        <v>2.450399535343493E-8</v>
      </c>
      <c r="Q19" s="1">
        <f t="shared" si="3"/>
        <v>2.7374448993516173E-8</v>
      </c>
      <c r="R19" s="1">
        <f t="shared" si="3"/>
        <v>2.7283146863206254E-8</v>
      </c>
      <c r="S19" s="1">
        <f t="shared" si="3"/>
        <v>4.4311958920006986E-8</v>
      </c>
      <c r="T19" s="1">
        <f t="shared" si="3"/>
        <v>4.2221692769372222E-8</v>
      </c>
      <c r="U19" s="1">
        <f t="shared" si="3"/>
        <v>4.750062019747985E-8</v>
      </c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3">
        <f t="shared" ref="G21:U21" si="4">G19/G18</f>
        <v>2.8442890477708804</v>
      </c>
      <c r="H21" s="3">
        <f t="shared" si="4"/>
        <v>3.1488254068604773</v>
      </c>
      <c r="I21" s="3">
        <f t="shared" si="4"/>
        <v>3.7099981232261499</v>
      </c>
      <c r="J21" s="3">
        <f t="shared" si="4"/>
        <v>3.3457476692297266</v>
      </c>
      <c r="K21" s="3">
        <f t="shared" si="4"/>
        <v>3.1510825495778421</v>
      </c>
      <c r="L21" s="3">
        <f t="shared" si="4"/>
        <v>3.5456116968253042</v>
      </c>
      <c r="M21" s="3">
        <f t="shared" si="4"/>
        <v>1.9942308762930572</v>
      </c>
      <c r="N21" s="3">
        <f t="shared" si="4"/>
        <v>1.8521784442897935</v>
      </c>
      <c r="O21" s="3">
        <f t="shared" si="4"/>
        <v>2.2293569887519293</v>
      </c>
      <c r="P21" s="3">
        <f t="shared" si="4"/>
        <v>3.1270826533421778</v>
      </c>
      <c r="Q21" s="3">
        <f t="shared" si="4"/>
        <v>3.3809286869990385</v>
      </c>
      <c r="R21" s="3">
        <f t="shared" si="4"/>
        <v>3.4007387017887702</v>
      </c>
      <c r="S21" s="3">
        <f t="shared" si="4"/>
        <v>4.5937207613487905</v>
      </c>
      <c r="T21" s="3">
        <f t="shared" si="4"/>
        <v>4.2364201826750856</v>
      </c>
      <c r="U21" s="3">
        <f t="shared" si="4"/>
        <v>4.7900422324569725</v>
      </c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>
        <f>AVERAGE(G21:I21)</f>
        <v>3.2343708592858356</v>
      </c>
      <c r="H22" s="1"/>
      <c r="I22" s="1"/>
      <c r="J22" s="1">
        <f>AVERAGE(J21:L21)</f>
        <v>3.3474806385442908</v>
      </c>
      <c r="K22" s="1"/>
      <c r="L22" s="1"/>
      <c r="M22" s="1">
        <f>AVERAGE(M21:O21)</f>
        <v>2.0252554364449264</v>
      </c>
      <c r="N22" s="1"/>
      <c r="O22" s="1"/>
      <c r="P22" s="1">
        <f>AVERAGE(P21:R21)</f>
        <v>3.3029166807099952</v>
      </c>
      <c r="Q22" s="1"/>
      <c r="R22" s="1"/>
      <c r="S22" s="1">
        <f>AVERAGE(S21:U21)</f>
        <v>4.5400610588269492</v>
      </c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>
        <f>_xlfn.STDEV.P(G21:I21)</f>
        <v>0.3585634013247882</v>
      </c>
      <c r="H23" s="1"/>
      <c r="I23" s="1"/>
      <c r="J23" s="1">
        <f>_xlfn.STDEV.P(J21:L21)</f>
        <v>0.16107051125503249</v>
      </c>
      <c r="K23" s="1"/>
      <c r="L23" s="1"/>
      <c r="M23" s="1">
        <f>_xlfn.STDEV.P(M21:O21)</f>
        <v>0.15553736121396808</v>
      </c>
      <c r="N23" s="1"/>
      <c r="O23" s="1"/>
      <c r="P23" s="1">
        <f>_xlfn.STDEV.P(P21:R21)</f>
        <v>0.12459618254393455</v>
      </c>
      <c r="Q23" s="1"/>
      <c r="R23" s="1"/>
      <c r="S23" s="1">
        <f>_xlfn.STDEV.P(S21:U21)</f>
        <v>0.22917804760669358</v>
      </c>
      <c r="T23" s="1"/>
      <c r="U23" s="1"/>
      <c r="V23" s="1"/>
      <c r="W23" s="1"/>
      <c r="X23" s="1"/>
      <c r="Y23" s="1"/>
      <c r="Z23" s="1"/>
      <c r="AA23" s="1"/>
    </row>
    <row r="24" spans="1:27">
      <c r="A24" s="1" t="s">
        <v>141</v>
      </c>
      <c r="B24" s="1" t="s">
        <v>142</v>
      </c>
      <c r="C24" s="1"/>
      <c r="D24" s="1" t="s">
        <v>130</v>
      </c>
      <c r="E24" s="1"/>
      <c r="F24" s="1" t="s">
        <v>131</v>
      </c>
      <c r="G24" s="1"/>
      <c r="H24" s="1" t="s">
        <v>132</v>
      </c>
      <c r="I24" s="1"/>
      <c r="J24" s="1" t="s">
        <v>143</v>
      </c>
      <c r="K24" s="1"/>
      <c r="L24" s="1" t="s">
        <v>124</v>
      </c>
      <c r="M24" s="1"/>
      <c r="N24" s="1" t="s">
        <v>125</v>
      </c>
      <c r="O24" s="1"/>
      <c r="P24" s="1" t="s">
        <v>121</v>
      </c>
      <c r="Q24" s="1"/>
      <c r="R24" s="1" t="s">
        <v>122</v>
      </c>
      <c r="S24" s="1"/>
      <c r="T24" s="1" t="s">
        <v>126</v>
      </c>
      <c r="U24" s="1"/>
      <c r="V24" s="1" t="s">
        <v>127</v>
      </c>
      <c r="W24" s="1"/>
      <c r="X24" s="1" t="s">
        <v>128</v>
      </c>
      <c r="Y24" s="1"/>
      <c r="Z24" s="1" t="s">
        <v>144</v>
      </c>
      <c r="AA24" s="1"/>
    </row>
    <row r="25" spans="1:27">
      <c r="A25" s="1"/>
      <c r="B25" s="1">
        <v>26.521732330322266</v>
      </c>
      <c r="C25" s="1">
        <v>26.462295532226562</v>
      </c>
      <c r="D25" s="1">
        <v>26.617731094360352</v>
      </c>
      <c r="E25" s="1">
        <v>26.636152267456055</v>
      </c>
      <c r="F25" s="1">
        <v>27.255275726318359</v>
      </c>
      <c r="G25" s="1">
        <v>27.248615264892578</v>
      </c>
      <c r="H25" s="1">
        <v>26.754718780517578</v>
      </c>
      <c r="I25" s="1">
        <v>26.657344818115234</v>
      </c>
      <c r="J25" s="1">
        <v>26.927225112915039</v>
      </c>
      <c r="K25" s="1">
        <v>26.880014419555664</v>
      </c>
      <c r="L25" s="1">
        <v>26.627391815185547</v>
      </c>
      <c r="M25" s="1">
        <v>26.580286026000977</v>
      </c>
      <c r="N25" s="1">
        <v>26.521732330322266</v>
      </c>
      <c r="O25" s="1">
        <v>26.462295532226562</v>
      </c>
      <c r="P25" s="1">
        <v>26.884609222412109</v>
      </c>
      <c r="Q25" s="1">
        <v>26.796401977539062</v>
      </c>
      <c r="R25" s="1">
        <v>26.617731094360352</v>
      </c>
      <c r="S25" s="1">
        <v>26.636152267456055</v>
      </c>
      <c r="T25" s="1">
        <v>27.255275726318359</v>
      </c>
      <c r="U25" s="1">
        <v>27.248615264892578</v>
      </c>
      <c r="V25" s="1">
        <v>26.754718780517578</v>
      </c>
      <c r="W25" s="1">
        <v>26.657344818115234</v>
      </c>
      <c r="X25" s="1">
        <v>26.927225112915039</v>
      </c>
      <c r="Y25" s="1">
        <v>26.880014419555664</v>
      </c>
      <c r="Z25" s="1">
        <v>26.627391815185547</v>
      </c>
      <c r="AA25" s="1">
        <v>26.580286026000977</v>
      </c>
    </row>
    <row r="26" spans="1:27">
      <c r="A26" s="1" t="s">
        <v>136</v>
      </c>
      <c r="B26" s="1">
        <v>40</v>
      </c>
      <c r="C26" s="1">
        <v>36.594585418701172</v>
      </c>
      <c r="D26" s="1">
        <v>36.474216461181641</v>
      </c>
      <c r="E26" s="1">
        <v>40</v>
      </c>
      <c r="F26" s="1">
        <v>40</v>
      </c>
      <c r="G26" s="1">
        <v>40</v>
      </c>
      <c r="H26" s="1">
        <v>40</v>
      </c>
      <c r="I26" s="1">
        <v>40</v>
      </c>
      <c r="J26" s="1">
        <v>40</v>
      </c>
      <c r="K26" s="1">
        <v>40</v>
      </c>
      <c r="L26" s="1">
        <v>40</v>
      </c>
      <c r="M26" s="1">
        <v>35.930461883544922</v>
      </c>
      <c r="N26" s="1">
        <v>40</v>
      </c>
      <c r="O26" s="1">
        <v>40</v>
      </c>
      <c r="P26" s="1">
        <v>40</v>
      </c>
      <c r="Q26" s="1">
        <v>40</v>
      </c>
      <c r="R26" s="1">
        <v>40</v>
      </c>
      <c r="S26" s="1">
        <v>40</v>
      </c>
      <c r="T26" s="1">
        <v>40</v>
      </c>
      <c r="U26" s="1">
        <v>40</v>
      </c>
      <c r="V26" s="1">
        <v>40</v>
      </c>
      <c r="W26" s="1">
        <v>40</v>
      </c>
      <c r="X26" s="1">
        <v>40</v>
      </c>
      <c r="Y26" s="1">
        <v>40</v>
      </c>
      <c r="Z26" s="1">
        <v>40</v>
      </c>
      <c r="AA26" s="1">
        <v>40</v>
      </c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>
        <f t="shared" ref="B28:AA29" si="5">POWER(2,-B25)</f>
        <v>1.0379179710150736E-8</v>
      </c>
      <c r="C28" s="1">
        <f t="shared" si="5"/>
        <v>1.0815716390232173E-8</v>
      </c>
      <c r="D28" s="1">
        <f t="shared" si="5"/>
        <v>9.7110127444871241E-9</v>
      </c>
      <c r="E28" s="1">
        <f t="shared" si="5"/>
        <v>9.5878051280061769E-9</v>
      </c>
      <c r="F28" s="1">
        <f t="shared" si="5"/>
        <v>6.2422975508497563E-9</v>
      </c>
      <c r="G28" s="1">
        <f t="shared" si="5"/>
        <v>6.2711828672997752E-9</v>
      </c>
      <c r="H28" s="1">
        <f t="shared" si="5"/>
        <v>8.8313505011306176E-9</v>
      </c>
      <c r="I28" s="1">
        <f t="shared" si="5"/>
        <v>9.4479939170064489E-9</v>
      </c>
      <c r="J28" s="1">
        <f t="shared" si="5"/>
        <v>7.8360561807489921E-9</v>
      </c>
      <c r="K28" s="1">
        <f t="shared" si="5"/>
        <v>8.0967247545863298E-9</v>
      </c>
      <c r="L28" s="1">
        <f t="shared" si="5"/>
        <v>9.6462021141651378E-9</v>
      </c>
      <c r="M28" s="1">
        <f t="shared" si="5"/>
        <v>9.966360971944797E-9</v>
      </c>
      <c r="N28" s="1">
        <f t="shared" si="5"/>
        <v>1.0379179710150736E-8</v>
      </c>
      <c r="O28" s="1">
        <f t="shared" si="5"/>
        <v>1.0815716390232173E-8</v>
      </c>
      <c r="P28" s="1">
        <f t="shared" si="5"/>
        <v>8.0709787219125717E-9</v>
      </c>
      <c r="Q28" s="1">
        <f t="shared" si="5"/>
        <v>8.579840787259743E-9</v>
      </c>
      <c r="R28" s="1">
        <f t="shared" si="5"/>
        <v>9.7110127444871241E-9</v>
      </c>
      <c r="S28" s="1">
        <f t="shared" si="5"/>
        <v>9.5878051280061769E-9</v>
      </c>
      <c r="T28" s="1">
        <f t="shared" si="5"/>
        <v>6.2422975508497563E-9</v>
      </c>
      <c r="U28" s="1">
        <f t="shared" si="5"/>
        <v>6.2711828672997752E-9</v>
      </c>
      <c r="V28" s="1">
        <f t="shared" si="5"/>
        <v>8.8313505011306176E-9</v>
      </c>
      <c r="W28" s="1">
        <f t="shared" si="5"/>
        <v>9.4479939170064489E-9</v>
      </c>
      <c r="X28" s="1">
        <f t="shared" si="5"/>
        <v>7.8360561807489921E-9</v>
      </c>
      <c r="Y28" s="1">
        <f t="shared" si="5"/>
        <v>8.0967247545863298E-9</v>
      </c>
      <c r="Z28" s="1">
        <f t="shared" si="5"/>
        <v>9.6462021141651378E-9</v>
      </c>
      <c r="AA28" s="1">
        <f t="shared" si="5"/>
        <v>9.966360971944797E-9</v>
      </c>
    </row>
    <row r="29" spans="1:27">
      <c r="A29" s="1"/>
      <c r="B29" s="1">
        <f t="shared" si="5"/>
        <v>9.0949470177292824E-13</v>
      </c>
      <c r="C29" s="1">
        <f t="shared" si="5"/>
        <v>9.6367836741994238E-12</v>
      </c>
      <c r="D29" s="1">
        <f t="shared" si="5"/>
        <v>1.0475307413488885E-11</v>
      </c>
      <c r="E29" s="1">
        <f t="shared" si="5"/>
        <v>9.0949470177292824E-13</v>
      </c>
      <c r="F29" s="1">
        <f t="shared" si="5"/>
        <v>9.0949470177292824E-13</v>
      </c>
      <c r="G29" s="1">
        <f t="shared" si="5"/>
        <v>9.0949470177292824E-13</v>
      </c>
      <c r="H29" s="1">
        <f t="shared" si="5"/>
        <v>9.0949470177292824E-13</v>
      </c>
      <c r="I29" s="1">
        <f t="shared" si="5"/>
        <v>9.0949470177292824E-13</v>
      </c>
      <c r="J29" s="1">
        <f t="shared" si="5"/>
        <v>9.0949470177292824E-13</v>
      </c>
      <c r="K29" s="1">
        <f t="shared" si="5"/>
        <v>9.0949470177292824E-13</v>
      </c>
      <c r="L29" s="1">
        <f t="shared" si="5"/>
        <v>9.0949470177292824E-13</v>
      </c>
      <c r="M29" s="1">
        <f t="shared" si="5"/>
        <v>1.5270498511064697E-11</v>
      </c>
      <c r="N29" s="1">
        <f t="shared" si="5"/>
        <v>9.0949470177292824E-13</v>
      </c>
      <c r="O29" s="1">
        <f t="shared" si="5"/>
        <v>9.0949470177292824E-13</v>
      </c>
      <c r="P29" s="1">
        <f t="shared" si="5"/>
        <v>9.0949470177292824E-13</v>
      </c>
      <c r="Q29" s="1">
        <f t="shared" si="5"/>
        <v>9.0949470177292824E-13</v>
      </c>
      <c r="R29" s="1">
        <f t="shared" si="5"/>
        <v>9.0949470177292824E-13</v>
      </c>
      <c r="S29" s="1">
        <f t="shared" si="5"/>
        <v>9.0949470177292824E-13</v>
      </c>
      <c r="T29" s="1">
        <f t="shared" si="5"/>
        <v>9.0949470177292824E-13</v>
      </c>
      <c r="U29" s="1">
        <f t="shared" si="5"/>
        <v>9.0949470177292824E-13</v>
      </c>
      <c r="V29" s="1">
        <f t="shared" si="5"/>
        <v>9.0949470177292824E-13</v>
      </c>
      <c r="W29" s="1">
        <f t="shared" si="5"/>
        <v>9.0949470177292824E-13</v>
      </c>
      <c r="X29" s="1">
        <f t="shared" si="5"/>
        <v>9.0949470177292824E-13</v>
      </c>
      <c r="Y29" s="1">
        <f t="shared" si="5"/>
        <v>9.0949470177292824E-13</v>
      </c>
      <c r="Z29" s="1">
        <f t="shared" si="5"/>
        <v>9.0949470177292824E-13</v>
      </c>
      <c r="AA29" s="1">
        <f t="shared" si="5"/>
        <v>9.0949470177292824E-13</v>
      </c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 t="s">
        <v>2</v>
      </c>
      <c r="B31" s="3">
        <f t="shared" ref="B31:AA31" si="6">B29/B28</f>
        <v>8.7626838263861188E-5</v>
      </c>
      <c r="C31" s="3">
        <f t="shared" si="6"/>
        <v>8.9099818509502898E-4</v>
      </c>
      <c r="D31" s="3">
        <f t="shared" si="6"/>
        <v>1.0787039095830294E-3</v>
      </c>
      <c r="E31" s="3">
        <f t="shared" si="6"/>
        <v>9.4859531418330084E-5</v>
      </c>
      <c r="F31" s="3">
        <f t="shared" si="6"/>
        <v>1.4569871018870606E-4</v>
      </c>
      <c r="G31" s="3">
        <f t="shared" si="6"/>
        <v>1.450276161639878E-4</v>
      </c>
      <c r="H31" s="3">
        <f t="shared" si="6"/>
        <v>1.0298478150725552E-4</v>
      </c>
      <c r="I31" s="3">
        <f t="shared" si="6"/>
        <v>9.6263260726261906E-5</v>
      </c>
      <c r="J31" s="3">
        <f t="shared" si="6"/>
        <v>1.1606536257451847E-4</v>
      </c>
      <c r="K31" s="3">
        <f t="shared" si="6"/>
        <v>1.1232871677621889E-4</v>
      </c>
      <c r="L31" s="3">
        <f t="shared" si="6"/>
        <v>9.4285262843224531E-5</v>
      </c>
      <c r="M31" s="3">
        <f t="shared" si="6"/>
        <v>1.5322040365636958E-3</v>
      </c>
      <c r="N31" s="3">
        <f t="shared" si="6"/>
        <v>8.7626838263861188E-5</v>
      </c>
      <c r="O31" s="3">
        <f t="shared" si="6"/>
        <v>8.4090102676352151E-5</v>
      </c>
      <c r="P31" s="3">
        <f t="shared" si="6"/>
        <v>1.1268703996253458E-4</v>
      </c>
      <c r="Q31" s="3">
        <f t="shared" si="6"/>
        <v>1.06003680525569E-4</v>
      </c>
      <c r="R31" s="3">
        <f t="shared" si="6"/>
        <v>9.365600949182589E-5</v>
      </c>
      <c r="S31" s="3">
        <f t="shared" si="6"/>
        <v>9.4859531418330084E-5</v>
      </c>
      <c r="T31" s="3">
        <f t="shared" si="6"/>
        <v>1.4569871018870606E-4</v>
      </c>
      <c r="U31" s="3">
        <f t="shared" si="6"/>
        <v>1.450276161639878E-4</v>
      </c>
      <c r="V31" s="3">
        <f t="shared" si="6"/>
        <v>1.0298478150725552E-4</v>
      </c>
      <c r="W31" s="3">
        <f t="shared" si="6"/>
        <v>9.6263260726261906E-5</v>
      </c>
      <c r="X31" s="3">
        <f t="shared" si="6"/>
        <v>1.1606536257451847E-4</v>
      </c>
      <c r="Y31" s="3">
        <f t="shared" si="6"/>
        <v>1.1232871677621889E-4</v>
      </c>
      <c r="Z31" s="3">
        <f t="shared" si="6"/>
        <v>9.4285262843224531E-5</v>
      </c>
      <c r="AA31" s="3">
        <f t="shared" si="6"/>
        <v>9.1256447998737589E-5</v>
      </c>
    </row>
    <row r="32" spans="1:27">
      <c r="A32" s="1" t="s">
        <v>8</v>
      </c>
      <c r="B32" s="1">
        <f>AVERAGE(B31:C31)</f>
        <v>4.8931251167944512E-4</v>
      </c>
      <c r="C32" s="1"/>
      <c r="D32" s="1">
        <f>AVERAGE(D31:E31)</f>
        <v>5.8678172050067971E-4</v>
      </c>
      <c r="E32" s="1"/>
      <c r="F32" s="1">
        <f>AVERAGE(F31:G31)</f>
        <v>1.4536316317634692E-4</v>
      </c>
      <c r="G32" s="1"/>
      <c r="H32" s="1">
        <f>AVERAGE(H31:I31)</f>
        <v>9.9624021116758712E-5</v>
      </c>
      <c r="I32" s="1"/>
      <c r="J32" s="1">
        <f>AVERAGE(J31:K31)</f>
        <v>1.1419703967536868E-4</v>
      </c>
      <c r="K32" s="1"/>
      <c r="L32" s="1">
        <f>AVERAGE(L31:M31)</f>
        <v>8.1324464970346016E-4</v>
      </c>
      <c r="M32" s="1"/>
      <c r="N32" s="1">
        <f>AVERAGE(N31:O31)</f>
        <v>8.585847047010667E-5</v>
      </c>
      <c r="O32" s="1"/>
      <c r="P32" s="1">
        <f>AVERAGE(P31:Q31)</f>
        <v>1.093453602440518E-4</v>
      </c>
      <c r="Q32" s="1"/>
      <c r="R32" s="1">
        <f>AVERAGE(R31:S31)</f>
        <v>9.425777045507798E-5</v>
      </c>
      <c r="S32" s="1"/>
      <c r="T32" s="1">
        <f>AVERAGE(T31:U31)</f>
        <v>1.4536316317634692E-4</v>
      </c>
      <c r="U32" s="1"/>
      <c r="V32" s="1">
        <f>AVERAGE(V31:W31)</f>
        <v>9.9624021116758712E-5</v>
      </c>
      <c r="W32" s="1"/>
      <c r="X32" s="1">
        <f>AVERAGE(X31:Y31)</f>
        <v>1.1419703967536868E-4</v>
      </c>
      <c r="Y32" s="1"/>
      <c r="Z32" s="1">
        <f>AVERAGE(Z31:AA31)</f>
        <v>9.277085542098106E-5</v>
      </c>
      <c r="AA32" s="1"/>
    </row>
    <row r="33" spans="1:27">
      <c r="A33" s="1" t="s">
        <v>137</v>
      </c>
      <c r="B33" s="1">
        <f>_xlfn.STDEV.P(B31:C31)</f>
        <v>4.0168567341558392E-4</v>
      </c>
      <c r="C33" s="1"/>
      <c r="D33" s="1">
        <f>_xlfn.STDEV.P(D31:E31)</f>
        <v>4.919221890823496E-4</v>
      </c>
      <c r="E33" s="1"/>
      <c r="F33" s="1">
        <f>_xlfn.STDEV.P(F31:G31)</f>
        <v>3.3554701235913125E-7</v>
      </c>
      <c r="G33" s="1"/>
      <c r="H33" s="1">
        <f>_xlfn.STDEV.P(H31:I31)</f>
        <v>3.3607603904968058E-6</v>
      </c>
      <c r="I33" s="1"/>
      <c r="J33" s="1">
        <f>_xlfn.STDEV.P(J31:K31)</f>
        <v>1.8683228991497907E-6</v>
      </c>
      <c r="K33" s="1"/>
      <c r="L33" s="1">
        <f>_xlfn.STDEV.P(L31:M31)</f>
        <v>7.189593868602356E-4</v>
      </c>
      <c r="M33" s="1"/>
      <c r="N33" s="1">
        <f>_xlfn.STDEV.P(N31:O31)</f>
        <v>1.7683677937545186E-6</v>
      </c>
      <c r="O33" s="1"/>
      <c r="P33" s="1">
        <f>_xlfn.STDEV.P(P31:Q31)</f>
        <v>3.3416797184827936E-6</v>
      </c>
      <c r="Q33" s="1"/>
      <c r="R33" s="1">
        <f>_xlfn.STDEV.P(R31:S31)</f>
        <v>6.0176096325209718E-7</v>
      </c>
      <c r="S33" s="1"/>
      <c r="T33" s="1">
        <f>_xlfn.STDEV.P(T31:U31)</f>
        <v>3.3554701235913125E-7</v>
      </c>
      <c r="U33" s="1"/>
      <c r="V33" s="1">
        <f>_xlfn.STDEV.P(V31:W31)</f>
        <v>3.3607603904968058E-6</v>
      </c>
      <c r="W33" s="1"/>
      <c r="X33" s="1">
        <f>_xlfn.STDEV.P(X31:Y31)</f>
        <v>1.8683228991497907E-6</v>
      </c>
      <c r="Y33" s="1"/>
      <c r="Z33" s="1">
        <f>_xlfn.STDEV.P(Z31:AA31)</f>
        <v>1.5144074222434706E-6</v>
      </c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95A5-5242-0C4C-8F2C-B09B9E587920}">
  <dimension ref="A1:U19"/>
  <sheetViews>
    <sheetView workbookViewId="0">
      <selection activeCell="F29" sqref="F29"/>
    </sheetView>
  </sheetViews>
  <sheetFormatPr baseColWidth="10" defaultRowHeight="20"/>
  <sheetData>
    <row r="1" spans="1:21">
      <c r="G1" t="s">
        <v>12</v>
      </c>
      <c r="J1" t="s">
        <v>145</v>
      </c>
      <c r="M1" t="s">
        <v>146</v>
      </c>
      <c r="P1" t="s">
        <v>147</v>
      </c>
      <c r="S1" t="s">
        <v>148</v>
      </c>
    </row>
    <row r="2" spans="1:21">
      <c r="B2" t="s">
        <v>149</v>
      </c>
      <c r="C2" t="s">
        <v>150</v>
      </c>
      <c r="J2">
        <f>TTEST(J7:L7,G7:I7,2,2)</f>
        <v>9.1153319381439375E-4</v>
      </c>
      <c r="M2">
        <f>TTEST(M7:O7,G7:I7,2,2)</f>
        <v>1.995309122565408E-4</v>
      </c>
      <c r="P2">
        <f>TTEST(P7:R7,G7:I7,2,2)</f>
        <v>1.7599997427817575E-4</v>
      </c>
      <c r="S2">
        <f>TTEST(S7:U7,G7:I7,2,2)</f>
        <v>4.1781722691987977E-4</v>
      </c>
    </row>
    <row r="3" spans="1:21">
      <c r="A3" t="s">
        <v>95</v>
      </c>
      <c r="B3">
        <v>0.97890156577626464</v>
      </c>
      <c r="C3">
        <v>4.7042407507587063</v>
      </c>
      <c r="D3">
        <v>0.2215884684483036</v>
      </c>
      <c r="E3">
        <v>0.34013949299660545</v>
      </c>
      <c r="F3" t="s">
        <v>149</v>
      </c>
      <c r="G3" s="13">
        <v>0.83695652173913049</v>
      </c>
      <c r="H3" s="13">
        <v>1.2918263090676885</v>
      </c>
      <c r="I3" s="13">
        <v>0.80792186652197506</v>
      </c>
      <c r="J3" s="13">
        <v>0.48095659875996455</v>
      </c>
      <c r="K3" s="13">
        <v>0.49826187717265352</v>
      </c>
      <c r="L3" s="13">
        <v>0.68072289156626509</v>
      </c>
      <c r="M3" s="13">
        <v>0.54358353510895885</v>
      </c>
      <c r="N3" s="13">
        <v>0.55284552845528456</v>
      </c>
      <c r="O3" s="13">
        <v>0.42612419700214133</v>
      </c>
      <c r="P3" s="13">
        <v>0.70971709717097176</v>
      </c>
      <c r="Q3" s="13">
        <v>0.88427947598253276</v>
      </c>
      <c r="R3" s="13">
        <v>0.66203411244472521</v>
      </c>
      <c r="S3" s="13">
        <v>0.77507374631268433</v>
      </c>
      <c r="T3" s="13">
        <v>0.70833333333333337</v>
      </c>
      <c r="U3" s="13">
        <v>0.85358711566617862</v>
      </c>
    </row>
    <row r="4" spans="1:21">
      <c r="A4" t="s">
        <v>151</v>
      </c>
      <c r="B4">
        <v>0.55331378916629437</v>
      </c>
      <c r="C4">
        <v>1.3323168460829053</v>
      </c>
      <c r="D4">
        <v>9.0368422567508919E-2</v>
      </c>
      <c r="E4">
        <v>0.42018736673786661</v>
      </c>
    </row>
    <row r="5" spans="1:21">
      <c r="A5" t="s">
        <v>152</v>
      </c>
      <c r="B5">
        <v>0.50751775352212825</v>
      </c>
      <c r="C5">
        <v>1.0770314271566854</v>
      </c>
      <c r="D5">
        <v>5.7678010901995647E-2</v>
      </c>
      <c r="E5">
        <v>0.19752554948530412</v>
      </c>
      <c r="G5">
        <v>0.97890156577626464</v>
      </c>
      <c r="H5">
        <v>0.2215884684483036</v>
      </c>
      <c r="J5">
        <v>0.55331378916629437</v>
      </c>
      <c r="K5">
        <v>9.0368422567508919E-2</v>
      </c>
      <c r="M5">
        <v>0.50751775352212825</v>
      </c>
      <c r="N5">
        <v>5.7678010901995647E-2</v>
      </c>
      <c r="P5">
        <v>0.75201022853274324</v>
      </c>
      <c r="Q5">
        <v>9.5532828995416097E-2</v>
      </c>
      <c r="S5">
        <v>0.77899806510406544</v>
      </c>
      <c r="T5">
        <v>5.9364498532269196E-2</v>
      </c>
    </row>
    <row r="6" spans="1:21">
      <c r="A6" t="s">
        <v>153</v>
      </c>
      <c r="B6">
        <v>0.75201022853274324</v>
      </c>
      <c r="C6">
        <v>1.0196085713826579</v>
      </c>
      <c r="D6">
        <v>9.5532828995416097E-2</v>
      </c>
      <c r="E6">
        <v>0.18457147752297445</v>
      </c>
    </row>
    <row r="7" spans="1:21">
      <c r="A7" t="s">
        <v>154</v>
      </c>
      <c r="B7">
        <v>0.77899806510406544</v>
      </c>
      <c r="C7">
        <v>1.3543079625803294</v>
      </c>
      <c r="D7">
        <v>5.9364498532269196E-2</v>
      </c>
      <c r="E7">
        <v>0.27738872586166624</v>
      </c>
      <c r="F7" t="s">
        <v>150</v>
      </c>
      <c r="G7">
        <v>4.4496699669966997</v>
      </c>
      <c r="H7">
        <v>5.1849912739965092</v>
      </c>
      <c r="I7">
        <v>4.4780610112829082</v>
      </c>
      <c r="J7">
        <v>1.0033955857385399</v>
      </c>
      <c r="K7">
        <v>1.0681818181818181</v>
      </c>
      <c r="L7">
        <v>1.9253731343283582</v>
      </c>
      <c r="M7">
        <v>1.0844444444444445</v>
      </c>
      <c r="N7">
        <v>1.3151581243184296</v>
      </c>
      <c r="O7">
        <v>0.83149171270718236</v>
      </c>
      <c r="P7">
        <v>0.85202863961813846</v>
      </c>
      <c r="Q7">
        <v>1.2767123287671234</v>
      </c>
      <c r="R7">
        <v>0.93008474576271183</v>
      </c>
      <c r="S7">
        <v>1.5284306292645944</v>
      </c>
      <c r="T7">
        <v>1.5716768027801911</v>
      </c>
      <c r="U7">
        <v>0.96281645569620256</v>
      </c>
    </row>
    <row r="9" spans="1:21">
      <c r="G9">
        <v>4.7042407507587063</v>
      </c>
      <c r="H9">
        <v>0.34013949299660545</v>
      </c>
      <c r="J9">
        <v>1.3323168460829053</v>
      </c>
      <c r="K9">
        <v>0.42018736673786661</v>
      </c>
      <c r="M9">
        <v>1.0770314271566854</v>
      </c>
      <c r="N9">
        <v>0.19752554948530412</v>
      </c>
      <c r="P9">
        <v>1.0196085713826579</v>
      </c>
      <c r="Q9">
        <v>0.18457147752297445</v>
      </c>
      <c r="S9">
        <v>1.3543079625803294</v>
      </c>
      <c r="T9">
        <v>0.27738872586166624</v>
      </c>
    </row>
    <row r="12" spans="1:21">
      <c r="B12" t="s">
        <v>149</v>
      </c>
      <c r="C12" t="s">
        <v>150</v>
      </c>
      <c r="J12">
        <f>TTEST(J17:L17,G17:I17,2,2)</f>
        <v>4.7405496818240321E-2</v>
      </c>
      <c r="M12">
        <f>TTEST(M17:O17,G17:I17,2,2)</f>
        <v>1.1411160820861391E-3</v>
      </c>
      <c r="P12">
        <f>TTEST(P17:R17,G17:I17,2,2)</f>
        <v>3.9605306292301318E-3</v>
      </c>
      <c r="S12">
        <f>TTEST(S17:U17,G17:I17,2,2)</f>
        <v>2.3799759071590681E-2</v>
      </c>
    </row>
    <row r="13" spans="1:21">
      <c r="A13" t="s">
        <v>95</v>
      </c>
      <c r="B13">
        <v>6.7110921834316741</v>
      </c>
      <c r="C13">
        <v>35.081160248886086</v>
      </c>
      <c r="D13">
        <v>0.89562497295435584</v>
      </c>
      <c r="E13">
        <v>4.4375079596386229</v>
      </c>
      <c r="F13" t="s">
        <v>149</v>
      </c>
      <c r="G13">
        <v>6.4002237136465325</v>
      </c>
      <c r="H13">
        <v>7.9298874737232596</v>
      </c>
      <c r="I13">
        <v>5.803165362925232</v>
      </c>
      <c r="J13">
        <v>4.3460410557184748</v>
      </c>
      <c r="K13">
        <v>5.6743827160493829</v>
      </c>
      <c r="L13">
        <v>6.4848910751932536</v>
      </c>
      <c r="M13">
        <v>3.2</v>
      </c>
      <c r="N13">
        <v>1.6516290726817042</v>
      </c>
      <c r="O13">
        <v>1.7356459330143541</v>
      </c>
      <c r="P13">
        <v>5.033519553072626</v>
      </c>
      <c r="Q13">
        <v>9.3382447149263292</v>
      </c>
      <c r="R13">
        <v>2.8592233009708736</v>
      </c>
      <c r="S13">
        <v>23.362716763005782</v>
      </c>
      <c r="T13">
        <v>7.8203939745075317</v>
      </c>
      <c r="U13">
        <v>5.7032119914346895</v>
      </c>
    </row>
    <row r="14" spans="1:21">
      <c r="A14" t="s">
        <v>151</v>
      </c>
      <c r="B14">
        <v>5.5017716156537047</v>
      </c>
      <c r="C14">
        <v>22.589914613935989</v>
      </c>
      <c r="D14">
        <v>0.88167106316609734</v>
      </c>
      <c r="E14">
        <v>4.3940456160078805</v>
      </c>
    </row>
    <row r="15" spans="1:21">
      <c r="A15" t="s">
        <v>152</v>
      </c>
      <c r="B15">
        <v>2.1957583352320196</v>
      </c>
      <c r="C15">
        <v>8.4665526090652907</v>
      </c>
      <c r="D15">
        <v>0.71093398622141801</v>
      </c>
      <c r="E15">
        <v>0.88515721812512516</v>
      </c>
      <c r="G15">
        <v>6.7110921834316741</v>
      </c>
      <c r="H15">
        <v>0.89562497295435584</v>
      </c>
      <c r="J15">
        <v>5.5017716156537047</v>
      </c>
      <c r="K15">
        <v>0.88167106316609734</v>
      </c>
      <c r="M15">
        <v>2.1957583352320196</v>
      </c>
      <c r="N15">
        <v>0.71093398622141801</v>
      </c>
      <c r="P15">
        <v>5.7436625229899434</v>
      </c>
      <c r="Q15">
        <v>2.6922923193090269</v>
      </c>
      <c r="S15">
        <v>12.295440909649335</v>
      </c>
      <c r="T15">
        <v>7.8733330933422385</v>
      </c>
    </row>
    <row r="16" spans="1:21">
      <c r="A16" t="s">
        <v>153</v>
      </c>
      <c r="B16">
        <v>5.7436625229899434</v>
      </c>
      <c r="C16">
        <v>12.478857309436208</v>
      </c>
      <c r="D16">
        <v>2.6922923193090269</v>
      </c>
      <c r="E16">
        <v>2.9999504290803198</v>
      </c>
    </row>
    <row r="17" spans="1:21">
      <c r="A17" t="s">
        <v>154</v>
      </c>
      <c r="B17">
        <v>12.295440909649335</v>
      </c>
      <c r="C17">
        <v>20.989280776531288</v>
      </c>
      <c r="D17">
        <v>7.8733330933422385</v>
      </c>
      <c r="E17">
        <v>3.4386116596557628</v>
      </c>
      <c r="F17" t="s">
        <v>150</v>
      </c>
      <c r="G17">
        <v>32.490718756745089</v>
      </c>
      <c r="H17">
        <v>41.3265754350397</v>
      </c>
      <c r="I17">
        <v>31.426186554873485</v>
      </c>
      <c r="J17">
        <v>20.770321361058603</v>
      </c>
      <c r="K17">
        <v>28.645414847161572</v>
      </c>
      <c r="L17">
        <v>18.354007633587788</v>
      </c>
      <c r="M17">
        <v>7.2746575342465754</v>
      </c>
      <c r="N17">
        <v>9.3938527519656905</v>
      </c>
      <c r="O17">
        <v>8.7311475409836063</v>
      </c>
      <c r="P17">
        <v>11.578947368421053</v>
      </c>
      <c r="Q17">
        <v>9.3382447149263292</v>
      </c>
      <c r="R17">
        <v>16.519379844961239</v>
      </c>
      <c r="S17">
        <v>23.362716763005782</v>
      </c>
      <c r="T17">
        <v>23.478318002628122</v>
      </c>
      <c r="U17">
        <v>16.126807563959954</v>
      </c>
    </row>
    <row r="19" spans="1:21">
      <c r="G19">
        <v>35.081160248886086</v>
      </c>
      <c r="H19">
        <v>4.4375079596386229</v>
      </c>
      <c r="J19">
        <v>22.589914613935989</v>
      </c>
      <c r="K19">
        <v>4.3940456160078805</v>
      </c>
      <c r="M19">
        <v>8.4665526090652907</v>
      </c>
      <c r="N19">
        <v>0.88515721812512516</v>
      </c>
      <c r="P19">
        <v>12.478857309436208</v>
      </c>
      <c r="Q19">
        <v>2.9999504290803198</v>
      </c>
      <c r="S19">
        <v>20.989280776531288</v>
      </c>
      <c r="T19">
        <v>3.4386116596557628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48F4-9F94-3040-AD0D-60803C697FB8}">
  <dimension ref="A1:N56"/>
  <sheetViews>
    <sheetView workbookViewId="0">
      <selection activeCell="M23" sqref="M23"/>
    </sheetView>
  </sheetViews>
  <sheetFormatPr baseColWidth="10" defaultRowHeight="20"/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5" t="s">
        <v>155</v>
      </c>
      <c r="C2" s="1"/>
      <c r="D2" s="1"/>
      <c r="E2" s="1"/>
      <c r="F2" s="1"/>
      <c r="G2" s="1"/>
      <c r="H2" s="5" t="s">
        <v>156</v>
      </c>
      <c r="I2" s="1"/>
      <c r="J2" s="1"/>
      <c r="K2" s="1"/>
      <c r="L2" s="1"/>
      <c r="M2" s="1"/>
      <c r="N2" s="1"/>
    </row>
    <row r="3" spans="1:14">
      <c r="A3" s="5" t="s">
        <v>157</v>
      </c>
      <c r="B3" s="1">
        <v>16.240652084350586</v>
      </c>
      <c r="C3" s="1">
        <v>16.157712936401367</v>
      </c>
      <c r="D3" s="1">
        <v>16.06346321105957</v>
      </c>
      <c r="E3" s="1">
        <v>16.453942743937201</v>
      </c>
      <c r="F3" s="1">
        <v>16.562973022460938</v>
      </c>
      <c r="G3" s="1">
        <v>16.285472869873047</v>
      </c>
      <c r="H3" s="1">
        <v>15.859566688537598</v>
      </c>
      <c r="I3" s="1">
        <v>15.827232360839844</v>
      </c>
      <c r="J3" s="1">
        <v>15.828597068786621</v>
      </c>
      <c r="K3" s="1">
        <v>16.188287734985352</v>
      </c>
      <c r="L3" s="1">
        <v>15.896296501159668</v>
      </c>
      <c r="M3" s="1">
        <v>15.82240104675293</v>
      </c>
      <c r="N3" s="1"/>
    </row>
    <row r="4" spans="1:14">
      <c r="A4" s="5" t="s">
        <v>158</v>
      </c>
      <c r="B4" s="1">
        <v>22.29949951171875</v>
      </c>
      <c r="C4" s="1">
        <v>22.221473693847656</v>
      </c>
      <c r="D4" s="1">
        <v>22.144929885864258</v>
      </c>
      <c r="E4" s="1">
        <v>18.765012741088867</v>
      </c>
      <c r="F4" s="1">
        <v>18.764715194702148</v>
      </c>
      <c r="G4" s="1">
        <v>18.879778671264599</v>
      </c>
      <c r="H4" s="1">
        <v>23.086923599243164</v>
      </c>
      <c r="I4" s="1">
        <v>22.949132919311523</v>
      </c>
      <c r="J4" s="1">
        <v>22.94566535949707</v>
      </c>
      <c r="K4" s="1">
        <v>19.070199966430664</v>
      </c>
      <c r="L4" s="1">
        <v>19.3721898654297</v>
      </c>
      <c r="M4" s="1">
        <v>18.977386474609375</v>
      </c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>
        <f>POWER(2,-B3)</f>
        <v>1.2914469574973935E-5</v>
      </c>
      <c r="C6" s="1">
        <f t="shared" ref="C6:M6" si="0">POWER(2,-C3)</f>
        <v>1.3678665986062132E-5</v>
      </c>
      <c r="D6" s="1">
        <f t="shared" si="0"/>
        <v>1.4602114152399401E-5</v>
      </c>
      <c r="E6" s="1">
        <f t="shared" si="0"/>
        <v>1.1139602324808947E-5</v>
      </c>
      <c r="F6" s="1">
        <f t="shared" si="0"/>
        <v>1.0328762773798017E-5</v>
      </c>
      <c r="G6" s="1">
        <f t="shared" si="0"/>
        <v>1.2519418940932343E-5</v>
      </c>
      <c r="H6" s="1">
        <f t="shared" si="0"/>
        <v>1.6818788471402969E-5</v>
      </c>
      <c r="I6" s="1">
        <f t="shared" si="0"/>
        <v>1.7199994619180398E-5</v>
      </c>
      <c r="J6" s="1">
        <f t="shared" si="0"/>
        <v>1.7183732089591536E-5</v>
      </c>
      <c r="K6" s="1">
        <f t="shared" si="0"/>
        <v>1.3391826475876731E-5</v>
      </c>
      <c r="L6" s="1">
        <f t="shared" si="0"/>
        <v>1.6396000888637596E-5</v>
      </c>
      <c r="M6" s="1">
        <f t="shared" si="0"/>
        <v>1.7257690715813475E-5</v>
      </c>
      <c r="N6" s="1"/>
    </row>
    <row r="7" spans="1:14">
      <c r="A7" s="1"/>
      <c r="B7" s="1">
        <f t="shared" ref="B7:M7" si="1">POWER(2,-B4)</f>
        <v>1.9372325548530061E-7</v>
      </c>
      <c r="C7" s="1">
        <f t="shared" si="1"/>
        <v>2.0448896193720423E-7</v>
      </c>
      <c r="D7" s="1">
        <f t="shared" si="1"/>
        <v>2.1563132546860708E-7</v>
      </c>
      <c r="E7" s="1">
        <f>POWER(2,-E4)</f>
        <v>2.2447516316830919E-6</v>
      </c>
      <c r="F7" s="1">
        <f t="shared" si="1"/>
        <v>2.2452146447244604E-6</v>
      </c>
      <c r="G7" s="1">
        <f t="shared" si="1"/>
        <v>2.0731002712122829E-6</v>
      </c>
      <c r="H7" s="1">
        <f t="shared" si="1"/>
        <v>1.1223892256110109E-7</v>
      </c>
      <c r="I7" s="1">
        <f t="shared" si="1"/>
        <v>1.2348739148659366E-7</v>
      </c>
      <c r="J7" s="1">
        <f t="shared" si="1"/>
        <v>1.2378455402768097E-7</v>
      </c>
      <c r="K7" s="1">
        <f t="shared" si="1"/>
        <v>1.8167609514090697E-6</v>
      </c>
      <c r="L7" s="1">
        <f t="shared" si="1"/>
        <v>1.4736344604664645E-6</v>
      </c>
      <c r="M7" s="1">
        <f t="shared" si="1"/>
        <v>1.9374809088350824E-6</v>
      </c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1">
        <f>AVERAGE(B6:D6)</f>
        <v>1.373174990447849E-5</v>
      </c>
      <c r="C9" s="1"/>
      <c r="D9" s="1"/>
      <c r="E9" s="1">
        <f>AVERAGE(E6:G6)</f>
        <v>1.1329261346513101E-5</v>
      </c>
      <c r="F9" s="1"/>
      <c r="G9" s="1"/>
      <c r="H9" s="1">
        <f>AVERAGE(H6:J6)</f>
        <v>1.7067505060058301E-5</v>
      </c>
      <c r="I9" s="1"/>
      <c r="J9" s="1"/>
      <c r="K9" s="1">
        <f>AVERAGE(K6:M6)</f>
        <v>1.5681839360109267E-5</v>
      </c>
      <c r="L9" s="1"/>
      <c r="M9" s="1"/>
      <c r="N9" s="1"/>
    </row>
    <row r="10" spans="1:14">
      <c r="A10" s="1"/>
      <c r="B10" s="1">
        <f>B7/B9</f>
        <v>1.4107688884001556E-2</v>
      </c>
      <c r="C10" s="1">
        <f>C7/B9</f>
        <v>1.4891689941899681E-2</v>
      </c>
      <c r="D10" s="1">
        <f>D7/B9</f>
        <v>1.5703120648758742E-2</v>
      </c>
      <c r="E10" s="1">
        <f>E7/E9</f>
        <v>0.19813750985398332</v>
      </c>
      <c r="F10" s="1">
        <f>F7/E9</f>
        <v>0.19817837862973195</v>
      </c>
      <c r="G10" s="1">
        <f>G7/E9</f>
        <v>0.18298635787498518</v>
      </c>
      <c r="H10" s="1">
        <f>H7/H9</f>
        <v>6.576176316699313E-3</v>
      </c>
      <c r="I10" s="1">
        <f>I7/H9</f>
        <v>7.2352339168529787E-3</v>
      </c>
      <c r="J10" s="1">
        <f>J7/H9</f>
        <v>7.2526449291855748E-3</v>
      </c>
      <c r="K10" s="1">
        <f>K7/K9</f>
        <v>0.11585126653130128</v>
      </c>
      <c r="L10" s="1">
        <f>L7/K9</f>
        <v>9.3970766223701235E-2</v>
      </c>
      <c r="M10" s="1">
        <f>M7/K9</f>
        <v>0.12354934037671347</v>
      </c>
      <c r="N10" s="1"/>
    </row>
    <row r="11" spans="1:14">
      <c r="A11" s="1"/>
      <c r="B11" s="1">
        <f>AVERAGE(B10:D10)</f>
        <v>1.4900833158219993E-2</v>
      </c>
      <c r="C11" s="1">
        <f>_xlfn.STDEV.P(B10:D10)</f>
        <v>6.5136437718713036E-4</v>
      </c>
      <c r="D11" s="1"/>
      <c r="E11" s="1">
        <f>AVERAGE(E10:G10)</f>
        <v>0.19310074878623348</v>
      </c>
      <c r="F11" s="1">
        <f>_xlfn.STDEV.P(E10:G10)</f>
        <v>7.1519738624319399E-3</v>
      </c>
      <c r="G11" s="1"/>
      <c r="H11" s="1">
        <f>AVERAGE(H10:J10)</f>
        <v>7.0213517209126225E-3</v>
      </c>
      <c r="I11" s="1">
        <f>_xlfn.STDEV.P(H10:J10)</f>
        <v>3.148667879436994E-4</v>
      </c>
      <c r="J11" s="1"/>
      <c r="K11" s="1">
        <f>AVERAGE(K10:M10)</f>
        <v>0.11112379104390531</v>
      </c>
      <c r="L11" s="1">
        <f>_xlfn.STDEV.P(K10:M10)</f>
        <v>1.2529559199329708E-2</v>
      </c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2"/>
      <c r="I12" s="1"/>
      <c r="J12" s="1"/>
      <c r="K12" s="24">
        <f>TTEST(K10:M10,E10:G10,2,2)</f>
        <v>1.3016071321881779E-3</v>
      </c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3">
        <f>B10/0.0149</f>
        <v>0.94682475731554072</v>
      </c>
      <c r="C14" s="3">
        <f t="shared" ref="C14:M14" si="2">C10/0.0149</f>
        <v>0.99944227797984442</v>
      </c>
      <c r="D14" s="3">
        <f t="shared" si="2"/>
        <v>1.0539007146817947</v>
      </c>
      <c r="E14" s="3">
        <f t="shared" si="2"/>
        <v>13.29781945328747</v>
      </c>
      <c r="F14" s="3">
        <f t="shared" si="2"/>
        <v>13.300562324143083</v>
      </c>
      <c r="G14" s="3">
        <f t="shared" si="2"/>
        <v>12.280963615770817</v>
      </c>
      <c r="H14" s="3">
        <f t="shared" si="2"/>
        <v>0.44135411521471901</v>
      </c>
      <c r="I14" s="3">
        <f t="shared" si="2"/>
        <v>0.48558616891630729</v>
      </c>
      <c r="J14" s="3">
        <f t="shared" si="2"/>
        <v>0.48675469323393117</v>
      </c>
      <c r="K14" s="3">
        <f>K10/0.0149</f>
        <v>7.7752527873356563</v>
      </c>
      <c r="L14" s="3">
        <f t="shared" si="2"/>
        <v>6.3067628338054522</v>
      </c>
      <c r="M14" s="3">
        <f t="shared" si="2"/>
        <v>8.2919020387056026</v>
      </c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5" t="s">
        <v>46</v>
      </c>
      <c r="C17" s="1"/>
      <c r="D17" s="1"/>
      <c r="E17" s="1"/>
      <c r="F17" s="1"/>
      <c r="G17" s="1"/>
      <c r="H17" s="5" t="s">
        <v>159</v>
      </c>
      <c r="I17" s="1"/>
      <c r="J17" s="1"/>
      <c r="K17" s="1"/>
      <c r="L17" s="1"/>
      <c r="M17" s="1"/>
      <c r="N17" s="1"/>
    </row>
    <row r="18" spans="1:14">
      <c r="A18" s="1"/>
      <c r="B18" s="1">
        <v>16.179180145263672</v>
      </c>
      <c r="C18" s="1">
        <v>15.953946113586426</v>
      </c>
      <c r="D18" s="1">
        <v>16.311050415039062</v>
      </c>
      <c r="E18" s="1">
        <v>15.341530799865723</v>
      </c>
      <c r="F18" s="1">
        <v>15.628782272338867</v>
      </c>
      <c r="G18" s="1">
        <v>15.924080848693848</v>
      </c>
      <c r="H18" s="1">
        <v>14.779967308044434</v>
      </c>
      <c r="I18" s="1">
        <v>15.24122428894043</v>
      </c>
      <c r="J18" s="1">
        <v>15.359076499938965</v>
      </c>
      <c r="K18" s="1">
        <v>15.366249084472656</v>
      </c>
      <c r="L18" s="1">
        <v>15.834841728210449</v>
      </c>
      <c r="M18" s="1">
        <v>15.443851470947266</v>
      </c>
      <c r="N18" s="1"/>
    </row>
    <row r="19" spans="1:14">
      <c r="A19" s="1"/>
      <c r="B19" s="1">
        <v>22.995584487915039</v>
      </c>
      <c r="C19" s="1">
        <v>22.889505386352539</v>
      </c>
      <c r="D19" s="1">
        <v>22.69719123840332</v>
      </c>
      <c r="E19" s="1">
        <v>20.82771110534668</v>
      </c>
      <c r="F19" s="1">
        <v>20.823875427246094</v>
      </c>
      <c r="G19" s="1">
        <v>20.804409027099609</v>
      </c>
      <c r="H19" s="1">
        <v>23.357223510742188</v>
      </c>
      <c r="I19" s="1">
        <v>23.16688346862793</v>
      </c>
      <c r="J19" s="1">
        <v>21.487262725830078</v>
      </c>
      <c r="K19" s="1">
        <v>20.967647552490234</v>
      </c>
      <c r="L19" s="1">
        <v>20.982776641845703</v>
      </c>
      <c r="M19" s="1">
        <v>20.890697479248047</v>
      </c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>
        <f>POWER(2,-B18)</f>
        <v>1.3476635151771113E-5</v>
      </c>
      <c r="C21" s="1">
        <f>POWER(2,-C18)</f>
        <v>1.5753739891719554E-5</v>
      </c>
      <c r="D21" s="1">
        <f>POWER(2,-D18)</f>
        <v>1.2299418081460392E-5</v>
      </c>
      <c r="E21" s="25">
        <v>1.7110000000000001E-5</v>
      </c>
      <c r="F21" s="1">
        <f t="shared" ref="F21:M22" si="3">POWER(2,-F18)</f>
        <v>1.9736390995353369E-5</v>
      </c>
      <c r="G21" s="1">
        <f t="shared" si="3"/>
        <v>1.6083257348876098E-5</v>
      </c>
      <c r="H21" s="1">
        <f t="shared" si="3"/>
        <v>3.5545653687221736E-5</v>
      </c>
      <c r="I21" s="1">
        <f t="shared" si="3"/>
        <v>2.5818696855785908E-5</v>
      </c>
      <c r="J21" s="1">
        <f t="shared" si="3"/>
        <v>2.3793441751072084E-5</v>
      </c>
      <c r="K21" s="1">
        <f t="shared" si="3"/>
        <v>2.3675442494811185E-5</v>
      </c>
      <c r="L21" s="1">
        <f t="shared" si="3"/>
        <v>1.7109513595931251E-5</v>
      </c>
      <c r="M21" s="1">
        <f t="shared" si="3"/>
        <v>2.243558812917865E-5</v>
      </c>
      <c r="N21" s="1"/>
    </row>
    <row r="22" spans="1:14">
      <c r="A22" s="1"/>
      <c r="B22" s="1">
        <f t="shared" ref="B22:K22" si="4">POWER(2,-B19)</f>
        <v>1.1957470037576492E-7</v>
      </c>
      <c r="C22" s="1">
        <f t="shared" si="4"/>
        <v>1.2869814665385777E-7</v>
      </c>
      <c r="D22" s="1">
        <f t="shared" si="4"/>
        <v>1.4704986154032211E-7</v>
      </c>
      <c r="E22" s="1">
        <f t="shared" si="4"/>
        <v>5.3732149727837862E-7</v>
      </c>
      <c r="F22" s="1">
        <f t="shared" si="4"/>
        <v>5.3875196902779716E-7</v>
      </c>
      <c r="G22" s="1">
        <f t="shared" si="4"/>
        <v>5.4607065743640738E-7</v>
      </c>
      <c r="H22" s="1">
        <f t="shared" si="4"/>
        <v>9.3062584158575689E-8</v>
      </c>
      <c r="I22" s="1">
        <f t="shared" si="4"/>
        <v>1.0618744466294801E-7</v>
      </c>
      <c r="J22" s="1">
        <f t="shared" si="4"/>
        <v>3.4016481854778542E-7</v>
      </c>
      <c r="K22" s="1">
        <f t="shared" si="4"/>
        <v>4.8765103262198247E-7</v>
      </c>
      <c r="L22" s="1">
        <f t="shared" si="3"/>
        <v>4.8256390969401167E-7</v>
      </c>
      <c r="M22" s="1">
        <f>POWER(2,-M19)</f>
        <v>5.1436739134079341E-7</v>
      </c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>
        <f>AVERAGE(B21:D21)</f>
        <v>1.3843264374983686E-5</v>
      </c>
      <c r="C24" s="1"/>
      <c r="D24" s="1"/>
      <c r="E24" s="1">
        <f>AVERAGE(E21:G21)</f>
        <v>1.7643216114743157E-5</v>
      </c>
      <c r="F24" s="1"/>
      <c r="G24" s="1"/>
      <c r="H24" s="1">
        <f>AVERAGE(H21:J21)</f>
        <v>2.8385930764693241E-5</v>
      </c>
      <c r="I24" s="1"/>
      <c r="J24" s="1"/>
      <c r="K24" s="1">
        <f>AVERAGE(K21:M21)</f>
        <v>2.1073514739973698E-5</v>
      </c>
      <c r="L24" s="1"/>
      <c r="M24" s="1"/>
      <c r="N24" s="1"/>
    </row>
    <row r="25" spans="1:14">
      <c r="A25" s="1"/>
      <c r="B25" s="1">
        <f>B22/B24</f>
        <v>8.6377531438213122E-3</v>
      </c>
      <c r="C25" s="1">
        <f>C22/B24</f>
        <v>9.2968062422061088E-3</v>
      </c>
      <c r="D25" s="1">
        <f>D22/B24</f>
        <v>1.0622484520779471E-2</v>
      </c>
      <c r="E25" s="1">
        <f>E22/E24</f>
        <v>3.0454849829186073E-2</v>
      </c>
      <c r="F25" s="1">
        <f>F22/E24</f>
        <v>3.0535927549943755E-2</v>
      </c>
      <c r="G25" s="1">
        <f>G22/E24</f>
        <v>3.0950743554067545E-2</v>
      </c>
      <c r="H25" s="1">
        <f>H22/H24</f>
        <v>3.2784756973453918E-3</v>
      </c>
      <c r="I25" s="1">
        <f>I22/H24</f>
        <v>3.7408477299263063E-3</v>
      </c>
      <c r="J25" s="1">
        <f>J22/H24</f>
        <v>1.1983571064398088E-2</v>
      </c>
      <c r="K25" s="1">
        <f>K22/K24</f>
        <v>2.3140469857027331E-2</v>
      </c>
      <c r="L25" s="1">
        <f>L22/K24</f>
        <v>2.2899070973607032E-2</v>
      </c>
      <c r="M25" s="1">
        <f>M22/K24</f>
        <v>2.4408239332051516E-2</v>
      </c>
      <c r="N25" s="1"/>
    </row>
    <row r="26" spans="1:14">
      <c r="A26" s="1"/>
      <c r="B26" s="1">
        <f>AVERAGE(B25:D25)</f>
        <v>9.5190146356022975E-3</v>
      </c>
      <c r="C26" s="1">
        <f>_xlfn.STDEV.P(B25:D25)</f>
        <v>8.2535733160142783E-4</v>
      </c>
      <c r="D26" s="1"/>
      <c r="E26" s="1">
        <f>AVERAGE(E25:G25)</f>
        <v>3.0647173644399128E-2</v>
      </c>
      <c r="F26" s="1">
        <f>_xlfn.STDEV.P(E25:G25)</f>
        <v>2.1719333437114638E-4</v>
      </c>
      <c r="G26" s="1"/>
      <c r="H26" s="1">
        <f>AVERAGE(H25:J25)</f>
        <v>6.3342981638899289E-3</v>
      </c>
      <c r="I26" s="1">
        <f>_xlfn.STDEV.P(H25:J25)</f>
        <v>3.9990965815160599E-3</v>
      </c>
      <c r="J26" s="1"/>
      <c r="K26" s="1">
        <f>AVERAGE(K25:M25)</f>
        <v>2.3482593387561961E-2</v>
      </c>
      <c r="L26" s="1">
        <f>_xlfn.STDEV.P(K25:M25)</f>
        <v>6.6190818403643367E-4</v>
      </c>
      <c r="M26" s="1"/>
      <c r="N26" s="1"/>
    </row>
    <row r="27" spans="1:14">
      <c r="A27" s="1"/>
      <c r="B27" s="1"/>
      <c r="C27" s="1"/>
      <c r="D27" s="1"/>
      <c r="E27" s="24">
        <f>TTEST(E10:G10,E25:G25,2,2)</f>
        <v>5.6088695048718325E-6</v>
      </c>
      <c r="F27" s="1"/>
      <c r="G27" s="1"/>
      <c r="H27" s="1"/>
      <c r="I27" s="1"/>
      <c r="J27" s="1"/>
      <c r="K27" s="24">
        <f>TTEST(K25:M25,E10:G10,2,2)</f>
        <v>4.7942677463100205E-6</v>
      </c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3">
        <f>B25/0.0149</f>
        <v>0.57971497609539013</v>
      </c>
      <c r="C29" s="3">
        <f t="shared" ref="C29:M29" si="5">C25/0.0149</f>
        <v>0.6239467276648395</v>
      </c>
      <c r="D29" s="3">
        <f t="shared" si="5"/>
        <v>0.71291842421338736</v>
      </c>
      <c r="E29" s="3">
        <f t="shared" si="5"/>
        <v>2.0439496529655083</v>
      </c>
      <c r="F29" s="3">
        <f t="shared" si="5"/>
        <v>2.0493911107344802</v>
      </c>
      <c r="G29" s="3">
        <f t="shared" si="5"/>
        <v>2.0772311110112445</v>
      </c>
      <c r="H29" s="3">
        <f t="shared" si="5"/>
        <v>0.22003192599633503</v>
      </c>
      <c r="I29" s="3">
        <f t="shared" si="5"/>
        <v>0.25106360603532257</v>
      </c>
      <c r="J29" s="3">
        <f t="shared" si="5"/>
        <v>0.80426651438913344</v>
      </c>
      <c r="K29" s="3">
        <f t="shared" si="5"/>
        <v>1.5530516682568678</v>
      </c>
      <c r="L29" s="3">
        <f t="shared" si="5"/>
        <v>1.5368504009132236</v>
      </c>
      <c r="M29" s="3">
        <f t="shared" si="5"/>
        <v>1.6381368679229205</v>
      </c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5" t="s">
        <v>157</v>
      </c>
      <c r="B31" s="1">
        <v>16.263116836547852</v>
      </c>
      <c r="C31" s="1">
        <v>16.291040420532227</v>
      </c>
      <c r="D31" s="1">
        <v>16.377078628540001</v>
      </c>
      <c r="E31" s="1">
        <v>16.351633071899414</v>
      </c>
      <c r="F31" s="1">
        <v>16.188859939575195</v>
      </c>
      <c r="G31" s="1">
        <v>16.370246505737299</v>
      </c>
      <c r="H31" s="1">
        <v>16.32911491394043</v>
      </c>
      <c r="I31" s="1">
        <v>16.137477874755859</v>
      </c>
      <c r="J31" s="1">
        <v>16.123296394348099</v>
      </c>
      <c r="K31" s="1">
        <v>15.921031951904297</v>
      </c>
      <c r="L31" s="1">
        <v>15.768417358398438</v>
      </c>
      <c r="M31" s="1">
        <v>15.944724655151401</v>
      </c>
      <c r="N31" s="1"/>
    </row>
    <row r="32" spans="1:14">
      <c r="A32" s="5" t="s">
        <v>160</v>
      </c>
      <c r="B32" s="1">
        <v>21.01722526550293</v>
      </c>
      <c r="C32" s="1">
        <v>21.050220489501953</v>
      </c>
      <c r="D32" s="1">
        <v>21.053722877502398</v>
      </c>
      <c r="E32" s="1">
        <v>19.233968734741211</v>
      </c>
      <c r="F32" s="1">
        <v>19.132047653198242</v>
      </c>
      <c r="G32" s="1">
        <v>19.0830081939697</v>
      </c>
      <c r="H32" s="1">
        <v>21.334663391113281</v>
      </c>
      <c r="I32" s="1">
        <v>21.191287994384766</v>
      </c>
      <c r="J32" s="1">
        <v>21.362975692749</v>
      </c>
      <c r="K32" s="1">
        <v>19.75299072265625</v>
      </c>
      <c r="L32" s="1">
        <v>19.690864562988281</v>
      </c>
      <c r="M32" s="1">
        <v>19.821927642822299</v>
      </c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>
        <f>POWER(2,-B31)</f>
        <v>1.2714931043182682E-5</v>
      </c>
      <c r="C34" s="1">
        <f t="shared" ref="C34:M35" si="6">POWER(2,-C31)</f>
        <v>1.2471197955570436E-5</v>
      </c>
      <c r="D34" s="1">
        <f t="shared" si="6"/>
        <v>1.1749194449883055E-5</v>
      </c>
      <c r="E34" s="1">
        <f t="shared" si="6"/>
        <v>1.1958259326005549E-5</v>
      </c>
      <c r="F34" s="1">
        <f t="shared" si="6"/>
        <v>1.3386516036089162E-5</v>
      </c>
      <c r="G34" s="1">
        <f t="shared" si="6"/>
        <v>1.180496667339514E-5</v>
      </c>
      <c r="H34" s="1">
        <f t="shared" si="6"/>
        <v>1.2146372849683709E-5</v>
      </c>
      <c r="I34" s="1">
        <f t="shared" si="6"/>
        <v>1.387187303974452E-5</v>
      </c>
      <c r="J34" s="1">
        <f t="shared" si="6"/>
        <v>1.4008903908053777E-5</v>
      </c>
      <c r="K34" s="1">
        <f t="shared" si="6"/>
        <v>1.6117282587582872E-5</v>
      </c>
      <c r="L34" s="1">
        <f t="shared" si="6"/>
        <v>1.7915683888456713E-5</v>
      </c>
      <c r="M34" s="1">
        <f t="shared" si="6"/>
        <v>1.5854757586055769E-5</v>
      </c>
      <c r="N34" s="1"/>
    </row>
    <row r="35" spans="1:14">
      <c r="A35" s="1"/>
      <c r="B35" s="1">
        <f>POWER(2,-B32)</f>
        <v>4.7117774510517046E-7</v>
      </c>
      <c r="C35" s="1">
        <f>POWER(2,-C32)</f>
        <v>4.6052394606425811E-7</v>
      </c>
      <c r="D35" s="1">
        <f>POWER(2,-D32)</f>
        <v>4.5940730169740538E-7</v>
      </c>
      <c r="E35" s="1">
        <f>POWER(2,-E32)</f>
        <v>1.6218044031474778E-6</v>
      </c>
      <c r="F35" s="1">
        <f t="shared" si="6"/>
        <v>1.7405230453159833E-6</v>
      </c>
      <c r="G35" s="1">
        <f t="shared" si="6"/>
        <v>1.800703157563568E-6</v>
      </c>
      <c r="H35" s="1">
        <f t="shared" si="6"/>
        <v>3.7811714658247536E-7</v>
      </c>
      <c r="I35" s="1">
        <f t="shared" si="6"/>
        <v>4.176251714467379E-7</v>
      </c>
      <c r="J35" s="1">
        <f t="shared" si="6"/>
        <v>3.7076908897364082E-7</v>
      </c>
      <c r="K35" s="1">
        <f t="shared" si="6"/>
        <v>1.1317676821411E-6</v>
      </c>
      <c r="L35" s="1">
        <f t="shared" si="6"/>
        <v>1.1815691028710198E-6</v>
      </c>
      <c r="M35" s="1">
        <f>POWER(2,-M32)</f>
        <v>1.0789596599682815E-6</v>
      </c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>
        <f>AVERAGE(B34:D34)</f>
        <v>1.2311774482878725E-5</v>
      </c>
      <c r="C37" s="1"/>
      <c r="D37" s="1"/>
      <c r="E37" s="1">
        <f>AVERAGE(E34:G34)</f>
        <v>1.2383247345163284E-5</v>
      </c>
      <c r="F37" s="1"/>
      <c r="G37" s="1"/>
      <c r="H37" s="1">
        <f>AVERAGE(H34:J34)</f>
        <v>1.3342383265827336E-5</v>
      </c>
      <c r="I37" s="1"/>
      <c r="J37" s="1"/>
      <c r="K37" s="1">
        <f>AVERAGE(K34:M34)</f>
        <v>1.6629241354031781E-5</v>
      </c>
      <c r="L37" s="1"/>
      <c r="M37" s="1"/>
      <c r="N37" s="1"/>
    </row>
    <row r="38" spans="1:14">
      <c r="A38" s="1"/>
      <c r="B38" s="1">
        <f>B35/B37</f>
        <v>3.8270498355895827E-2</v>
      </c>
      <c r="C38" s="1">
        <f>C35/B37</f>
        <v>3.7405164195029907E-2</v>
      </c>
      <c r="D38" s="1">
        <f>D35/B37</f>
        <v>3.731446692239828E-2</v>
      </c>
      <c r="E38" s="1">
        <f>E35/E37</f>
        <v>0.1309676176161442</v>
      </c>
      <c r="F38" s="1">
        <f>F35/E37</f>
        <v>0.14055465394509836</v>
      </c>
      <c r="G38" s="1">
        <f>G35/E37</f>
        <v>0.14541445449419182</v>
      </c>
      <c r="H38" s="1">
        <f>H35/H37</f>
        <v>2.8339550667152043E-2</v>
      </c>
      <c r="I38" s="1">
        <f>I35/H37</f>
        <v>3.1300642705742406E-2</v>
      </c>
      <c r="J38" s="1">
        <f>J35/H37</f>
        <v>2.7788820152038266E-2</v>
      </c>
      <c r="K38" s="1">
        <f>K35/K37</f>
        <v>6.8058888439110996E-2</v>
      </c>
      <c r="L38" s="1">
        <f>L35/K37</f>
        <v>7.1053698585266306E-2</v>
      </c>
      <c r="M38" s="1">
        <f>M35/K37</f>
        <v>6.4883276211917293E-2</v>
      </c>
      <c r="N38" s="1"/>
    </row>
    <row r="39" spans="1:14">
      <c r="A39" s="1"/>
      <c r="B39" s="1">
        <f>AVERAGE(B38:D38)</f>
        <v>3.7663376491108007E-2</v>
      </c>
      <c r="C39" s="1">
        <f>_xlfn.STDEV.P(B38:D38)</f>
        <v>4.3089381355757543E-4</v>
      </c>
      <c r="D39" s="1"/>
      <c r="E39" s="1">
        <f>AVERAGE(E38:G38)</f>
        <v>0.13897890868514479</v>
      </c>
      <c r="F39" s="1">
        <f>_xlfn.STDEV.P(E38:G38)</f>
        <v>6.0022220212422898E-3</v>
      </c>
      <c r="G39" s="1"/>
      <c r="H39" s="1">
        <f>AVERAGE(H38:J38)</f>
        <v>2.9143004508310904E-2</v>
      </c>
      <c r="I39" s="1">
        <f>_xlfn.STDEV.P(H38:J38)</f>
        <v>1.5421582210938371E-3</v>
      </c>
      <c r="J39" s="1"/>
      <c r="K39" s="1">
        <f>AVERAGE(K38:M38)</f>
        <v>6.7998621078764865E-2</v>
      </c>
      <c r="L39" s="1">
        <f>_xlfn.STDEV.P(K38:M38)</f>
        <v>2.5194248262151468E-3</v>
      </c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2"/>
      <c r="I40" s="1"/>
      <c r="J40" s="1"/>
      <c r="K40" s="24">
        <f>TTEST(K38:M38,E38:G38,2,2)</f>
        <v>1.0319631224602425E-4</v>
      </c>
      <c r="L40" s="1"/>
      <c r="M40" s="1"/>
      <c r="N40" s="1"/>
    </row>
    <row r="41" spans="1:14">
      <c r="A41" s="1"/>
      <c r="B41" s="3">
        <f>B38/0.03766337</f>
        <v>1.0161198627710644</v>
      </c>
      <c r="C41" s="3">
        <f t="shared" ref="C41:M41" si="7">C38/0.03766337</f>
        <v>0.99314437861056792</v>
      </c>
      <c r="D41" s="3">
        <f t="shared" si="7"/>
        <v>0.9907362756545226</v>
      </c>
      <c r="E41" s="3">
        <f t="shared" si="7"/>
        <v>3.4773207393853549</v>
      </c>
      <c r="F41" s="3">
        <f t="shared" si="7"/>
        <v>3.7318661061157927</v>
      </c>
      <c r="G41" s="3">
        <f t="shared" si="7"/>
        <v>3.8608986528340883</v>
      </c>
      <c r="H41" s="3">
        <f t="shared" si="7"/>
        <v>0.75244330677663851</v>
      </c>
      <c r="I41" s="3">
        <f t="shared" si="7"/>
        <v>0.83106325073253939</v>
      </c>
      <c r="J41" s="3">
        <f t="shared" si="7"/>
        <v>0.7378208628712265</v>
      </c>
      <c r="K41" s="3">
        <f t="shared" si="7"/>
        <v>1.8070312996184621</v>
      </c>
      <c r="L41" s="3">
        <f t="shared" si="7"/>
        <v>1.8865464929257871</v>
      </c>
      <c r="M41" s="3">
        <f t="shared" si="7"/>
        <v>1.7227156309145275</v>
      </c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>
        <v>16.620994567871094</v>
      </c>
      <c r="C44" s="1">
        <v>16.237762451171875</v>
      </c>
      <c r="D44" s="1">
        <v>16.5293785095215</v>
      </c>
      <c r="E44" s="1">
        <v>16.281293869018555</v>
      </c>
      <c r="F44" s="1">
        <v>16.32049560546875</v>
      </c>
      <c r="G44" s="1">
        <v>16.500894737243701</v>
      </c>
      <c r="H44" s="1">
        <v>15.143753051757812</v>
      </c>
      <c r="I44" s="1">
        <v>15.139126777648926</v>
      </c>
      <c r="J44" s="1">
        <v>15.1014399147034</v>
      </c>
      <c r="K44" s="1">
        <v>15.85030460357666</v>
      </c>
      <c r="L44" s="1">
        <v>15.761557579040527</v>
      </c>
      <c r="M44" s="1">
        <v>15.905931091308601</v>
      </c>
      <c r="N44" s="1"/>
    </row>
    <row r="45" spans="1:14">
      <c r="A45" s="1"/>
      <c r="B45" s="1">
        <v>21.818046569824219</v>
      </c>
      <c r="C45" s="1">
        <v>21.779184341430664</v>
      </c>
      <c r="D45" s="1">
        <v>21.8986154556274</v>
      </c>
      <c r="E45" s="1">
        <v>21.099140167236328</v>
      </c>
      <c r="F45" s="1">
        <v>21.14776611328125</v>
      </c>
      <c r="G45" s="1">
        <v>21.523453140258798</v>
      </c>
      <c r="H45" s="1">
        <v>20.605180740356445</v>
      </c>
      <c r="I45" s="1">
        <v>20.587688446044922</v>
      </c>
      <c r="J45" s="1">
        <v>20.696434593200699</v>
      </c>
      <c r="K45" s="1">
        <v>20.120500564575195</v>
      </c>
      <c r="L45" s="1">
        <v>20.108915328979492</v>
      </c>
      <c r="M45" s="1">
        <v>20.414707946777298</v>
      </c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>
        <f>POWER(2,-B44)</f>
        <v>9.921608299707445E-6</v>
      </c>
      <c r="C47" s="1">
        <f>POWER(2,-C44)</f>
        <v>1.2940362419014233E-5</v>
      </c>
      <c r="D47" s="1">
        <f>POWER(2,-D44)</f>
        <v>1.0572099915801935E-5</v>
      </c>
      <c r="E47" s="25">
        <v>1.7110000000000001E-5</v>
      </c>
      <c r="F47" s="1">
        <f t="shared" ref="F47:M47" si="8">POWER(2,-F44)</f>
        <v>1.2219157948192263E-5</v>
      </c>
      <c r="G47" s="1">
        <f t="shared" si="8"/>
        <v>1.0782903753823898E-5</v>
      </c>
      <c r="H47" s="1">
        <f t="shared" si="8"/>
        <v>2.7623333356797657E-5</v>
      </c>
      <c r="I47" s="1">
        <f t="shared" si="8"/>
        <v>2.7712054967286668E-5</v>
      </c>
      <c r="J47" s="1">
        <f t="shared" si="8"/>
        <v>2.844550235706207E-5</v>
      </c>
      <c r="K47" s="1">
        <f t="shared" si="8"/>
        <v>1.6927112239446899E-5</v>
      </c>
      <c r="L47" s="1">
        <f t="shared" si="8"/>
        <v>1.8001072884585966E-5</v>
      </c>
      <c r="M47" s="1">
        <f t="shared" si="8"/>
        <v>1.6286870099502528E-5</v>
      </c>
      <c r="N47" s="1"/>
    </row>
    <row r="48" spans="1:14">
      <c r="A48" s="1"/>
      <c r="B48" s="1">
        <f t="shared" ref="B48:L48" si="9">POWER(2,-B45)</f>
        <v>2.7046653404145717E-7</v>
      </c>
      <c r="C48" s="1">
        <f t="shared" si="9"/>
        <v>2.7785117143543696E-7</v>
      </c>
      <c r="D48" s="1">
        <f t="shared" si="9"/>
        <v>2.5577605480467612E-7</v>
      </c>
      <c r="E48" s="1">
        <f t="shared" si="9"/>
        <v>4.4517003832972329E-7</v>
      </c>
      <c r="F48" s="1">
        <f t="shared" si="9"/>
        <v>4.3041565459412169E-7</v>
      </c>
      <c r="G48" s="1">
        <f t="shared" si="9"/>
        <v>3.3173782620912537E-7</v>
      </c>
      <c r="H48" s="1">
        <f t="shared" si="9"/>
        <v>6.269350218441854E-7</v>
      </c>
      <c r="I48" s="1">
        <f t="shared" si="9"/>
        <v>6.3458271193856491E-7</v>
      </c>
      <c r="J48" s="1">
        <f t="shared" si="9"/>
        <v>5.8850801797029247E-7</v>
      </c>
      <c r="K48" s="1">
        <f t="shared" si="9"/>
        <v>8.7725489918561682E-7</v>
      </c>
      <c r="L48" s="1">
        <f t="shared" si="9"/>
        <v>8.8432785674115117E-7</v>
      </c>
      <c r="M48" s="1">
        <f>POWER(2,-M45)</f>
        <v>7.154191406815363E-7</v>
      </c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>
        <f>AVERAGE(B47:D47)</f>
        <v>1.114469021150787E-5</v>
      </c>
      <c r="C50" s="1"/>
      <c r="D50" s="1"/>
      <c r="E50" s="1">
        <f>AVERAGE(E47:G47)</f>
        <v>1.3370687234005388E-5</v>
      </c>
      <c r="F50" s="1"/>
      <c r="G50" s="1"/>
      <c r="H50" s="1">
        <f>AVERAGE(H47:J47)</f>
        <v>2.7926963560382132E-5</v>
      </c>
      <c r="I50" s="1"/>
      <c r="J50" s="1"/>
      <c r="K50" s="1">
        <f>AVERAGE(K47:M47)</f>
        <v>1.7071685074511798E-5</v>
      </c>
      <c r="L50" s="1"/>
      <c r="M50" s="1"/>
      <c r="N50" s="1"/>
    </row>
    <row r="51" spans="1:14">
      <c r="A51" s="1"/>
      <c r="B51" s="1">
        <f>B48/B50</f>
        <v>2.4268645328712389E-2</v>
      </c>
      <c r="C51" s="1">
        <f>C48/B50</f>
        <v>2.4931260193175334E-2</v>
      </c>
      <c r="D51" s="1">
        <f>D48/B50</f>
        <v>2.2950485832308277E-2</v>
      </c>
      <c r="E51" s="1">
        <f>E48/E50</f>
        <v>3.329447698077416E-2</v>
      </c>
      <c r="F51" s="1">
        <f>F48/E50</f>
        <v>3.2190989667266662E-2</v>
      </c>
      <c r="G51" s="1">
        <f>G48/E50</f>
        <v>2.4810828374283077E-2</v>
      </c>
      <c r="H51" s="1">
        <f>H48/H50</f>
        <v>2.244909370432132E-2</v>
      </c>
      <c r="I51" s="1">
        <f>I48/H50</f>
        <v>2.2722939805700872E-2</v>
      </c>
      <c r="J51" s="1">
        <f>J48/H50</f>
        <v>2.1073111536019772E-2</v>
      </c>
      <c r="K51" s="1">
        <f>K48/K50</f>
        <v>5.1386544172805027E-2</v>
      </c>
      <c r="L51" s="1">
        <f>L48/K50</f>
        <v>5.1800853453035034E-2</v>
      </c>
      <c r="M51" s="1">
        <f>M48/K50</f>
        <v>4.1906767700961425E-2</v>
      </c>
      <c r="N51" s="1"/>
    </row>
    <row r="52" spans="1:14">
      <c r="A52" s="1"/>
      <c r="B52" s="1">
        <f>AVERAGE(B51:D51)</f>
        <v>2.4050130451398668E-2</v>
      </c>
      <c r="C52" s="1">
        <f>_xlfn.STDEV.P(B51:D51)</f>
        <v>8.232773250339754E-4</v>
      </c>
      <c r="D52" s="1"/>
      <c r="E52" s="1">
        <f>AVERAGE(E51:G51)</f>
        <v>3.0098765007441297E-2</v>
      </c>
      <c r="F52" s="1">
        <f>_xlfn.STDEV.P(E51:G51)</f>
        <v>3.7661763492071137E-3</v>
      </c>
      <c r="G52" s="1"/>
      <c r="H52" s="1">
        <f>AVERAGE(H51:J51)</f>
        <v>2.2081715015347322E-2</v>
      </c>
      <c r="I52" s="1">
        <f>_xlfn.STDEV.P(H51:J51)</f>
        <v>7.2189964939453242E-4</v>
      </c>
      <c r="J52" s="1"/>
      <c r="K52" s="1">
        <f>AVERAGE(K51:M51)</f>
        <v>4.8364721775600493E-2</v>
      </c>
      <c r="L52" s="1">
        <f>_xlfn.STDEV.P(K51:M51)</f>
        <v>4.5695945237720819E-3</v>
      </c>
      <c r="M52" s="1"/>
      <c r="N52" s="1"/>
    </row>
    <row r="53" spans="1:14">
      <c r="A53" s="1"/>
      <c r="B53" s="1"/>
      <c r="C53" s="1"/>
      <c r="D53" s="1"/>
      <c r="E53" s="24">
        <f>TTEST(E38:G38,E51:G51,2,2)</f>
        <v>2.6532813618999067E-5</v>
      </c>
      <c r="F53" s="1"/>
      <c r="G53" s="1"/>
      <c r="H53" s="1"/>
      <c r="I53" s="1"/>
      <c r="J53" s="1"/>
      <c r="K53" s="24">
        <f>TTEST(K38:M38,K51:M51,2,2)</f>
        <v>6.0007820586346593E-3</v>
      </c>
      <c r="L53" s="1"/>
      <c r="M53" s="1"/>
      <c r="N53" s="1"/>
    </row>
    <row r="54" spans="1:14">
      <c r="A54" s="1"/>
      <c r="B54" s="3">
        <f>B51/0.03766337</f>
        <v>0.64435671392953919</v>
      </c>
      <c r="C54" s="3">
        <f t="shared" ref="C54:M54" si="10">C51/0.03766337</f>
        <v>0.66194979878792926</v>
      </c>
      <c r="D54" s="3">
        <f t="shared" si="10"/>
        <v>0.60935826593075115</v>
      </c>
      <c r="E54" s="3">
        <f t="shared" si="10"/>
        <v>0.88400153732324427</v>
      </c>
      <c r="F54" s="3">
        <f t="shared" si="10"/>
        <v>0.85470284967241805</v>
      </c>
      <c r="G54" s="3">
        <f t="shared" si="10"/>
        <v>0.65875221400217443</v>
      </c>
      <c r="H54" s="3">
        <f t="shared" si="10"/>
        <v>0.59604580536264595</v>
      </c>
      <c r="I54" s="3">
        <f t="shared" si="10"/>
        <v>0.60331669220520812</v>
      </c>
      <c r="J54" s="3">
        <f t="shared" si="10"/>
        <v>0.55951210781243876</v>
      </c>
      <c r="K54" s="3">
        <f t="shared" si="10"/>
        <v>1.3643639475916527</v>
      </c>
      <c r="L54" s="3">
        <f t="shared" si="10"/>
        <v>1.3753642717854253</v>
      </c>
      <c r="M54" s="3">
        <f t="shared" si="10"/>
        <v>1.1126664369375716</v>
      </c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FE52-BF66-3D4B-88B3-D007A0A8D8AF}">
  <dimension ref="A1:O40"/>
  <sheetViews>
    <sheetView workbookViewId="0">
      <selection activeCell="F12" sqref="F12"/>
    </sheetView>
  </sheetViews>
  <sheetFormatPr baseColWidth="10" defaultRowHeight="20"/>
  <sheetData>
    <row r="1" spans="1:15">
      <c r="B1" t="s">
        <v>95</v>
      </c>
      <c r="C1" t="s">
        <v>161</v>
      </c>
      <c r="D1" t="s">
        <v>162</v>
      </c>
      <c r="E1" t="s">
        <v>153</v>
      </c>
      <c r="G1" t="s">
        <v>266</v>
      </c>
      <c r="H1" t="s">
        <v>95</v>
      </c>
      <c r="J1" t="s">
        <v>163</v>
      </c>
      <c r="L1" t="s">
        <v>164</v>
      </c>
      <c r="N1" t="s">
        <v>165</v>
      </c>
    </row>
    <row r="2" spans="1:15">
      <c r="A2" t="s">
        <v>166</v>
      </c>
      <c r="B2">
        <v>112.64074999999998</v>
      </c>
      <c r="C2">
        <v>110.79100000000001</v>
      </c>
      <c r="D2">
        <v>121.11620000000001</v>
      </c>
      <c r="E2">
        <v>109.21849999999999</v>
      </c>
      <c r="H2" t="s">
        <v>91</v>
      </c>
      <c r="I2" t="s">
        <v>167</v>
      </c>
      <c r="J2" t="s">
        <v>91</v>
      </c>
      <c r="K2" t="s">
        <v>167</v>
      </c>
      <c r="L2" t="s">
        <v>91</v>
      </c>
      <c r="M2" t="s">
        <v>167</v>
      </c>
      <c r="N2" t="s">
        <v>91</v>
      </c>
      <c r="O2" t="s">
        <v>167</v>
      </c>
    </row>
    <row r="3" spans="1:15">
      <c r="A3" t="s">
        <v>168</v>
      </c>
      <c r="B3">
        <v>379.72808333333336</v>
      </c>
      <c r="C3">
        <v>316.82700000000006</v>
      </c>
      <c r="D3">
        <v>265.2432</v>
      </c>
      <c r="E3">
        <v>246.71229999999997</v>
      </c>
      <c r="G3" t="s">
        <v>169</v>
      </c>
      <c r="H3">
        <v>112.64074999999998</v>
      </c>
      <c r="I3">
        <v>26.770502335826624</v>
      </c>
      <c r="J3">
        <v>110.79100000000001</v>
      </c>
      <c r="K3">
        <v>26.636389483186303</v>
      </c>
      <c r="L3">
        <v>109.21849999999999</v>
      </c>
      <c r="M3">
        <v>6.7624449498683559</v>
      </c>
      <c r="N3">
        <v>121.11620000000001</v>
      </c>
      <c r="O3">
        <v>35.576692331637517</v>
      </c>
    </row>
    <row r="4" spans="1:15">
      <c r="A4" t="s">
        <v>170</v>
      </c>
      <c r="B4">
        <v>960.59824999999989</v>
      </c>
      <c r="C4">
        <v>535.06600000000003</v>
      </c>
      <c r="D4">
        <v>480.69620000000003</v>
      </c>
      <c r="E4">
        <v>620.98350000000005</v>
      </c>
      <c r="H4" s="13">
        <v>146.85299999999998</v>
      </c>
      <c r="J4" s="13">
        <v>90.396000000000015</v>
      </c>
      <c r="L4" s="13">
        <v>105.59250000000002</v>
      </c>
      <c r="N4" s="13">
        <v>169.6</v>
      </c>
    </row>
    <row r="5" spans="1:15">
      <c r="A5" t="s">
        <v>171</v>
      </c>
      <c r="B5">
        <v>1759.1676666666669</v>
      </c>
      <c r="C5">
        <v>742.57950000000005</v>
      </c>
      <c r="D5">
        <v>567.846</v>
      </c>
      <c r="E5">
        <v>627.55000000000007</v>
      </c>
      <c r="H5" s="13">
        <v>132.4255</v>
      </c>
      <c r="J5" s="13">
        <v>96.910499999999999</v>
      </c>
      <c r="L5" s="13">
        <v>102.52849999999999</v>
      </c>
      <c r="N5" s="13">
        <v>96.800000000000011</v>
      </c>
    </row>
    <row r="6" spans="1:15">
      <c r="H6" s="13">
        <v>100</v>
      </c>
      <c r="J6" s="13">
        <v>81.460999999999999</v>
      </c>
      <c r="L6" s="13">
        <v>119.38249999999999</v>
      </c>
      <c r="N6" s="13">
        <v>158.4375</v>
      </c>
    </row>
    <row r="7" spans="1:15">
      <c r="B7">
        <v>26.770502335826624</v>
      </c>
      <c r="C7">
        <v>26.636389483186303</v>
      </c>
      <c r="D7">
        <v>35.576692331637517</v>
      </c>
      <c r="E7">
        <v>6.7624449498683559</v>
      </c>
      <c r="H7" s="13">
        <v>119.78999999999998</v>
      </c>
      <c r="J7" s="13">
        <v>147.875</v>
      </c>
      <c r="L7" s="13">
        <v>103.48799999999997</v>
      </c>
      <c r="N7" s="13">
        <v>83.1875</v>
      </c>
    </row>
    <row r="8" spans="1:15">
      <c r="B8">
        <v>114.10241935005034</v>
      </c>
      <c r="C8">
        <v>129.26099055670272</v>
      </c>
      <c r="D8">
        <v>145.32198993084293</v>
      </c>
      <c r="E8">
        <v>83.269218649270442</v>
      </c>
      <c r="H8" s="13">
        <v>62.4</v>
      </c>
      <c r="J8" s="13">
        <v>137.3125</v>
      </c>
      <c r="L8" s="13">
        <v>115.101</v>
      </c>
      <c r="N8" s="13">
        <v>97.555999999999997</v>
      </c>
    </row>
    <row r="9" spans="1:15">
      <c r="B9">
        <v>191.85804717371818</v>
      </c>
      <c r="C9">
        <v>258.78582726011103</v>
      </c>
      <c r="D9">
        <v>475.44401255590543</v>
      </c>
      <c r="E9">
        <v>379.76011082112751</v>
      </c>
      <c r="H9" s="13">
        <v>114.37599999999999</v>
      </c>
    </row>
    <row r="10" spans="1:15">
      <c r="B10">
        <v>263.22426901830516</v>
      </c>
      <c r="C10">
        <v>424.55157121485257</v>
      </c>
      <c r="D10">
        <v>416.79158397993115</v>
      </c>
      <c r="E10">
        <v>166.73380244358637</v>
      </c>
      <c r="J10">
        <v>0.92010381182102552</v>
      </c>
      <c r="L10">
        <v>0.80673874533009093</v>
      </c>
      <c r="N10">
        <v>0.34665289605229604</v>
      </c>
    </row>
    <row r="12" spans="1:15">
      <c r="G12" t="s">
        <v>172</v>
      </c>
      <c r="H12">
        <v>379.72808333333336</v>
      </c>
      <c r="I12">
        <v>114.10241935005034</v>
      </c>
      <c r="J12">
        <v>316.82700000000006</v>
      </c>
      <c r="K12">
        <v>129.26099055670272</v>
      </c>
      <c r="L12">
        <v>246.71229999999997</v>
      </c>
      <c r="M12">
        <v>83.269218649270442</v>
      </c>
      <c r="N12">
        <v>265.2432</v>
      </c>
      <c r="O12">
        <v>145.32198993084293</v>
      </c>
    </row>
    <row r="13" spans="1:15">
      <c r="H13" s="13">
        <v>250.46300000000002</v>
      </c>
      <c r="J13" s="13">
        <v>224.51600000000002</v>
      </c>
      <c r="L13" s="13">
        <v>251.98250000000002</v>
      </c>
      <c r="N13" s="13">
        <v>252.35000000000002</v>
      </c>
    </row>
    <row r="14" spans="1:15">
      <c r="H14" s="13">
        <v>234.19550000000004</v>
      </c>
      <c r="J14" s="13">
        <v>341.0055000000001</v>
      </c>
      <c r="L14" s="13">
        <v>247.79849999999999</v>
      </c>
      <c r="N14" s="13">
        <v>292.5</v>
      </c>
    </row>
    <row r="15" spans="1:15">
      <c r="H15" s="13">
        <v>387.20000000000005</v>
      </c>
      <c r="J15" s="13">
        <v>423.8010000000001</v>
      </c>
      <c r="L15" s="13">
        <v>279.77249999999998</v>
      </c>
      <c r="N15" s="13">
        <v>179.5625</v>
      </c>
    </row>
    <row r="16" spans="1:15">
      <c r="H16" s="13">
        <v>388.28999999999996</v>
      </c>
      <c r="J16" s="13">
        <v>121</v>
      </c>
      <c r="L16" s="13">
        <v>355.00799999999992</v>
      </c>
      <c r="N16" s="13">
        <v>83.1875</v>
      </c>
    </row>
    <row r="17" spans="7:15">
      <c r="H17" s="13">
        <v>451.584</v>
      </c>
      <c r="J17" s="13">
        <v>473.8125</v>
      </c>
      <c r="L17" s="13">
        <v>99</v>
      </c>
      <c r="N17" s="13">
        <v>518.6160000000001</v>
      </c>
    </row>
    <row r="18" spans="7:15">
      <c r="H18" s="13">
        <v>566.63600000000008</v>
      </c>
    </row>
    <row r="19" spans="7:15">
      <c r="J19">
        <v>0.46677090997171511</v>
      </c>
      <c r="L19">
        <v>8.1344495423603239E-2</v>
      </c>
      <c r="N19">
        <v>0.10917760502806727</v>
      </c>
    </row>
    <row r="22" spans="7:15">
      <c r="G22" t="s">
        <v>173</v>
      </c>
      <c r="H22">
        <v>960.59824999999989</v>
      </c>
      <c r="I22">
        <v>191.85804717371818</v>
      </c>
      <c r="J22">
        <v>535.06600000000003</v>
      </c>
      <c r="K22">
        <v>258.78582726011103</v>
      </c>
      <c r="L22">
        <v>620.98350000000005</v>
      </c>
      <c r="M22">
        <v>379.76011082112751</v>
      </c>
      <c r="N22">
        <v>480.69620000000003</v>
      </c>
      <c r="O22">
        <v>475.44401255590543</v>
      </c>
    </row>
    <row r="23" spans="7:15">
      <c r="H23" s="13">
        <v>919.36800000000017</v>
      </c>
      <c r="J23" s="13">
        <v>713.85599999999999</v>
      </c>
      <c r="L23" s="13">
        <v>1088.7074999999998</v>
      </c>
      <c r="N23" s="13">
        <v>361.6</v>
      </c>
    </row>
    <row r="24" spans="7:15">
      <c r="H24" s="13">
        <v>951.38549999999987</v>
      </c>
      <c r="J24" s="13">
        <v>684.28050000000007</v>
      </c>
      <c r="L24" s="13">
        <v>354.78350000000006</v>
      </c>
      <c r="N24" s="13">
        <v>348.75</v>
      </c>
    </row>
    <row r="25" spans="7:15">
      <c r="H25" s="13">
        <v>1164.8699999999999</v>
      </c>
      <c r="J25" s="13">
        <v>372.00600000000009</v>
      </c>
      <c r="L25" s="13">
        <v>454.07250000000005</v>
      </c>
      <c r="N25" s="13">
        <v>200.6875</v>
      </c>
    </row>
    <row r="26" spans="7:15">
      <c r="H26" s="13">
        <v>1230.3899999999999</v>
      </c>
      <c r="J26" s="13">
        <v>105.875</v>
      </c>
      <c r="L26" s="13">
        <v>87.807999999999979</v>
      </c>
      <c r="N26" s="13">
        <v>83.1875</v>
      </c>
    </row>
    <row r="27" spans="7:15">
      <c r="H27" s="13">
        <v>834.90000000000009</v>
      </c>
      <c r="J27" s="13">
        <v>799.3125</v>
      </c>
      <c r="L27" s="13">
        <v>1119.5460000000003</v>
      </c>
      <c r="N27" s="13">
        <v>1409.2560000000001</v>
      </c>
    </row>
    <row r="28" spans="7:15">
      <c r="H28" s="13">
        <v>662.67600000000004</v>
      </c>
    </row>
    <row r="29" spans="7:15">
      <c r="J29">
        <v>2.8175539943433012E-2</v>
      </c>
      <c r="L29">
        <v>0.13845882883834493</v>
      </c>
      <c r="N29">
        <v>3.55658596232915E-2</v>
      </c>
    </row>
    <row r="33" spans="7:15">
      <c r="G33" t="s">
        <v>174</v>
      </c>
      <c r="H33">
        <v>1759.1676666666669</v>
      </c>
      <c r="I33">
        <v>263.22426901830516</v>
      </c>
      <c r="J33">
        <v>742.57950000000005</v>
      </c>
      <c r="K33">
        <v>424.55157121485257</v>
      </c>
      <c r="L33">
        <v>627.55000000000007</v>
      </c>
      <c r="M33">
        <v>166.73380244358637</v>
      </c>
      <c r="N33">
        <v>567.846</v>
      </c>
      <c r="O33">
        <v>416.79158397993115</v>
      </c>
    </row>
    <row r="34" spans="7:15">
      <c r="H34" s="13">
        <v>1829.175</v>
      </c>
      <c r="J34" s="13">
        <v>1230.0800000000002</v>
      </c>
      <c r="L34" s="13">
        <v>1920.3865000000003</v>
      </c>
      <c r="N34" s="13">
        <v>1058</v>
      </c>
    </row>
    <row r="35" spans="7:15">
      <c r="H35" s="13">
        <v>2144.4629999999993</v>
      </c>
      <c r="J35" s="13">
        <v>1187.5</v>
      </c>
      <c r="L35" s="13">
        <v>213.22749999999999</v>
      </c>
      <c r="N35" s="13">
        <v>1053.4425000000001</v>
      </c>
    </row>
    <row r="36" spans="7:15">
      <c r="H36" s="13">
        <v>1894.5279999999998</v>
      </c>
      <c r="J36" s="13">
        <v>690</v>
      </c>
      <c r="L36" s="13">
        <v>542.08000000000015</v>
      </c>
      <c r="N36" s="13">
        <v>155</v>
      </c>
    </row>
    <row r="37" spans="7:15">
      <c r="H37" s="13">
        <v>1721.0880000000002</v>
      </c>
      <c r="J37" s="13">
        <v>497.31750000000005</v>
      </c>
      <c r="L37" s="13">
        <v>364.5</v>
      </c>
      <c r="N37" s="13">
        <v>464.78750000000002</v>
      </c>
    </row>
    <row r="38" spans="7:15">
      <c r="H38" s="13">
        <v>1270.8360000000002</v>
      </c>
      <c r="J38" s="13">
        <v>108</v>
      </c>
      <c r="L38" s="13">
        <v>97.555999999999997</v>
      </c>
      <c r="N38" s="13">
        <v>108</v>
      </c>
    </row>
    <row r="39" spans="7:15">
      <c r="H39" s="13">
        <v>1694.9160000000002</v>
      </c>
    </row>
    <row r="40" spans="7:15">
      <c r="I40" t="s">
        <v>90</v>
      </c>
      <c r="J40">
        <v>5.0697199102089901E-3</v>
      </c>
      <c r="L40">
        <v>7.0915073769309894E-3</v>
      </c>
      <c r="N40">
        <v>2.7898314813117758E-4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5F17-AAC4-A843-89FF-7F424CF0206E}">
  <dimension ref="A1:T46"/>
  <sheetViews>
    <sheetView workbookViewId="0">
      <selection activeCell="M31" sqref="M31"/>
    </sheetView>
  </sheetViews>
  <sheetFormatPr baseColWidth="10" defaultRowHeight="20"/>
  <sheetData>
    <row r="1" spans="1:20">
      <c r="A1" s="1"/>
      <c r="B1" s="5" t="s">
        <v>175</v>
      </c>
      <c r="C1" s="1"/>
      <c r="D1" s="1"/>
      <c r="E1" s="5" t="s">
        <v>176</v>
      </c>
      <c r="F1" s="1"/>
      <c r="G1" s="1"/>
      <c r="H1" s="5" t="s">
        <v>177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6" t="s">
        <v>178</v>
      </c>
      <c r="B2" s="3">
        <v>23.60877799987793</v>
      </c>
      <c r="C2" s="3">
        <v>23.53776741027832</v>
      </c>
      <c r="D2" s="3">
        <v>23.459728240966797</v>
      </c>
      <c r="E2" s="3">
        <v>27.735254287719727</v>
      </c>
      <c r="F2" s="3">
        <v>27.789236068725586</v>
      </c>
      <c r="G2" s="3">
        <v>27.624065399169922</v>
      </c>
      <c r="H2" s="3">
        <v>23.752679824829102</v>
      </c>
      <c r="I2" s="3">
        <v>23.732944488525391</v>
      </c>
      <c r="J2" s="3">
        <v>23.707454681396484</v>
      </c>
      <c r="K2" s="5" t="s">
        <v>179</v>
      </c>
      <c r="L2" s="3">
        <v>23.969427108764648</v>
      </c>
      <c r="M2" s="3">
        <v>23.9267578125</v>
      </c>
      <c r="N2" s="3">
        <v>23.80583381652832</v>
      </c>
      <c r="O2" s="3">
        <v>27.929407119750977</v>
      </c>
      <c r="P2" s="3">
        <v>27.983058929443359</v>
      </c>
      <c r="Q2" s="3">
        <v>27.79701042175293</v>
      </c>
      <c r="R2" s="3">
        <v>23.961755752563477</v>
      </c>
      <c r="S2" s="3">
        <v>24.05354118347168</v>
      </c>
      <c r="T2" s="3">
        <v>23.953548431396484</v>
      </c>
    </row>
    <row r="3" spans="1:20">
      <c r="A3" s="26" t="s">
        <v>116</v>
      </c>
      <c r="B3" s="3">
        <v>25.872434616088867</v>
      </c>
      <c r="C3" s="3">
        <v>25.976081848144531</v>
      </c>
      <c r="D3" s="3">
        <v>25.853660583496094</v>
      </c>
      <c r="E3" s="3">
        <v>29.920347213745117</v>
      </c>
      <c r="F3" s="3">
        <v>29.94804573059082</v>
      </c>
      <c r="G3" s="3">
        <v>29.876220703125</v>
      </c>
      <c r="H3" s="3">
        <v>25.596773147583008</v>
      </c>
      <c r="I3" s="3">
        <v>25.407651901245117</v>
      </c>
      <c r="J3" s="3">
        <v>25.443222045898438</v>
      </c>
      <c r="K3" s="5" t="s">
        <v>19</v>
      </c>
      <c r="L3" s="3">
        <v>30.882928848266602</v>
      </c>
      <c r="M3" s="3">
        <v>30.69257926940918</v>
      </c>
      <c r="N3" s="3">
        <v>31.725635528564453</v>
      </c>
      <c r="O3" s="3">
        <v>33.741142272949219</v>
      </c>
      <c r="P3" s="3">
        <v>34.659046173095703</v>
      </c>
      <c r="Q3" s="3">
        <v>33.757961273193359</v>
      </c>
      <c r="R3" s="3">
        <v>28.813100814819336</v>
      </c>
      <c r="S3" s="3">
        <v>28.741846084594727</v>
      </c>
      <c r="T3" s="3">
        <v>28.740085601806641</v>
      </c>
    </row>
    <row r="4" spans="1:20">
      <c r="A4" s="26" t="s">
        <v>114</v>
      </c>
      <c r="B4" s="3">
        <v>29.706691741943359</v>
      </c>
      <c r="C4" s="3">
        <v>29.748796463012695</v>
      </c>
      <c r="D4" s="3">
        <v>29.651872634887695</v>
      </c>
      <c r="E4" s="3">
        <v>32.293350219726562</v>
      </c>
      <c r="F4" s="3">
        <v>32.443576812744141</v>
      </c>
      <c r="G4" s="3">
        <v>32.617458343505859</v>
      </c>
      <c r="H4" s="3">
        <v>26.917074203491211</v>
      </c>
      <c r="I4" s="3">
        <v>27.008687973022461</v>
      </c>
      <c r="J4" s="3">
        <v>26.975460052490234</v>
      </c>
      <c r="K4" s="5" t="s">
        <v>180</v>
      </c>
      <c r="L4" s="3">
        <v>27.122360229492188</v>
      </c>
      <c r="M4" s="3">
        <v>26.997390747070312</v>
      </c>
      <c r="N4" s="3">
        <v>27.036975860595703</v>
      </c>
      <c r="O4" s="3">
        <v>30.570774078369141</v>
      </c>
      <c r="P4" s="3">
        <v>30.465429306030273</v>
      </c>
      <c r="Q4" s="3">
        <v>30.609121322631836</v>
      </c>
      <c r="R4" s="3">
        <v>25.917560577392578</v>
      </c>
      <c r="S4" s="3">
        <v>25.84172248840332</v>
      </c>
      <c r="T4" s="3">
        <v>25.878459930419922</v>
      </c>
    </row>
    <row r="5" spans="1:20">
      <c r="A5" s="26" t="s">
        <v>181</v>
      </c>
      <c r="B5" s="3">
        <v>31.85382080078125</v>
      </c>
      <c r="C5" s="3">
        <v>31.861177444458008</v>
      </c>
      <c r="D5" s="3">
        <v>31.908304214477539</v>
      </c>
      <c r="E5" s="3">
        <v>34.675102233886719</v>
      </c>
      <c r="F5" s="3">
        <v>34.476219177246094</v>
      </c>
      <c r="G5" s="3">
        <v>33.929214477539062</v>
      </c>
      <c r="H5" s="3">
        <v>29.5457763671875</v>
      </c>
      <c r="I5" s="3">
        <v>29.379405975341797</v>
      </c>
      <c r="J5" s="3">
        <v>29.280618667602539</v>
      </c>
      <c r="K5" s="5" t="s">
        <v>182</v>
      </c>
      <c r="L5" s="3">
        <v>33.594085693359375</v>
      </c>
      <c r="M5" s="3">
        <v>33.648143768310547</v>
      </c>
      <c r="N5" s="3">
        <v>33.804695129394531</v>
      </c>
      <c r="O5" s="3">
        <v>38.968662261962891</v>
      </c>
      <c r="P5" s="3">
        <v>38.711647033691406</v>
      </c>
      <c r="Q5" s="3">
        <v>38.791339874267578</v>
      </c>
      <c r="R5" s="3">
        <v>31.920446395874023</v>
      </c>
      <c r="S5" s="3">
        <v>31.068502426147461</v>
      </c>
      <c r="T5" s="3">
        <v>31.893604278564453</v>
      </c>
    </row>
    <row r="6" spans="1:20">
      <c r="A6" s="26" t="s">
        <v>183</v>
      </c>
      <c r="B6" s="3">
        <v>30.928171157836914</v>
      </c>
      <c r="C6" s="3">
        <v>30.610786437988281</v>
      </c>
      <c r="D6" s="3">
        <v>30.430543899536133</v>
      </c>
      <c r="E6" s="3">
        <v>33.499794006347656</v>
      </c>
      <c r="F6" s="3">
        <v>33.36126708984375</v>
      </c>
      <c r="G6" s="3">
        <v>32.888481140136719</v>
      </c>
      <c r="H6" s="3">
        <v>26.697902679443359</v>
      </c>
      <c r="I6" s="3">
        <v>26.816938400268555</v>
      </c>
      <c r="J6" s="3">
        <v>26.785573959350586</v>
      </c>
      <c r="K6" s="1"/>
      <c r="L6" s="3"/>
      <c r="M6" s="3"/>
      <c r="N6" s="3"/>
      <c r="O6" s="3"/>
      <c r="P6" s="3"/>
      <c r="Q6" s="3"/>
      <c r="R6" s="3"/>
      <c r="S6" s="3"/>
      <c r="T6" s="3"/>
    </row>
    <row r="7" spans="1:20">
      <c r="A7" s="26" t="s">
        <v>184</v>
      </c>
      <c r="B7" s="3">
        <v>22.917032241821289</v>
      </c>
      <c r="C7" s="3">
        <v>22.84986686706543</v>
      </c>
      <c r="D7" s="3">
        <v>22.763053894042969</v>
      </c>
      <c r="E7" s="3">
        <v>26.849529266357422</v>
      </c>
      <c r="F7" s="3">
        <v>26.722805023193359</v>
      </c>
      <c r="G7" s="3">
        <v>26.734672546386719</v>
      </c>
      <c r="H7" s="3">
        <v>21.929740905761719</v>
      </c>
      <c r="I7" s="3">
        <v>21.943630218505859</v>
      </c>
      <c r="J7" s="3">
        <v>21.907535552978516</v>
      </c>
      <c r="K7" s="1"/>
      <c r="L7" s="3">
        <f t="shared" ref="L7:T10" si="0">POWER(2,-L2)</f>
        <v>6.0881236078404543E-8</v>
      </c>
      <c r="M7" s="3">
        <f t="shared" si="0"/>
        <v>6.2708758022968336E-8</v>
      </c>
      <c r="N7" s="3">
        <f t="shared" si="0"/>
        <v>6.8191453799610544E-8</v>
      </c>
      <c r="O7" s="3">
        <f t="shared" si="0"/>
        <v>3.9121067404058843E-9</v>
      </c>
      <c r="P7" s="3">
        <f t="shared" si="0"/>
        <v>3.7692929466383748E-9</v>
      </c>
      <c r="Q7" s="3">
        <f t="shared" si="0"/>
        <v>4.2881115380956352E-9</v>
      </c>
      <c r="R7" s="3">
        <f t="shared" si="0"/>
        <v>6.1205826901264142E-8</v>
      </c>
      <c r="S7" s="3">
        <f t="shared" si="0"/>
        <v>5.7433145427551744E-8</v>
      </c>
      <c r="T7" s="3">
        <f t="shared" si="0"/>
        <v>6.1555011893551015E-8</v>
      </c>
    </row>
    <row r="8" spans="1:20">
      <c r="A8" s="26" t="s">
        <v>185</v>
      </c>
      <c r="B8" s="3">
        <v>23.78904914855957</v>
      </c>
      <c r="C8" s="3">
        <v>23.596488952636719</v>
      </c>
      <c r="D8" s="3">
        <v>23.588544845581055</v>
      </c>
      <c r="E8" s="3">
        <v>26.689397811889648</v>
      </c>
      <c r="F8" s="3">
        <v>26.832162857055664</v>
      </c>
      <c r="G8" s="3">
        <v>26.841037750244141</v>
      </c>
      <c r="H8" s="3">
        <v>20.627853393554688</v>
      </c>
      <c r="I8" s="3">
        <v>20.100893020629883</v>
      </c>
      <c r="J8" s="3">
        <v>20.308664321899414</v>
      </c>
      <c r="K8" s="1"/>
      <c r="L8" s="3">
        <f t="shared" si="0"/>
        <v>5.0502405273490408E-10</v>
      </c>
      <c r="M8" s="3">
        <f t="shared" si="0"/>
        <v>5.7625272965320961E-10</v>
      </c>
      <c r="N8" s="3">
        <f t="shared" si="0"/>
        <v>2.8159962647130297E-10</v>
      </c>
      <c r="O8" s="3">
        <f t="shared" si="0"/>
        <v>6.9647268403968748E-11</v>
      </c>
      <c r="P8" s="3">
        <f t="shared" si="0"/>
        <v>3.6862728769713158E-11</v>
      </c>
      <c r="Q8" s="3">
        <f t="shared" si="0"/>
        <v>6.8840032122087772E-11</v>
      </c>
      <c r="R8" s="3">
        <f t="shared" si="0"/>
        <v>2.1202759471533282E-9</v>
      </c>
      <c r="S8" s="3">
        <f t="shared" si="0"/>
        <v>2.2276255876710495E-9</v>
      </c>
      <c r="T8" s="3">
        <f t="shared" si="0"/>
        <v>2.2303455597644346E-9</v>
      </c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1"/>
      <c r="L9" s="3">
        <f t="shared" si="0"/>
        <v>6.8447252130064278E-9</v>
      </c>
      <c r="M9" s="3">
        <f t="shared" si="0"/>
        <v>7.464067882361467E-9</v>
      </c>
      <c r="N9" s="3">
        <f t="shared" si="0"/>
        <v>7.262050654914608E-9</v>
      </c>
      <c r="O9" s="3">
        <f t="shared" si="0"/>
        <v>6.2701800477605685E-10</v>
      </c>
      <c r="P9" s="3">
        <f t="shared" si="0"/>
        <v>6.7451552194629514E-10</v>
      </c>
      <c r="Q9" s="3">
        <f t="shared" si="0"/>
        <v>6.1057123618358266E-10</v>
      </c>
      <c r="R9" s="3">
        <f t="shared" si="0"/>
        <v>1.5777451425237077E-8</v>
      </c>
      <c r="S9" s="3">
        <f t="shared" si="0"/>
        <v>1.6629009880810695E-8</v>
      </c>
      <c r="T9" s="3">
        <f t="shared" si="0"/>
        <v>1.6210907188771105E-8</v>
      </c>
    </row>
    <row r="10" spans="1:20">
      <c r="A10" s="3"/>
      <c r="B10" s="3">
        <f>POWER(2,-B2)</f>
        <v>7.8171718792177138E-8</v>
      </c>
      <c r="C10" s="3">
        <f t="shared" ref="C10:J10" si="1">POWER(2,-C2)</f>
        <v>8.2115658240313328E-8</v>
      </c>
      <c r="D10" s="3">
        <f t="shared" si="1"/>
        <v>8.6679841666087239E-8</v>
      </c>
      <c r="E10" s="3">
        <f t="shared" si="1"/>
        <v>4.475654174551894E-9</v>
      </c>
      <c r="F10" s="3">
        <f t="shared" si="1"/>
        <v>4.3112815615938595E-9</v>
      </c>
      <c r="G10" s="3">
        <f t="shared" si="1"/>
        <v>4.8342344915559467E-9</v>
      </c>
      <c r="H10" s="3">
        <f t="shared" si="1"/>
        <v>7.0750725127518048E-8</v>
      </c>
      <c r="I10" s="3">
        <f t="shared" si="1"/>
        <v>7.172520918425319E-8</v>
      </c>
      <c r="J10" s="3">
        <f t="shared" si="1"/>
        <v>7.3003724929913918E-8</v>
      </c>
      <c r="K10" s="1"/>
      <c r="L10" s="3">
        <f t="shared" si="0"/>
        <v>7.7120978179703576E-11</v>
      </c>
      <c r="M10" s="3">
        <f t="shared" si="0"/>
        <v>7.4284709156898015E-11</v>
      </c>
      <c r="N10" s="3">
        <f t="shared" si="0"/>
        <v>6.6645797894993248E-11</v>
      </c>
      <c r="O10" s="3">
        <f t="shared" si="0"/>
        <v>1.8589331331899627E-12</v>
      </c>
      <c r="P10" s="3">
        <f t="shared" si="0"/>
        <v>2.2214321926347752E-12</v>
      </c>
      <c r="Q10" s="3">
        <f t="shared" si="0"/>
        <v>2.1020504054768409E-12</v>
      </c>
      <c r="R10" s="3">
        <f t="shared" si="0"/>
        <v>2.4603005282195069E-10</v>
      </c>
      <c r="S10" s="3">
        <f t="shared" si="0"/>
        <v>4.4406735661964187E-10</v>
      </c>
      <c r="T10" s="3">
        <f t="shared" si="0"/>
        <v>2.5065042325734111E-10</v>
      </c>
    </row>
    <row r="11" spans="1:20">
      <c r="A11" s="3"/>
      <c r="B11" s="3">
        <f t="shared" ref="B11:J16" si="2">POWER(2,-B3)</f>
        <v>1.6278752478978785E-8</v>
      </c>
      <c r="C11" s="3">
        <f t="shared" si="2"/>
        <v>1.5150263763118513E-8</v>
      </c>
      <c r="D11" s="3">
        <f t="shared" si="2"/>
        <v>1.6491974956878239E-8</v>
      </c>
      <c r="E11" s="3">
        <f t="shared" si="2"/>
        <v>9.8418786972572977E-10</v>
      </c>
      <c r="F11" s="3">
        <f t="shared" si="2"/>
        <v>9.6547253444589756E-10</v>
      </c>
      <c r="G11" s="3">
        <f t="shared" si="2"/>
        <v>1.014755493923916E-9</v>
      </c>
      <c r="H11" s="3">
        <f t="shared" si="2"/>
        <v>1.9706227415773505E-8</v>
      </c>
      <c r="I11" s="3">
        <f t="shared" si="2"/>
        <v>2.2466460596597759E-8</v>
      </c>
      <c r="J11" s="3">
        <f t="shared" si="2"/>
        <v>2.1919314997364034E-8</v>
      </c>
      <c r="K11" s="1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>
        <f t="shared" si="2"/>
        <v>1.1412865882944855E-9</v>
      </c>
      <c r="C12" s="3">
        <f t="shared" si="2"/>
        <v>1.1084597549567781E-9</v>
      </c>
      <c r="D12" s="3">
        <f t="shared" si="2"/>
        <v>1.1854873095608182E-9</v>
      </c>
      <c r="E12" s="3">
        <f t="shared" si="2"/>
        <v>1.899909539599954E-10</v>
      </c>
      <c r="F12" s="3">
        <f t="shared" si="2"/>
        <v>1.7120254356935898E-10</v>
      </c>
      <c r="G12" s="3">
        <f t="shared" si="2"/>
        <v>1.5176326324981558E-10</v>
      </c>
      <c r="H12" s="3">
        <f t="shared" si="2"/>
        <v>7.8913856768002538E-9</v>
      </c>
      <c r="I12" s="3">
        <f t="shared" si="2"/>
        <v>7.4058476996286345E-9</v>
      </c>
      <c r="J12" s="3">
        <f t="shared" si="2"/>
        <v>7.5783974360472202E-9</v>
      </c>
      <c r="K12" s="1"/>
      <c r="L12" s="3">
        <f>AVERAGE(L7:N7)</f>
        <v>6.3927149300327812E-8</v>
      </c>
      <c r="M12" s="3"/>
      <c r="N12" s="3"/>
      <c r="O12" s="3">
        <f>O7/L12</f>
        <v>6.1196327119592414E-2</v>
      </c>
      <c r="P12" s="3">
        <f>P7/L12</f>
        <v>5.8962318637584644E-2</v>
      </c>
      <c r="Q12" s="3">
        <f>Q7/L12</f>
        <v>6.707809725646012E-2</v>
      </c>
      <c r="R12" s="3">
        <f>R7/L12</f>
        <v>0.95743088141973953</v>
      </c>
      <c r="S12" s="3">
        <f>S7/L12</f>
        <v>0.89841555671022599</v>
      </c>
      <c r="T12" s="3">
        <f>T7/L12</f>
        <v>0.96289311454148274</v>
      </c>
    </row>
    <row r="13" spans="1:20">
      <c r="A13" s="3"/>
      <c r="B13" s="3">
        <f t="shared" si="2"/>
        <v>2.5765849306492814E-10</v>
      </c>
      <c r="C13" s="3">
        <f t="shared" si="2"/>
        <v>2.563479755486346E-10</v>
      </c>
      <c r="D13" s="3">
        <f t="shared" si="2"/>
        <v>2.4810945837667274E-10</v>
      </c>
      <c r="E13" s="3">
        <f t="shared" si="2"/>
        <v>3.6454750051659422E-11</v>
      </c>
      <c r="F13" s="3">
        <f t="shared" si="2"/>
        <v>4.1843103684849637E-11</v>
      </c>
      <c r="G13" s="3">
        <f t="shared" si="2"/>
        <v>6.1134830571460967E-11</v>
      </c>
      <c r="H13" s="3">
        <f t="shared" si="2"/>
        <v>1.2759541485972249E-9</v>
      </c>
      <c r="I13" s="3">
        <f t="shared" si="2"/>
        <v>1.431916015768515E-9</v>
      </c>
      <c r="J13" s="3">
        <f t="shared" si="2"/>
        <v>1.5334001078043934E-9</v>
      </c>
      <c r="K13" s="1"/>
      <c r="L13" s="3">
        <f>AVERAGE(L8:N8)</f>
        <v>4.5429213628647227E-10</v>
      </c>
      <c r="M13" s="3"/>
      <c r="N13" s="3"/>
      <c r="O13" s="3">
        <f>O8/L13</f>
        <v>0.15330942986001819</v>
      </c>
      <c r="P13" s="3">
        <f>P8/L13</f>
        <v>8.1143224426116572E-2</v>
      </c>
      <c r="Q13" s="3">
        <f>Q8/L13</f>
        <v>0.15153251976758389</v>
      </c>
      <c r="R13" s="3">
        <f>R8/L13</f>
        <v>4.6672081196146928</v>
      </c>
      <c r="S13" s="3">
        <f>S8/L13</f>
        <v>4.9035090192851811</v>
      </c>
      <c r="T13" s="3">
        <f>T8/L13</f>
        <v>4.9094962946001779</v>
      </c>
    </row>
    <row r="14" spans="1:20">
      <c r="A14" s="3"/>
      <c r="B14" s="3">
        <f t="shared" si="2"/>
        <v>4.8943246150538262E-10</v>
      </c>
      <c r="C14" s="3">
        <f t="shared" si="2"/>
        <v>6.0986693968811579E-10</v>
      </c>
      <c r="D14" s="3">
        <f t="shared" si="2"/>
        <v>6.91024589874126E-10</v>
      </c>
      <c r="E14" s="3">
        <f t="shared" si="2"/>
        <v>8.2329818032737495E-11</v>
      </c>
      <c r="F14" s="3">
        <f t="shared" si="2"/>
        <v>9.0627064417623871E-11</v>
      </c>
      <c r="G14" s="3">
        <f t="shared" si="2"/>
        <v>1.2577104372991597E-10</v>
      </c>
      <c r="H14" s="3">
        <f t="shared" si="2"/>
        <v>9.1860852641388743E-9</v>
      </c>
      <c r="I14" s="3">
        <f t="shared" si="2"/>
        <v>8.4585739328347488E-9</v>
      </c>
      <c r="J14" s="3">
        <f t="shared" si="2"/>
        <v>8.644478274496741E-9</v>
      </c>
      <c r="K14" s="1"/>
      <c r="L14" s="3">
        <f>AVERAGE(L9:N9)</f>
        <v>7.1902812500941676E-9</v>
      </c>
      <c r="M14" s="3"/>
      <c r="N14" s="3"/>
      <c r="O14" s="3">
        <f>O9/L14</f>
        <v>8.7203543639943856E-2</v>
      </c>
      <c r="P14" s="3">
        <f>P9/L14</f>
        <v>9.3809337699754289E-2</v>
      </c>
      <c r="Q14" s="3">
        <f>Q9/L14</f>
        <v>8.491618268417335E-2</v>
      </c>
      <c r="R14" s="3">
        <f>R9/L14</f>
        <v>2.1942745876637924</v>
      </c>
      <c r="S14" s="3">
        <f>S9/L14</f>
        <v>2.3127064578444569</v>
      </c>
      <c r="T14" s="3">
        <f>T9/L14</f>
        <v>2.2545581493851579</v>
      </c>
    </row>
    <row r="15" spans="1:20">
      <c r="A15" s="3"/>
      <c r="B15" s="3">
        <f t="shared" si="2"/>
        <v>1.2626584329487383E-7</v>
      </c>
      <c r="C15" s="3">
        <f t="shared" si="2"/>
        <v>1.3228319509747087E-7</v>
      </c>
      <c r="D15" s="3">
        <f t="shared" si="2"/>
        <v>1.4048759728932152E-7</v>
      </c>
      <c r="E15" s="3">
        <f t="shared" si="2"/>
        <v>8.2696346194040077E-9</v>
      </c>
      <c r="F15" s="3">
        <f t="shared" si="2"/>
        <v>9.028884963520985E-9</v>
      </c>
      <c r="G15" s="3">
        <f t="shared" si="2"/>
        <v>8.9549185341601823E-9</v>
      </c>
      <c r="H15" s="3">
        <f t="shared" si="2"/>
        <v>2.5031691065647202E-7</v>
      </c>
      <c r="I15" s="3">
        <f t="shared" si="2"/>
        <v>2.4791858841189002E-7</v>
      </c>
      <c r="J15" s="3">
        <f t="shared" si="2"/>
        <v>2.5419948565916429E-7</v>
      </c>
      <c r="K15" s="1"/>
      <c r="L15" s="3">
        <f>AVERAGE(L10:N10)</f>
        <v>7.2683828410531613E-11</v>
      </c>
      <c r="M15" s="3"/>
      <c r="N15" s="3"/>
      <c r="O15" s="3">
        <f>O10/L15</f>
        <v>2.557560841031057E-2</v>
      </c>
      <c r="P15" s="3">
        <f>P10/L15</f>
        <v>3.0562949712661228E-2</v>
      </c>
      <c r="Q15" s="3">
        <f>Q10/L15</f>
        <v>2.8920468988013044E-2</v>
      </c>
      <c r="R15" s="3">
        <f>R10/L15</f>
        <v>3.3849352490395495</v>
      </c>
      <c r="S15" s="3">
        <f>S10/L15</f>
        <v>6.1095757657599963</v>
      </c>
      <c r="T15" s="3">
        <f>T10/L15</f>
        <v>3.4485033155053624</v>
      </c>
    </row>
    <row r="16" spans="1:20">
      <c r="A16" s="3"/>
      <c r="B16" s="3">
        <f t="shared" si="2"/>
        <v>6.8989442898503512E-8</v>
      </c>
      <c r="C16" s="3">
        <f t="shared" si="2"/>
        <v>7.8840438826857123E-8</v>
      </c>
      <c r="D16" s="3">
        <f t="shared" si="2"/>
        <v>7.9275766061464813E-8</v>
      </c>
      <c r="E16" s="3">
        <f t="shared" si="2"/>
        <v>9.2403983185470552E-9</v>
      </c>
      <c r="F16" s="3">
        <f t="shared" si="2"/>
        <v>8.3697817111674889E-9</v>
      </c>
      <c r="G16" s="3">
        <f t="shared" si="2"/>
        <v>8.3184521433410652E-9</v>
      </c>
      <c r="H16" s="3">
        <f t="shared" si="2"/>
        <v>6.1715944864508818E-7</v>
      </c>
      <c r="I16" s="3">
        <f t="shared" si="2"/>
        <v>8.8925898336551015E-7</v>
      </c>
      <c r="J16" s="3">
        <f t="shared" si="2"/>
        <v>7.6998606808156674E-7</v>
      </c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3"/>
      <c r="B18" s="3">
        <f>AVERAGE(B10:D10)</f>
        <v>8.2322406232859248E-8</v>
      </c>
      <c r="C18" s="3"/>
      <c r="D18" s="3"/>
      <c r="E18" s="3">
        <f>E10/B18</f>
        <v>5.4367387681695613E-2</v>
      </c>
      <c r="F18" s="3">
        <f>F10/B18</f>
        <v>5.2370694187422788E-2</v>
      </c>
      <c r="G18" s="3">
        <f>G10/B18</f>
        <v>5.8723192296902843E-2</v>
      </c>
      <c r="H18" s="3">
        <f>H10/B18</f>
        <v>0.85943461039502111</v>
      </c>
      <c r="I18" s="3">
        <f>I10/B18</f>
        <v>0.87127202017600702</v>
      </c>
      <c r="J18" s="3">
        <f>J10/B18</f>
        <v>0.88680261268619542</v>
      </c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3"/>
      <c r="B19" s="3">
        <f t="shared" ref="B19:B24" si="3">AVERAGE(B11:D11)</f>
        <v>1.5973663732991846E-8</v>
      </c>
      <c r="C19" s="3"/>
      <c r="D19" s="3"/>
      <c r="E19" s="3">
        <f t="shared" ref="E19:E24" si="4">E11/B19</f>
        <v>6.1613158144364716E-2</v>
      </c>
      <c r="F19" s="3">
        <f t="shared" ref="F19:F24" si="5">F11/B19</f>
        <v>6.0441521155338976E-2</v>
      </c>
      <c r="G19" s="3">
        <f t="shared" ref="G19:G24" si="6">G11/B19</f>
        <v>6.3526784517696472E-2</v>
      </c>
      <c r="H19" s="3">
        <f t="shared" ref="H19:H24" si="7">H11/B19</f>
        <v>1.2336698546540992</v>
      </c>
      <c r="I19" s="3">
        <f t="shared" ref="I19:I24" si="8">I11/B19</f>
        <v>1.4064688584996161</v>
      </c>
      <c r="J19" s="3">
        <f t="shared" ref="J19:J24" si="9">J11/B19</f>
        <v>1.372215877569283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3"/>
      <c r="B20" s="3">
        <f t="shared" si="3"/>
        <v>1.145077884270694E-9</v>
      </c>
      <c r="C20" s="3"/>
      <c r="D20" s="3"/>
      <c r="E20" s="3">
        <f t="shared" si="4"/>
        <v>0.16591967810207217</v>
      </c>
      <c r="F20" s="3">
        <f t="shared" si="5"/>
        <v>0.14951170214801482</v>
      </c>
      <c r="G20" s="3">
        <f t="shared" si="6"/>
        <v>0.13253531950490371</v>
      </c>
      <c r="H20" s="3">
        <f t="shared" si="7"/>
        <v>6.8915711194844338</v>
      </c>
      <c r="I20" s="3">
        <f t="shared" si="8"/>
        <v>6.4675493268699862</v>
      </c>
      <c r="J20" s="3">
        <f t="shared" si="9"/>
        <v>6.6182375366317903</v>
      </c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3"/>
      <c r="B21" s="3">
        <f t="shared" si="3"/>
        <v>2.5403864233007848E-10</v>
      </c>
      <c r="C21" s="3"/>
      <c r="D21" s="3"/>
      <c r="E21" s="3">
        <f t="shared" si="4"/>
        <v>0.14350080648082231</v>
      </c>
      <c r="F21" s="3">
        <f t="shared" si="5"/>
        <v>0.1647115702597792</v>
      </c>
      <c r="G21" s="3">
        <f t="shared" si="6"/>
        <v>0.24065169775245068</v>
      </c>
      <c r="H21" s="3">
        <f t="shared" si="7"/>
        <v>5.0226774040909383</v>
      </c>
      <c r="I21" s="3">
        <f t="shared" si="8"/>
        <v>5.636607102898906</v>
      </c>
      <c r="J21" s="3">
        <f t="shared" si="9"/>
        <v>6.0360899969383794</v>
      </c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3"/>
      <c r="B22" s="3">
        <f t="shared" si="3"/>
        <v>5.9677466368920813E-10</v>
      </c>
      <c r="C22" s="3"/>
      <c r="D22" s="3"/>
      <c r="E22" s="3">
        <f t="shared" si="4"/>
        <v>0.13795796477649008</v>
      </c>
      <c r="F22" s="3">
        <f t="shared" si="5"/>
        <v>0.15186144776551905</v>
      </c>
      <c r="G22" s="3">
        <f t="shared" si="6"/>
        <v>0.21075131265193217</v>
      </c>
      <c r="H22" s="3">
        <f t="shared" si="7"/>
        <v>15.392887505229041</v>
      </c>
      <c r="I22" s="3">
        <f t="shared" si="8"/>
        <v>14.173815423973588</v>
      </c>
      <c r="J22" s="3">
        <f t="shared" si="9"/>
        <v>14.485330561886361</v>
      </c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3"/>
      <c r="B23" s="3">
        <f t="shared" si="3"/>
        <v>1.3301221189388874E-7</v>
      </c>
      <c r="C23" s="3"/>
      <c r="D23" s="3"/>
      <c r="E23" s="3">
        <f t="shared" si="4"/>
        <v>6.2171995350330363E-2</v>
      </c>
      <c r="F23" s="3">
        <f t="shared" si="5"/>
        <v>6.7880120441300762E-2</v>
      </c>
      <c r="G23" s="3">
        <f t="shared" si="6"/>
        <v>6.7324032933938571E-2</v>
      </c>
      <c r="H23" s="3">
        <f t="shared" si="7"/>
        <v>1.8819092404550326</v>
      </c>
      <c r="I23" s="3">
        <f t="shared" si="8"/>
        <v>1.8638783979449083</v>
      </c>
      <c r="J23" s="3">
        <f t="shared" si="9"/>
        <v>1.9110988535545397</v>
      </c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3"/>
      <c r="B24" s="3">
        <f t="shared" si="3"/>
        <v>7.5701882595608482E-8</v>
      </c>
      <c r="C24" s="3"/>
      <c r="D24" s="3"/>
      <c r="E24" s="3">
        <f t="shared" si="4"/>
        <v>0.12206299238168612</v>
      </c>
      <c r="F24" s="3">
        <f t="shared" si="5"/>
        <v>0.11056239850570143</v>
      </c>
      <c r="G24" s="3">
        <f t="shared" si="6"/>
        <v>0.10988434974302243</v>
      </c>
      <c r="H24" s="3">
        <f t="shared" si="7"/>
        <v>8.1524980289048976</v>
      </c>
      <c r="I24" s="3">
        <f t="shared" si="8"/>
        <v>11.746854277268616</v>
      </c>
      <c r="J24" s="3">
        <f t="shared" si="9"/>
        <v>10.171293522444502</v>
      </c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9">
        <v>5.4366999999999999E-2</v>
      </c>
      <c r="E26" s="9">
        <v>5.2371000000000001E-2</v>
      </c>
      <c r="F26" s="9">
        <v>5.8722999999999997E-2</v>
      </c>
      <c r="G26" s="9"/>
      <c r="H26" s="9">
        <v>0.85943499999999995</v>
      </c>
      <c r="I26" s="9">
        <v>0.87127200000000005</v>
      </c>
      <c r="J26" s="9">
        <v>0.88680300000000001</v>
      </c>
      <c r="K26" s="1"/>
      <c r="L26" s="1">
        <f>AVERAGE(D26:F26)</f>
        <v>5.5153666666666663E-2</v>
      </c>
      <c r="M26" s="1">
        <f>AVERAGE(H26:J26)</f>
        <v>0.87250333333333341</v>
      </c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9">
        <v>6.1613000000000001E-2</v>
      </c>
      <c r="E27" s="9">
        <v>6.0442000000000003E-2</v>
      </c>
      <c r="F27" s="9">
        <v>6.3527E-2</v>
      </c>
      <c r="G27" s="9"/>
      <c r="H27" s="9">
        <v>1.23367</v>
      </c>
      <c r="I27" s="9">
        <v>1.406469</v>
      </c>
      <c r="J27" s="9">
        <v>1.3722160000000001</v>
      </c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9">
        <v>0.16592000000000001</v>
      </c>
      <c r="E28" s="9">
        <v>0.14951200000000001</v>
      </c>
      <c r="F28" s="9">
        <v>0.13253499999999999</v>
      </c>
      <c r="G28" s="9"/>
      <c r="H28" s="9">
        <v>6.8915709999999999</v>
      </c>
      <c r="I28" s="9">
        <v>6.467549</v>
      </c>
      <c r="J28" s="9">
        <v>6.6182379999999998</v>
      </c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9">
        <v>0.14350099999999999</v>
      </c>
      <c r="E29" s="9">
        <v>0.164712</v>
      </c>
      <c r="F29" s="9">
        <v>0.240652</v>
      </c>
      <c r="G29" s="9"/>
      <c r="H29" s="9">
        <v>5.0226769999999998</v>
      </c>
      <c r="I29" s="9">
        <v>5.6366069999999997</v>
      </c>
      <c r="J29" s="9">
        <v>6.0360899999999997</v>
      </c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9">
        <v>0.137958</v>
      </c>
      <c r="E30" s="9">
        <v>0.151861</v>
      </c>
      <c r="F30" s="9">
        <v>0.21075099999999999</v>
      </c>
      <c r="G30" s="9"/>
      <c r="H30" s="9">
        <v>15.39289</v>
      </c>
      <c r="I30" s="9">
        <v>14.173819999999999</v>
      </c>
      <c r="J30" s="9">
        <v>14.485329999999999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9">
        <v>6.2171999999999998E-2</v>
      </c>
      <c r="E31" s="9">
        <v>6.7879999999999996E-2</v>
      </c>
      <c r="F31" s="9">
        <v>6.7323999999999995E-2</v>
      </c>
      <c r="G31" s="9"/>
      <c r="H31" s="9">
        <v>1.8819090000000001</v>
      </c>
      <c r="I31" s="9">
        <v>1.8638779999999999</v>
      </c>
      <c r="J31" s="9">
        <v>1.9110990000000001</v>
      </c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9">
        <v>0.122063</v>
      </c>
      <c r="E32" s="9">
        <v>0.11056199999999999</v>
      </c>
      <c r="F32" s="9">
        <v>0.109884</v>
      </c>
      <c r="G32" s="9"/>
      <c r="H32" s="9">
        <v>8.1524979999999996</v>
      </c>
      <c r="I32" s="9">
        <v>11.74685</v>
      </c>
      <c r="J32" s="9">
        <v>10.171290000000001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9">
        <v>0.153309</v>
      </c>
      <c r="E33" s="9">
        <v>8.1143000000000007E-2</v>
      </c>
      <c r="F33" s="9">
        <v>0.151533</v>
      </c>
      <c r="G33" s="9"/>
      <c r="H33" s="9">
        <v>4.6672079999999996</v>
      </c>
      <c r="I33" s="9">
        <v>4.9035089999999997</v>
      </c>
      <c r="J33" s="9">
        <v>4.9094959999999999</v>
      </c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9">
        <v>8.7204000000000004E-2</v>
      </c>
      <c r="E34" s="9">
        <v>9.3809000000000003E-2</v>
      </c>
      <c r="F34" s="9">
        <v>8.4916000000000005E-2</v>
      </c>
      <c r="G34" s="9"/>
      <c r="H34" s="9">
        <v>2.1942750000000002</v>
      </c>
      <c r="I34" s="9">
        <v>2.3127059999999999</v>
      </c>
      <c r="J34" s="9">
        <v>2.2545579999999998</v>
      </c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9">
        <v>2.5576000000000002E-2</v>
      </c>
      <c r="E35" s="9">
        <v>3.0563E-2</v>
      </c>
      <c r="F35" s="9">
        <v>2.8920000000000001E-2</v>
      </c>
      <c r="G35" s="9"/>
      <c r="H35" s="9">
        <v>3.384935</v>
      </c>
      <c r="I35" s="9">
        <v>6.1095759999999997</v>
      </c>
      <c r="J35" s="9">
        <v>3.4485030000000001</v>
      </c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5"/>
      <c r="C36" s="1"/>
      <c r="D36" s="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5"/>
      <c r="C37" s="5" t="s">
        <v>123</v>
      </c>
      <c r="D37" s="5">
        <f t="shared" ref="D37:F46" si="10">D26/0.055154</f>
        <v>0.98573086267541787</v>
      </c>
      <c r="E37" s="5">
        <f t="shared" si="10"/>
        <v>0.94954128440366969</v>
      </c>
      <c r="F37" s="5">
        <f t="shared" si="10"/>
        <v>1.0647097218696739</v>
      </c>
      <c r="G37" s="1"/>
      <c r="H37" s="1">
        <f t="shared" ref="H37:J46" si="11">H26/0.872503</f>
        <v>0.98502240106910799</v>
      </c>
      <c r="I37" s="1">
        <f t="shared" si="11"/>
        <v>0.99858911659902605</v>
      </c>
      <c r="J37" s="1">
        <f t="shared" si="11"/>
        <v>1.0163896284597302</v>
      </c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5"/>
      <c r="C38" s="1"/>
      <c r="D38" s="5">
        <f t="shared" si="10"/>
        <v>1.1171084599485077</v>
      </c>
      <c r="E38" s="5">
        <f t="shared" si="10"/>
        <v>1.095876998948399</v>
      </c>
      <c r="F38" s="5">
        <f t="shared" si="10"/>
        <v>1.1518112920187111</v>
      </c>
      <c r="G38" s="1"/>
      <c r="H38" s="1">
        <f t="shared" si="11"/>
        <v>1.4139435623717054</v>
      </c>
      <c r="I38" s="1">
        <f t="shared" si="11"/>
        <v>1.6119933111977838</v>
      </c>
      <c r="J38" s="1">
        <f t="shared" si="11"/>
        <v>1.5727349934613406</v>
      </c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5"/>
      <c r="C39" s="1"/>
      <c r="D39" s="5">
        <f t="shared" si="10"/>
        <v>3.0083040214671648</v>
      </c>
      <c r="E39" s="5">
        <f t="shared" si="10"/>
        <v>2.7108097327483049</v>
      </c>
      <c r="F39" s="5">
        <f t="shared" si="10"/>
        <v>2.4029988758748231</v>
      </c>
      <c r="G39" s="1"/>
      <c r="H39" s="1">
        <f t="shared" si="11"/>
        <v>7.8986215520175858</v>
      </c>
      <c r="I39" s="1">
        <f t="shared" si="11"/>
        <v>7.4126381227342479</v>
      </c>
      <c r="J39" s="1">
        <f t="shared" si="11"/>
        <v>7.5853469844802826</v>
      </c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5"/>
      <c r="C40" s="1"/>
      <c r="D40" s="5">
        <f t="shared" si="10"/>
        <v>2.6018239837545778</v>
      </c>
      <c r="E40" s="5">
        <f t="shared" si="10"/>
        <v>2.9864017115712369</v>
      </c>
      <c r="F40" s="5">
        <f t="shared" si="10"/>
        <v>4.3632737426115966</v>
      </c>
      <c r="G40" s="1"/>
      <c r="H40" s="1">
        <f t="shared" si="11"/>
        <v>5.7566300631631062</v>
      </c>
      <c r="I40" s="1">
        <f t="shared" si="11"/>
        <v>6.4602723429031181</v>
      </c>
      <c r="J40" s="1">
        <f t="shared" si="11"/>
        <v>6.9181309405239864</v>
      </c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5"/>
      <c r="C41" s="1"/>
      <c r="D41" s="5">
        <f t="shared" si="10"/>
        <v>2.5013235667403997</v>
      </c>
      <c r="E41" s="5">
        <f t="shared" si="10"/>
        <v>2.7533995721071904</v>
      </c>
      <c r="F41" s="5">
        <f t="shared" si="10"/>
        <v>3.821137179533669</v>
      </c>
      <c r="G41" s="1"/>
      <c r="H41" s="1">
        <f t="shared" si="11"/>
        <v>17.64222014136341</v>
      </c>
      <c r="I41" s="1">
        <f t="shared" si="11"/>
        <v>16.24501004581073</v>
      </c>
      <c r="J41" s="1">
        <f t="shared" si="11"/>
        <v>16.602040336824057</v>
      </c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5"/>
      <c r="C42" s="1"/>
      <c r="D42" s="5">
        <f t="shared" si="10"/>
        <v>1.1272437175907459</v>
      </c>
      <c r="E42" s="5">
        <f t="shared" si="10"/>
        <v>1.2307357580592522</v>
      </c>
      <c r="F42" s="5">
        <f t="shared" si="10"/>
        <v>1.2206548935707291</v>
      </c>
      <c r="G42" s="1"/>
      <c r="H42" s="1">
        <f t="shared" si="11"/>
        <v>2.1569083430085629</v>
      </c>
      <c r="I42" s="1">
        <f t="shared" si="11"/>
        <v>2.1362425114870662</v>
      </c>
      <c r="J42" s="1">
        <f t="shared" si="11"/>
        <v>2.1903638153679701</v>
      </c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5">
        <f t="shared" si="10"/>
        <v>2.2131305073068135</v>
      </c>
      <c r="E43" s="5">
        <f t="shared" si="10"/>
        <v>2.0046052870145408</v>
      </c>
      <c r="F43" s="5">
        <f t="shared" si="10"/>
        <v>1.9923124342749392</v>
      </c>
      <c r="G43" s="1"/>
      <c r="H43" s="1">
        <f t="shared" si="11"/>
        <v>9.3438051215869731</v>
      </c>
      <c r="I43" s="1">
        <f t="shared" si="11"/>
        <v>13.46339210294979</v>
      </c>
      <c r="J43" s="1">
        <f t="shared" si="11"/>
        <v>11.657598885046815</v>
      </c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5">
        <f t="shared" si="10"/>
        <v>2.7796533343003227</v>
      </c>
      <c r="E44" s="5">
        <f t="shared" si="10"/>
        <v>1.4712078906334991</v>
      </c>
      <c r="F44" s="5">
        <f t="shared" si="10"/>
        <v>2.7474525873010118</v>
      </c>
      <c r="G44" s="1"/>
      <c r="H44" s="1">
        <f t="shared" si="11"/>
        <v>5.3492171373622774</v>
      </c>
      <c r="I44" s="1">
        <f t="shared" si="11"/>
        <v>5.6200482978282018</v>
      </c>
      <c r="J44" s="1">
        <f t="shared" si="11"/>
        <v>5.6269101653518669</v>
      </c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5">
        <f t="shared" si="10"/>
        <v>1.5811001921891432</v>
      </c>
      <c r="E45" s="5">
        <f t="shared" si="10"/>
        <v>1.7008557856184501</v>
      </c>
      <c r="F45" s="5">
        <f t="shared" si="10"/>
        <v>1.5396163469557966</v>
      </c>
      <c r="G45" s="1"/>
      <c r="H45" s="1">
        <f t="shared" si="11"/>
        <v>2.514919719473744</v>
      </c>
      <c r="I45" s="1">
        <f t="shared" si="11"/>
        <v>2.6506567885726464</v>
      </c>
      <c r="J45" s="1">
        <f t="shared" si="11"/>
        <v>2.5840117455183531</v>
      </c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5">
        <f t="shared" si="10"/>
        <v>0.46371976647206009</v>
      </c>
      <c r="E46" s="5">
        <f t="shared" si="10"/>
        <v>0.55413931899771551</v>
      </c>
      <c r="F46" s="5">
        <f t="shared" si="10"/>
        <v>0.52435000181310509</v>
      </c>
      <c r="G46" s="1"/>
      <c r="H46" s="1">
        <f t="shared" si="11"/>
        <v>3.8795683224011834</v>
      </c>
      <c r="I46" s="1">
        <f t="shared" si="11"/>
        <v>7.0023552927611705</v>
      </c>
      <c r="J46" s="1">
        <f t="shared" si="11"/>
        <v>3.9524253784800738</v>
      </c>
      <c r="K46" s="1"/>
      <c r="L46" s="1"/>
      <c r="M46" s="1"/>
      <c r="N46" s="1"/>
      <c r="O46" s="1"/>
      <c r="P46" s="1"/>
      <c r="Q46" s="1"/>
      <c r="R46" s="1"/>
      <c r="S46" s="1"/>
      <c r="T46" s="1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819D0-FD82-4A4C-BB66-18085F95A2C2}">
  <dimension ref="B1:K52"/>
  <sheetViews>
    <sheetView topLeftCell="A25" workbookViewId="0">
      <selection activeCell="E53" sqref="E53"/>
    </sheetView>
  </sheetViews>
  <sheetFormatPr baseColWidth="10" defaultRowHeight="20"/>
  <sheetData>
    <row r="1" spans="2:11">
      <c r="B1" s="5" t="s">
        <v>186</v>
      </c>
      <c r="C1" s="5" t="s">
        <v>187</v>
      </c>
      <c r="D1" s="1"/>
      <c r="E1" s="1"/>
      <c r="F1" s="5" t="s">
        <v>188</v>
      </c>
      <c r="G1" s="1"/>
      <c r="H1" s="1"/>
      <c r="I1" s="5" t="s">
        <v>189</v>
      </c>
      <c r="J1" s="1"/>
      <c r="K1" s="1"/>
    </row>
    <row r="2" spans="2:11">
      <c r="B2" s="5" t="s">
        <v>178</v>
      </c>
      <c r="C2" s="1">
        <v>18.471683502197266</v>
      </c>
      <c r="D2" s="1">
        <v>18.443967819213867</v>
      </c>
      <c r="E2" s="1">
        <v>18.414894104003906</v>
      </c>
      <c r="F2" s="1">
        <v>23.605831146240234</v>
      </c>
      <c r="G2" s="1">
        <v>23.634958267211914</v>
      </c>
      <c r="H2" s="1">
        <v>23.769386291503906</v>
      </c>
      <c r="I2" s="1">
        <v>21.333835601806641</v>
      </c>
      <c r="J2" s="1">
        <v>21.407251358032227</v>
      </c>
      <c r="K2" s="1">
        <v>21.293464660644531</v>
      </c>
    </row>
    <row r="3" spans="2:11">
      <c r="B3" s="5" t="s">
        <v>190</v>
      </c>
      <c r="C3" s="1">
        <v>25.531404495239258</v>
      </c>
      <c r="D3" s="1">
        <v>25.376300811767578</v>
      </c>
      <c r="E3" s="1">
        <v>25.506851196289062</v>
      </c>
      <c r="F3" s="1">
        <v>30.96929931640625</v>
      </c>
      <c r="G3" s="1">
        <v>30.937601089477539</v>
      </c>
      <c r="H3" s="1">
        <v>31.213230133056641</v>
      </c>
      <c r="I3" s="1">
        <v>28.38709831237793</v>
      </c>
      <c r="J3" s="1">
        <v>28.295883178710938</v>
      </c>
      <c r="K3" s="1">
        <v>28.374073028564453</v>
      </c>
    </row>
    <row r="4" spans="2:11">
      <c r="B4" s="5" t="s">
        <v>191</v>
      </c>
      <c r="C4" s="1">
        <v>30.916301727294922</v>
      </c>
      <c r="D4" s="1">
        <v>30.944032669067383</v>
      </c>
      <c r="E4" s="1">
        <v>30.85191535949707</v>
      </c>
      <c r="F4" s="1">
        <v>34.910953521728516</v>
      </c>
      <c r="G4" s="1">
        <v>34.554512023925781</v>
      </c>
      <c r="H4" s="1">
        <v>35.482051849365234</v>
      </c>
      <c r="I4" s="1">
        <v>33.572734832763672</v>
      </c>
      <c r="J4" s="1">
        <v>32.992321014404297</v>
      </c>
      <c r="K4" s="1">
        <v>32.990478515625</v>
      </c>
    </row>
    <row r="5" spans="2:11">
      <c r="B5" s="5" t="s">
        <v>125</v>
      </c>
      <c r="C5" s="1">
        <v>31.194202423095703</v>
      </c>
      <c r="D5" s="1">
        <v>30.65568733215332</v>
      </c>
      <c r="E5" s="1">
        <v>30.88261604309082</v>
      </c>
      <c r="F5" s="1">
        <v>37.004188537597656</v>
      </c>
      <c r="G5" s="1">
        <v>34.210849761962891</v>
      </c>
      <c r="H5" s="1">
        <v>35.290092468261719</v>
      </c>
      <c r="I5" s="1">
        <v>29.983034133911133</v>
      </c>
      <c r="J5" s="1">
        <v>30.236551284790039</v>
      </c>
      <c r="K5" s="1">
        <v>30.392314910888672</v>
      </c>
    </row>
    <row r="6" spans="2:11">
      <c r="B6" s="5" t="s">
        <v>126</v>
      </c>
      <c r="C6" s="1">
        <v>31.341669082641602</v>
      </c>
      <c r="D6" s="1">
        <v>30.910682678222656</v>
      </c>
      <c r="E6" s="1">
        <v>31.328737258911133</v>
      </c>
      <c r="F6" s="1">
        <v>35.281669616699219</v>
      </c>
      <c r="G6" s="1">
        <v>35.984375</v>
      </c>
      <c r="H6" s="1">
        <v>35.025478363037109</v>
      </c>
      <c r="I6" s="1">
        <v>32.937782287597656</v>
      </c>
      <c r="J6" s="1">
        <v>33.249031066894531</v>
      </c>
      <c r="K6" s="1">
        <v>32.972209930419922</v>
      </c>
    </row>
    <row r="7" spans="2:11">
      <c r="B7" s="5" t="s">
        <v>127</v>
      </c>
      <c r="C7" s="1">
        <v>21.918115615844727</v>
      </c>
      <c r="D7" s="1">
        <v>21.895545959472656</v>
      </c>
      <c r="E7" s="1">
        <v>21.838703155517578</v>
      </c>
      <c r="F7" s="1">
        <v>27.550281524658203</v>
      </c>
      <c r="G7" s="1">
        <v>27.506126403808594</v>
      </c>
      <c r="H7" s="1">
        <v>27.70469856262207</v>
      </c>
      <c r="I7" s="1">
        <v>24.936408996582031</v>
      </c>
      <c r="J7" s="1">
        <v>24.961307525634766</v>
      </c>
      <c r="K7" s="1">
        <v>24.886907577514648</v>
      </c>
    </row>
    <row r="8" spans="2:11">
      <c r="B8" s="5" t="s">
        <v>128</v>
      </c>
      <c r="C8" s="1">
        <v>22.925569534301758</v>
      </c>
      <c r="D8" s="1">
        <v>22.86842155456543</v>
      </c>
      <c r="E8" s="1">
        <v>22.932338714599609</v>
      </c>
      <c r="F8" s="1">
        <v>28.949069976806641</v>
      </c>
      <c r="G8" s="1">
        <v>28.697925567626953</v>
      </c>
      <c r="H8" s="1">
        <v>28.692682266235352</v>
      </c>
      <c r="I8" s="1">
        <v>26.39990234375</v>
      </c>
      <c r="J8" s="1">
        <v>26.380931854248047</v>
      </c>
      <c r="K8" s="1">
        <v>26.380849838256836</v>
      </c>
    </row>
    <row r="9" spans="2:11">
      <c r="B9" s="5" t="s">
        <v>144</v>
      </c>
      <c r="C9" s="1">
        <v>22.926979064941406</v>
      </c>
      <c r="D9" s="1">
        <v>22.936664581298828</v>
      </c>
      <c r="E9" s="1">
        <v>22.904924392700195</v>
      </c>
      <c r="F9" s="1">
        <v>28.13677978515625</v>
      </c>
      <c r="G9" s="1">
        <v>28.024272918701172</v>
      </c>
      <c r="H9" s="1">
        <v>28.350486755371094</v>
      </c>
      <c r="I9" s="1">
        <v>24.955425262451172</v>
      </c>
      <c r="J9" s="1">
        <v>25.078433990478516</v>
      </c>
      <c r="K9" s="1">
        <v>24.773748397827148</v>
      </c>
    </row>
    <row r="10" spans="2:11">
      <c r="B10" s="5" t="s">
        <v>19</v>
      </c>
      <c r="C10" s="1">
        <v>30.767486572265625</v>
      </c>
      <c r="D10" s="1">
        <v>30.574436187744141</v>
      </c>
      <c r="E10" s="1">
        <v>30.755586624145508</v>
      </c>
      <c r="F10" s="1">
        <v>35.975894927978516</v>
      </c>
      <c r="G10" s="1">
        <v>40</v>
      </c>
      <c r="H10" s="1">
        <v>36.916648864746094</v>
      </c>
      <c r="I10" s="1">
        <v>29.449579238891602</v>
      </c>
      <c r="J10" s="1">
        <v>29.511682510375977</v>
      </c>
      <c r="K10" s="1">
        <v>29.477321624755859</v>
      </c>
    </row>
    <row r="11" spans="2:11">
      <c r="B11" s="5" t="s">
        <v>192</v>
      </c>
      <c r="C11" s="1">
        <v>22.574851989746094</v>
      </c>
      <c r="D11" s="1">
        <v>22.556901931762695</v>
      </c>
      <c r="E11" s="1">
        <v>22.479150772094727</v>
      </c>
      <c r="F11" s="1">
        <v>27.678369522094727</v>
      </c>
      <c r="G11" s="1">
        <v>27.781352996826172</v>
      </c>
      <c r="H11" s="1">
        <v>27.737648010253906</v>
      </c>
      <c r="I11" s="1">
        <v>24.925209045410156</v>
      </c>
      <c r="J11" s="1">
        <v>24.950944900512695</v>
      </c>
      <c r="K11" s="1">
        <v>24.923974990844727</v>
      </c>
    </row>
    <row r="12" spans="2:11">
      <c r="B12" s="5" t="s">
        <v>193</v>
      </c>
      <c r="C12" s="1">
        <v>30.559379577636719</v>
      </c>
      <c r="D12" s="1">
        <v>30.513656616210938</v>
      </c>
      <c r="E12" s="1">
        <v>30.464136123657227</v>
      </c>
      <c r="F12" s="1">
        <v>34.940139770507812</v>
      </c>
      <c r="G12" s="1">
        <v>35.40985107421875</v>
      </c>
      <c r="H12" s="1">
        <v>35.269741058349609</v>
      </c>
      <c r="I12" s="1">
        <v>34.249526977539062</v>
      </c>
      <c r="J12" s="1">
        <v>34.238807678222656</v>
      </c>
      <c r="K12" s="1">
        <v>33.943283081054688</v>
      </c>
    </row>
    <row r="13" spans="2:11">
      <c r="B13" s="5" t="s">
        <v>194</v>
      </c>
      <c r="C13" s="1">
        <v>29.939910888671875</v>
      </c>
      <c r="D13" s="1">
        <v>29.800971984863281</v>
      </c>
      <c r="E13" s="1">
        <v>29.765300750732422</v>
      </c>
      <c r="F13" s="1">
        <v>35.645977020263672</v>
      </c>
      <c r="G13" s="1">
        <v>35.086833953857422</v>
      </c>
      <c r="H13" s="1">
        <v>35.474010467529297</v>
      </c>
      <c r="I13" s="1">
        <v>29.551210403442383</v>
      </c>
      <c r="J13" s="1">
        <v>29.406442642211914</v>
      </c>
      <c r="K13" s="1">
        <v>29.436901092529297</v>
      </c>
    </row>
    <row r="14" spans="2:11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1"/>
      <c r="C15" s="1">
        <f>POWER(2,-C2)</f>
        <v>2.7508644788393456E-6</v>
      </c>
      <c r="D15" s="1">
        <f t="shared" ref="D15:K15" si="0">POWER(2,-D2)</f>
        <v>2.8042223563855283E-6</v>
      </c>
      <c r="E15" s="1">
        <f t="shared" si="0"/>
        <v>2.8613073319538481E-6</v>
      </c>
      <c r="F15" s="1">
        <f t="shared" si="0"/>
        <v>7.8331555788419568E-8</v>
      </c>
      <c r="G15" s="1">
        <f t="shared" si="0"/>
        <v>7.6765947613400608E-8</v>
      </c>
      <c r="H15" s="1">
        <f t="shared" si="0"/>
        <v>6.9936154364959142E-8</v>
      </c>
      <c r="I15" s="1">
        <f t="shared" si="0"/>
        <v>3.7833416482668197E-7</v>
      </c>
      <c r="J15" s="1">
        <f t="shared" si="0"/>
        <v>3.5956318315674258E-7</v>
      </c>
      <c r="K15" s="1">
        <f t="shared" si="0"/>
        <v>3.8907060969342333E-7</v>
      </c>
    </row>
    <row r="16" spans="2:11">
      <c r="B16" s="1"/>
      <c r="C16" s="1">
        <f t="shared" ref="C16:K26" si="1">POWER(2,-C3)</f>
        <v>2.0619655994192575E-8</v>
      </c>
      <c r="D16" s="1">
        <f t="shared" si="1"/>
        <v>2.2960020773696168E-8</v>
      </c>
      <c r="E16" s="1">
        <f t="shared" si="1"/>
        <v>2.0973586184217593E-8</v>
      </c>
      <c r="F16" s="1">
        <f t="shared" si="1"/>
        <v>4.7567678992941071E-10</v>
      </c>
      <c r="G16" s="1">
        <f t="shared" si="1"/>
        <v>4.8624380158525653E-10</v>
      </c>
      <c r="H16" s="1">
        <f t="shared" si="1"/>
        <v>4.0168116539794824E-10</v>
      </c>
      <c r="I16" s="1">
        <f t="shared" si="1"/>
        <v>2.8486029395439804E-9</v>
      </c>
      <c r="J16" s="1">
        <f t="shared" si="1"/>
        <v>3.0345228312863101E-9</v>
      </c>
      <c r="K16" s="1">
        <f t="shared" si="1"/>
        <v>2.8744378255644287E-9</v>
      </c>
    </row>
    <row r="17" spans="2:11">
      <c r="B17" s="1"/>
      <c r="C17" s="1">
        <f t="shared" si="1"/>
        <v>4.9347576058593325E-10</v>
      </c>
      <c r="D17" s="1">
        <f t="shared" si="1"/>
        <v>4.8408093616108166E-10</v>
      </c>
      <c r="E17" s="1">
        <f t="shared" si="1"/>
        <v>5.1599804133867719E-10</v>
      </c>
      <c r="F17" s="1">
        <f t="shared" si="1"/>
        <v>3.0956782276514658E-11</v>
      </c>
      <c r="G17" s="1">
        <f t="shared" si="1"/>
        <v>3.9632858365994184E-11</v>
      </c>
      <c r="H17" s="1">
        <f t="shared" si="1"/>
        <v>2.0837138847211617E-11</v>
      </c>
      <c r="I17" s="1">
        <f t="shared" si="1"/>
        <v>7.8270801104985074E-11</v>
      </c>
      <c r="J17" s="1">
        <f t="shared" si="1"/>
        <v>1.1703661384228645E-10</v>
      </c>
      <c r="K17" s="1">
        <f t="shared" si="1"/>
        <v>1.1718617946074907E-10</v>
      </c>
    </row>
    <row r="18" spans="2:11">
      <c r="B18" s="1"/>
      <c r="C18" s="1">
        <f t="shared" si="1"/>
        <v>4.070140299799012E-10</v>
      </c>
      <c r="D18" s="1">
        <f t="shared" si="1"/>
        <v>5.9117842389068476E-10</v>
      </c>
      <c r="E18" s="1">
        <f t="shared" si="1"/>
        <v>5.0513356393465667E-10</v>
      </c>
      <c r="F18" s="1">
        <f t="shared" si="1"/>
        <v>7.2548641575485474E-12</v>
      </c>
      <c r="G18" s="1">
        <f t="shared" si="1"/>
        <v>5.0293058161508749E-11</v>
      </c>
      <c r="H18" s="1">
        <f t="shared" si="1"/>
        <v>2.380255718975155E-11</v>
      </c>
      <c r="I18" s="1">
        <f t="shared" si="1"/>
        <v>9.4233943246418699E-10</v>
      </c>
      <c r="J18" s="1">
        <f t="shared" si="1"/>
        <v>7.9048038506933056E-10</v>
      </c>
      <c r="K18" s="1">
        <f t="shared" si="1"/>
        <v>7.0958033992495539E-10</v>
      </c>
    </row>
    <row r="19" spans="2:11">
      <c r="B19" s="1"/>
      <c r="C19" s="1">
        <f t="shared" si="1"/>
        <v>3.6746627923259197E-10</v>
      </c>
      <c r="D19" s="1">
        <f t="shared" si="1"/>
        <v>4.954015116064753E-10</v>
      </c>
      <c r="E19" s="1">
        <f t="shared" si="1"/>
        <v>3.7077492761841016E-10</v>
      </c>
      <c r="F19" s="1">
        <f t="shared" si="1"/>
        <v>2.3941929534890849E-11</v>
      </c>
      <c r="G19" s="1">
        <f t="shared" si="1"/>
        <v>1.4710375195888628E-11</v>
      </c>
      <c r="H19" s="1">
        <f t="shared" si="1"/>
        <v>2.8594361293735631E-11</v>
      </c>
      <c r="I19" s="1">
        <f t="shared" si="1"/>
        <v>1.2154568366849765E-10</v>
      </c>
      <c r="J19" s="1">
        <f t="shared" si="1"/>
        <v>9.7958995276120874E-11</v>
      </c>
      <c r="K19" s="1">
        <f t="shared" si="1"/>
        <v>1.1867952176859676E-10</v>
      </c>
    </row>
    <row r="20" spans="2:11">
      <c r="B20" s="1"/>
      <c r="C20" s="1">
        <f t="shared" si="1"/>
        <v>2.5234212222292876E-7</v>
      </c>
      <c r="D20" s="1">
        <f t="shared" si="1"/>
        <v>2.5632082648908655E-7</v>
      </c>
      <c r="E20" s="1">
        <f t="shared" si="1"/>
        <v>2.6662157144379192E-7</v>
      </c>
      <c r="F20" s="1">
        <f t="shared" si="1"/>
        <v>5.0879035754731193E-9</v>
      </c>
      <c r="G20" s="1">
        <f t="shared" si="1"/>
        <v>5.2460314266575864E-9</v>
      </c>
      <c r="H20" s="1">
        <f t="shared" si="1"/>
        <v>4.571457765841065E-9</v>
      </c>
      <c r="I20" s="1">
        <f t="shared" si="1"/>
        <v>3.114532792649115E-8</v>
      </c>
      <c r="J20" s="1">
        <f t="shared" si="1"/>
        <v>3.0612422862249595E-8</v>
      </c>
      <c r="K20" s="1">
        <f t="shared" si="1"/>
        <v>3.2232524381746819E-8</v>
      </c>
    </row>
    <row r="21" spans="2:11">
      <c r="B21" s="1"/>
      <c r="C21" s="1">
        <f t="shared" si="1"/>
        <v>1.2552085894751945E-7</v>
      </c>
      <c r="D21" s="1">
        <f t="shared" si="1"/>
        <v>1.3059277745824154E-7</v>
      </c>
      <c r="E21" s="1">
        <f t="shared" si="1"/>
        <v>1.249332898040507E-7</v>
      </c>
      <c r="F21" s="1">
        <f t="shared" si="1"/>
        <v>1.9295746744355653E-9</v>
      </c>
      <c r="G21" s="1">
        <f t="shared" si="1"/>
        <v>2.2964848822888064E-9</v>
      </c>
      <c r="H21" s="1">
        <f t="shared" si="1"/>
        <v>2.3048463652402743E-9</v>
      </c>
      <c r="I21" s="1">
        <f t="shared" si="1"/>
        <v>1.1293732889527747E-8</v>
      </c>
      <c r="J21" s="1">
        <f t="shared" si="1"/>
        <v>1.1443218704078783E-8</v>
      </c>
      <c r="K21" s="1">
        <f t="shared" si="1"/>
        <v>1.1443869259862088E-8</v>
      </c>
    </row>
    <row r="22" spans="2:11">
      <c r="B22" s="1"/>
      <c r="C22" s="1">
        <f t="shared" si="1"/>
        <v>1.2539828342702027E-7</v>
      </c>
      <c r="D22" s="1">
        <f t="shared" si="1"/>
        <v>1.2455924310651273E-7</v>
      </c>
      <c r="E22" s="1">
        <f t="shared" si="1"/>
        <v>1.2732999129345624E-7</v>
      </c>
      <c r="F22" s="1">
        <f t="shared" si="1"/>
        <v>3.3883268969193609E-9</v>
      </c>
      <c r="G22" s="1">
        <f t="shared" si="1"/>
        <v>3.6631377032182962E-9</v>
      </c>
      <c r="H22" s="1">
        <f t="shared" si="1"/>
        <v>2.9218175607795681E-9</v>
      </c>
      <c r="I22" s="1">
        <f t="shared" si="1"/>
        <v>3.0737492901532891E-8</v>
      </c>
      <c r="J22" s="1">
        <f t="shared" si="1"/>
        <v>2.8225336262002746E-8</v>
      </c>
      <c r="K22" s="1">
        <f t="shared" si="1"/>
        <v>3.4862508023167921E-8</v>
      </c>
    </row>
    <row r="23" spans="2:11">
      <c r="B23" s="1"/>
      <c r="C23" s="1">
        <f t="shared" si="1"/>
        <v>5.4709613988220573E-10</v>
      </c>
      <c r="D23" s="1">
        <f t="shared" si="1"/>
        <v>6.2542841266745071E-10</v>
      </c>
      <c r="E23" s="1">
        <f t="shared" si="1"/>
        <v>5.5162747864712081E-10</v>
      </c>
      <c r="F23" s="1">
        <f t="shared" si="1"/>
        <v>1.4797096490945029E-11</v>
      </c>
      <c r="G23" s="1">
        <f t="shared" si="1"/>
        <v>9.0949470177292824E-13</v>
      </c>
      <c r="H23" s="1">
        <f t="shared" si="1"/>
        <v>7.7087036881639709E-12</v>
      </c>
      <c r="I23" s="1">
        <f t="shared" si="1"/>
        <v>1.3639337922431252E-9</v>
      </c>
      <c r="J23" s="1">
        <f t="shared" si="1"/>
        <v>1.3064666916258614E-9</v>
      </c>
      <c r="K23" s="1">
        <f t="shared" si="1"/>
        <v>1.3379565164855106E-9</v>
      </c>
    </row>
    <row r="24" spans="2:11">
      <c r="B24" s="1"/>
      <c r="C24" s="1">
        <f t="shared" si="1"/>
        <v>1.6006353476516533E-7</v>
      </c>
      <c r="D24" s="1">
        <f t="shared" si="1"/>
        <v>1.6206749119330351E-7</v>
      </c>
      <c r="E24" s="1">
        <f t="shared" si="1"/>
        <v>1.7104143855683517E-7</v>
      </c>
      <c r="F24" s="1">
        <f t="shared" si="1"/>
        <v>4.6556523484400851E-9</v>
      </c>
      <c r="G24" s="1">
        <f t="shared" si="1"/>
        <v>4.3349034381842877E-9</v>
      </c>
      <c r="H24" s="1">
        <f t="shared" si="1"/>
        <v>4.4682343173028583E-9</v>
      </c>
      <c r="I24" s="1">
        <f t="shared" si="1"/>
        <v>3.1388056749175179E-8</v>
      </c>
      <c r="J24" s="1">
        <f t="shared" si="1"/>
        <v>3.0833098106706591E-8</v>
      </c>
      <c r="K24" s="1">
        <f t="shared" si="1"/>
        <v>3.141491699668119E-8</v>
      </c>
    </row>
    <row r="25" spans="2:11">
      <c r="B25" s="1"/>
      <c r="C25" s="1">
        <f t="shared" si="1"/>
        <v>6.3198984250281436E-10</v>
      </c>
      <c r="D25" s="1">
        <f t="shared" si="1"/>
        <v>6.5234010791518289E-10</v>
      </c>
      <c r="E25" s="1">
        <f t="shared" si="1"/>
        <v>6.751204055929428E-10</v>
      </c>
      <c r="F25" s="1">
        <f t="shared" si="1"/>
        <v>3.0336807541660665E-11</v>
      </c>
      <c r="G25" s="1">
        <f t="shared" si="1"/>
        <v>2.1906484300676028E-11</v>
      </c>
      <c r="H25" s="1">
        <f t="shared" si="1"/>
        <v>2.4140707954137713E-11</v>
      </c>
      <c r="I25" s="1">
        <f t="shared" si="1"/>
        <v>4.896266436462759E-11</v>
      </c>
      <c r="J25" s="1">
        <f t="shared" si="1"/>
        <v>4.932781437368452E-11</v>
      </c>
      <c r="K25" s="1">
        <f t="shared" si="1"/>
        <v>6.0541564722157177E-11</v>
      </c>
    </row>
    <row r="26" spans="2:11">
      <c r="B26" s="1"/>
      <c r="C26" s="1">
        <f t="shared" si="1"/>
        <v>9.7093186628963021E-10</v>
      </c>
      <c r="D26" s="1">
        <f t="shared" si="1"/>
        <v>1.0690881914870845E-9</v>
      </c>
      <c r="E26" s="1">
        <f t="shared" si="1"/>
        <v>1.0958513426491957E-9</v>
      </c>
      <c r="F26" s="1">
        <f t="shared" si="1"/>
        <v>1.8599089837017389E-11</v>
      </c>
      <c r="G26" s="1">
        <f t="shared" si="1"/>
        <v>2.7403783451615802E-11</v>
      </c>
      <c r="H26" s="1">
        <f t="shared" si="1"/>
        <v>2.0953606451448098E-11</v>
      </c>
      <c r="I26" s="1">
        <f t="shared" si="1"/>
        <v>1.271157196144886E-9</v>
      </c>
      <c r="J26" s="1">
        <f t="shared" si="1"/>
        <v>1.4053312346501834E-9</v>
      </c>
      <c r="K26" s="1">
        <f t="shared" si="1"/>
        <v>1.3759726188722425E-9</v>
      </c>
    </row>
    <row r="27" spans="2:11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>
      <c r="B28" s="5" t="s">
        <v>7</v>
      </c>
      <c r="C28" s="1">
        <f>AVERAGE(C15:E15)</f>
        <v>2.805464722392907E-6</v>
      </c>
      <c r="D28" s="1">
        <f t="shared" ref="D28:D39" si="2">STDEV(C15:E15)</f>
        <v>5.5231907046471895E-8</v>
      </c>
      <c r="E28" s="1"/>
      <c r="F28" s="1">
        <f>F15/C28</f>
        <v>2.7921062476097387E-2</v>
      </c>
      <c r="G28" s="1">
        <f>G15/C28</f>
        <v>2.7363005850924934E-2</v>
      </c>
      <c r="H28" s="1">
        <f>H15/C28</f>
        <v>2.4928545280479397E-2</v>
      </c>
      <c r="I28" s="1">
        <f>I15/C28</f>
        <v>0.13485614764885859</v>
      </c>
      <c r="J28" s="1">
        <f>J15/C28</f>
        <v>0.12816528409241765</v>
      </c>
      <c r="K28" s="1">
        <f>K15/C28</f>
        <v>0.13868312318736536</v>
      </c>
    </row>
    <row r="29" spans="2:11">
      <c r="B29" s="1"/>
      <c r="C29" s="1">
        <f t="shared" ref="C29:C39" si="3">AVERAGE(C16:E16)</f>
        <v>2.1517754317368778E-8</v>
      </c>
      <c r="D29" s="1">
        <f t="shared" si="2"/>
        <v>1.2615133939590813E-9</v>
      </c>
      <c r="E29" s="1"/>
      <c r="F29" s="1">
        <f t="shared" ref="F29:F39" si="4">F16/C29</f>
        <v>2.2106246911902522E-2</v>
      </c>
      <c r="G29" s="1">
        <f t="shared" ref="G29:G39" si="5">G16/C29</f>
        <v>2.2597330298207211E-2</v>
      </c>
      <c r="H29" s="1">
        <f t="shared" ref="H29:H39" si="6">H16/C29</f>
        <v>1.8667429671028347E-2</v>
      </c>
      <c r="I29" s="1">
        <f t="shared" ref="I29:I39" si="7">I16/C29</f>
        <v>0.1323838397599249</v>
      </c>
      <c r="J29" s="1">
        <f t="shared" ref="J29:J39" si="8">J16/C29</f>
        <v>0.14102414157767815</v>
      </c>
      <c r="K29" s="1">
        <f t="shared" ref="K29:K39" si="9">K16/C29</f>
        <v>0.13358447090569436</v>
      </c>
    </row>
    <row r="30" spans="2:11">
      <c r="B30" s="1"/>
      <c r="C30" s="1">
        <f t="shared" si="3"/>
        <v>4.9785157936189737E-10</v>
      </c>
      <c r="D30" s="1">
        <f t="shared" si="2"/>
        <v>1.6402324323079454E-11</v>
      </c>
      <c r="E30" s="1"/>
      <c r="F30" s="1">
        <f t="shared" si="4"/>
        <v>6.2180745346218154E-2</v>
      </c>
      <c r="G30" s="1">
        <f t="shared" si="5"/>
        <v>7.9607778721505956E-2</v>
      </c>
      <c r="H30" s="1">
        <f t="shared" si="6"/>
        <v>4.1854118197071584E-2</v>
      </c>
      <c r="I30" s="1">
        <f t="shared" si="7"/>
        <v>0.15721713930345615</v>
      </c>
      <c r="J30" s="1">
        <f t="shared" si="8"/>
        <v>0.2350833434982646</v>
      </c>
      <c r="K30" s="1">
        <f t="shared" si="9"/>
        <v>0.23538376560128235</v>
      </c>
    </row>
    <row r="31" spans="2:11">
      <c r="B31" s="1"/>
      <c r="C31" s="1">
        <f t="shared" si="3"/>
        <v>5.0110867260174753E-10</v>
      </c>
      <c r="D31" s="1">
        <f t="shared" si="2"/>
        <v>9.2148145986844793E-11</v>
      </c>
      <c r="E31" s="1"/>
      <c r="F31" s="1">
        <f t="shared" si="4"/>
        <v>1.4477626419597607E-2</v>
      </c>
      <c r="G31" s="1">
        <f t="shared" si="5"/>
        <v>0.10036357562998872</v>
      </c>
      <c r="H31" s="1">
        <f t="shared" si="6"/>
        <v>4.7499790945882227E-2</v>
      </c>
      <c r="I31" s="1">
        <f t="shared" si="7"/>
        <v>1.8805091270354133</v>
      </c>
      <c r="J31" s="1">
        <f t="shared" si="8"/>
        <v>1.5774629901437749</v>
      </c>
      <c r="K31" s="1">
        <f t="shared" si="9"/>
        <v>1.4160208727596484</v>
      </c>
    </row>
    <row r="32" spans="2:11">
      <c r="B32" s="1"/>
      <c r="C32" s="1">
        <f t="shared" si="3"/>
        <v>4.1121423948582576E-10</v>
      </c>
      <c r="D32" s="1">
        <f t="shared" si="2"/>
        <v>7.2927082615942203E-11</v>
      </c>
      <c r="E32" s="1"/>
      <c r="F32" s="1">
        <f t="shared" si="4"/>
        <v>5.8222520613165948E-2</v>
      </c>
      <c r="G32" s="1">
        <f t="shared" si="5"/>
        <v>3.577301995738813E-2</v>
      </c>
      <c r="H32" s="1">
        <f t="shared" si="6"/>
        <v>6.9536408392592286E-2</v>
      </c>
      <c r="I32" s="1">
        <f t="shared" si="7"/>
        <v>0.29557751652879527</v>
      </c>
      <c r="J32" s="1">
        <f t="shared" si="8"/>
        <v>0.2382188792844501</v>
      </c>
      <c r="K32" s="1">
        <f t="shared" si="9"/>
        <v>0.28860751981009053</v>
      </c>
    </row>
    <row r="33" spans="2:11">
      <c r="B33" s="1"/>
      <c r="C33" s="1">
        <f t="shared" si="3"/>
        <v>2.5842817338526908E-7</v>
      </c>
      <c r="D33" s="1">
        <f t="shared" si="2"/>
        <v>7.3692842745031876E-9</v>
      </c>
      <c r="E33" s="1"/>
      <c r="F33" s="1">
        <f t="shared" si="4"/>
        <v>1.9687882744455987E-2</v>
      </c>
      <c r="G33" s="1">
        <f t="shared" si="5"/>
        <v>2.0299765919239442E-2</v>
      </c>
      <c r="H33" s="1">
        <f t="shared" si="6"/>
        <v>1.7689471337267313E-2</v>
      </c>
      <c r="I33" s="1">
        <f t="shared" si="7"/>
        <v>0.12051831469651403</v>
      </c>
      <c r="J33" s="1">
        <f t="shared" si="8"/>
        <v>0.11845621342767484</v>
      </c>
      <c r="K33" s="1">
        <f t="shared" si="9"/>
        <v>0.12472527263385494</v>
      </c>
    </row>
    <row r="34" spans="2:11">
      <c r="B34" s="1"/>
      <c r="C34" s="1">
        <f t="shared" si="3"/>
        <v>1.2701564206993721E-7</v>
      </c>
      <c r="D34" s="1">
        <f t="shared" si="2"/>
        <v>3.1117892866136388E-9</v>
      </c>
      <c r="E34" s="1"/>
      <c r="F34" s="1">
        <f t="shared" si="4"/>
        <v>1.519163028261594E-2</v>
      </c>
      <c r="G34" s="1">
        <f t="shared" si="5"/>
        <v>1.8080331247897156E-2</v>
      </c>
      <c r="H34" s="1">
        <f t="shared" si="6"/>
        <v>1.814616158828046E-2</v>
      </c>
      <c r="I34" s="1">
        <f t="shared" si="7"/>
        <v>8.8916079196837861E-2</v>
      </c>
      <c r="J34" s="1">
        <f t="shared" si="8"/>
        <v>9.0092987899694527E-2</v>
      </c>
      <c r="K34" s="1">
        <f t="shared" si="9"/>
        <v>9.0098109755339245E-2</v>
      </c>
    </row>
    <row r="35" spans="2:11">
      <c r="B35" s="1"/>
      <c r="C35" s="1">
        <f t="shared" si="3"/>
        <v>1.2576250594232976E-7</v>
      </c>
      <c r="D35" s="1">
        <f t="shared" si="2"/>
        <v>1.4208289514774329E-9</v>
      </c>
      <c r="E35" s="1"/>
      <c r="F35" s="1">
        <f t="shared" si="4"/>
        <v>2.694226607151998E-2</v>
      </c>
      <c r="G35" s="1">
        <f t="shared" si="5"/>
        <v>2.9127422961006216E-2</v>
      </c>
      <c r="H35" s="1">
        <f t="shared" si="6"/>
        <v>2.3232819184752972E-2</v>
      </c>
      <c r="I35" s="1">
        <f t="shared" si="7"/>
        <v>0.2444090364709178</v>
      </c>
      <c r="J35" s="1">
        <f t="shared" si="8"/>
        <v>0.22443363425778021</v>
      </c>
      <c r="K35" s="1">
        <f t="shared" si="9"/>
        <v>0.2772090756457623</v>
      </c>
    </row>
    <row r="36" spans="2:11">
      <c r="B36" s="1"/>
      <c r="C36" s="1">
        <f t="shared" si="3"/>
        <v>5.7471734373225908E-10</v>
      </c>
      <c r="D36" s="1">
        <f t="shared" si="2"/>
        <v>4.3975477736608199E-11</v>
      </c>
      <c r="E36" s="1"/>
      <c r="F36" s="1">
        <f t="shared" si="4"/>
        <v>2.5746737335002864E-2</v>
      </c>
      <c r="G36" s="1">
        <f t="shared" si="5"/>
        <v>1.5825078391868235E-3</v>
      </c>
      <c r="H36" s="1">
        <f t="shared" si="6"/>
        <v>1.3413034724344753E-2</v>
      </c>
      <c r="I36" s="1">
        <f t="shared" si="7"/>
        <v>2.3732253900424043</v>
      </c>
      <c r="J36" s="1">
        <f t="shared" si="8"/>
        <v>2.2732334527118412</v>
      </c>
      <c r="K36" s="1">
        <f t="shared" si="9"/>
        <v>2.328025299874747</v>
      </c>
    </row>
    <row r="37" spans="2:11">
      <c r="B37" s="1"/>
      <c r="C37" s="1">
        <f t="shared" si="3"/>
        <v>1.6439082150510133E-7</v>
      </c>
      <c r="D37" s="1">
        <f t="shared" si="2"/>
        <v>5.8461090237934093E-9</v>
      </c>
      <c r="E37" s="1"/>
      <c r="F37" s="1">
        <f t="shared" si="4"/>
        <v>2.8320634362762231E-2</v>
      </c>
      <c r="G37" s="1">
        <f t="shared" si="5"/>
        <v>2.6369497995663755E-2</v>
      </c>
      <c r="H37" s="1">
        <f t="shared" si="6"/>
        <v>2.7180558357172035E-2</v>
      </c>
      <c r="I37" s="1">
        <f t="shared" si="7"/>
        <v>0.19093557938209557</v>
      </c>
      <c r="J37" s="1">
        <f t="shared" si="8"/>
        <v>0.18755973006528096</v>
      </c>
      <c r="K37" s="1">
        <f t="shared" si="9"/>
        <v>0.19109897200499318</v>
      </c>
    </row>
    <row r="38" spans="2:11">
      <c r="B38" s="1"/>
      <c r="C38" s="1">
        <f t="shared" si="3"/>
        <v>6.5315011867031345E-10</v>
      </c>
      <c r="D38" s="1">
        <f t="shared" si="2"/>
        <v>2.1576687794595763E-11</v>
      </c>
      <c r="E38" s="1"/>
      <c r="F38" s="1">
        <f t="shared" si="4"/>
        <v>4.6446914230713919E-2</v>
      </c>
      <c r="G38" s="1">
        <f t="shared" si="5"/>
        <v>3.35397386825457E-2</v>
      </c>
      <c r="H38" s="1">
        <f t="shared" si="6"/>
        <v>3.6960428030363826E-2</v>
      </c>
      <c r="I38" s="1">
        <f t="shared" si="7"/>
        <v>7.4963875784492012E-2</v>
      </c>
      <c r="J38" s="1">
        <f t="shared" si="8"/>
        <v>7.5522935637072769E-2</v>
      </c>
      <c r="K38" s="1">
        <f t="shared" si="9"/>
        <v>9.2691653865742268E-2</v>
      </c>
    </row>
    <row r="39" spans="2:11">
      <c r="B39" s="1"/>
      <c r="C39" s="1">
        <f t="shared" si="3"/>
        <v>1.0452904668086369E-9</v>
      </c>
      <c r="D39" s="1">
        <f t="shared" si="2"/>
        <v>6.5772088824899041E-11</v>
      </c>
      <c r="E39" s="1"/>
      <c r="F39" s="1">
        <f t="shared" si="4"/>
        <v>1.7793226311344858E-2</v>
      </c>
      <c r="G39" s="1">
        <f t="shared" si="5"/>
        <v>2.6216429137904555E-2</v>
      </c>
      <c r="H39" s="1">
        <f t="shared" si="6"/>
        <v>2.0045726156310683E-2</v>
      </c>
      <c r="I39" s="1">
        <f t="shared" si="7"/>
        <v>1.2160803494418542</v>
      </c>
      <c r="J39" s="1">
        <f t="shared" si="8"/>
        <v>1.3444408796157707</v>
      </c>
      <c r="K39" s="1">
        <f t="shared" si="9"/>
        <v>1.3163543173537275</v>
      </c>
    </row>
    <row r="40" spans="2:11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>
      <c r="B41" s="5" t="s">
        <v>195</v>
      </c>
      <c r="C41" s="1"/>
      <c r="D41" s="1"/>
      <c r="E41" s="1"/>
      <c r="F41" s="1">
        <f>F28/0.02673</f>
        <v>1.0445590151925697</v>
      </c>
      <c r="G41" s="1">
        <f t="shared" ref="G41:H41" si="10">G28/0.02673</f>
        <v>1.0236814759044119</v>
      </c>
      <c r="H41" s="1">
        <f t="shared" si="10"/>
        <v>0.93260550993188918</v>
      </c>
      <c r="I41" s="1">
        <f>I28/0.13390152</f>
        <v>1.0071293264546854</v>
      </c>
      <c r="J41" s="1">
        <f t="shared" ref="I41:K52" si="11">J28/0.13390152</f>
        <v>0.9571607857208615</v>
      </c>
      <c r="K41" s="1">
        <f t="shared" si="11"/>
        <v>1.0357098499506605</v>
      </c>
    </row>
    <row r="42" spans="2:11">
      <c r="B42" s="1"/>
      <c r="C42" s="1"/>
      <c r="D42" s="1"/>
      <c r="E42" s="1"/>
      <c r="F42" s="1">
        <f t="shared" ref="F42:H42" si="12">F29/0.02673</f>
        <v>0.82702008649092862</v>
      </c>
      <c r="G42" s="1">
        <f t="shared" si="12"/>
        <v>0.84539207999278754</v>
      </c>
      <c r="H42" s="1">
        <f t="shared" si="12"/>
        <v>0.69836998395167771</v>
      </c>
      <c r="I42" s="1">
        <f t="shared" si="11"/>
        <v>0.98866569819315653</v>
      </c>
      <c r="J42" s="1">
        <f t="shared" si="11"/>
        <v>1.0531929852452619</v>
      </c>
      <c r="K42" s="1">
        <f t="shared" si="11"/>
        <v>0.99763222184254796</v>
      </c>
    </row>
    <row r="43" spans="2:11">
      <c r="B43" s="1"/>
      <c r="C43" s="1"/>
      <c r="D43" s="1"/>
      <c r="E43" s="1"/>
      <c r="F43" s="1">
        <f t="shared" ref="F43:H43" si="13">F30/0.02673</f>
        <v>2.3262530993721717</v>
      </c>
      <c r="G43" s="1">
        <f t="shared" si="13"/>
        <v>2.9782184332774393</v>
      </c>
      <c r="H43" s="1">
        <f t="shared" si="13"/>
        <v>1.5658106321388545</v>
      </c>
      <c r="I43" s="1">
        <f t="shared" si="11"/>
        <v>1.174125127955651</v>
      </c>
      <c r="J43" s="1">
        <f t="shared" si="11"/>
        <v>1.7556435766992384</v>
      </c>
      <c r="K43" s="1">
        <f t="shared" si="11"/>
        <v>1.757887181574058</v>
      </c>
    </row>
    <row r="44" spans="2:11">
      <c r="B44" s="1"/>
      <c r="C44" s="1"/>
      <c r="D44" s="1"/>
      <c r="E44" s="1"/>
      <c r="F44" s="1">
        <f t="shared" ref="F44:H44" si="14">F31/0.02673</f>
        <v>0.541624632233356</v>
      </c>
      <c r="G44" s="1">
        <f t="shared" si="14"/>
        <v>3.7547166341185454</v>
      </c>
      <c r="H44" s="1">
        <f t="shared" si="14"/>
        <v>1.7770217338526835</v>
      </c>
      <c r="I44" s="1">
        <f t="shared" si="11"/>
        <v>14.043971472731702</v>
      </c>
      <c r="J44" s="1">
        <f t="shared" si="11"/>
        <v>11.780769853424927</v>
      </c>
      <c r="K44" s="1">
        <f t="shared" si="11"/>
        <v>10.575091849290795</v>
      </c>
    </row>
    <row r="45" spans="2:11">
      <c r="B45" s="1"/>
      <c r="C45" s="1"/>
      <c r="D45" s="1"/>
      <c r="E45" s="1"/>
      <c r="F45" s="1">
        <f t="shared" ref="F45:H45" si="15">F32/0.02673</f>
        <v>2.1781713659994741</v>
      </c>
      <c r="G45" s="1">
        <f t="shared" si="15"/>
        <v>1.3383097627156053</v>
      </c>
      <c r="H45" s="1">
        <f t="shared" si="15"/>
        <v>2.6014369020797714</v>
      </c>
      <c r="I45" s="1">
        <f t="shared" si="11"/>
        <v>2.2074246545430944</v>
      </c>
      <c r="J45" s="1">
        <f t="shared" si="11"/>
        <v>1.7790603070409514</v>
      </c>
      <c r="K45" s="1">
        <f t="shared" si="11"/>
        <v>2.15537149847209</v>
      </c>
    </row>
    <row r="46" spans="2:11">
      <c r="B46" s="1"/>
      <c r="C46" s="1"/>
      <c r="D46" s="1"/>
      <c r="E46" s="1"/>
      <c r="F46" s="1">
        <f t="shared" ref="F46:H46" si="16">F33/0.02673</f>
        <v>0.73654630544167554</v>
      </c>
      <c r="G46" s="1">
        <f t="shared" si="16"/>
        <v>0.75943755777177113</v>
      </c>
      <c r="H46" s="1">
        <f t="shared" si="16"/>
        <v>0.66178343947876217</v>
      </c>
      <c r="I46" s="1">
        <f t="shared" si="11"/>
        <v>0.90005187914606222</v>
      </c>
      <c r="J46" s="1">
        <f t="shared" si="11"/>
        <v>0.88465174575818739</v>
      </c>
      <c r="K46" s="1">
        <f t="shared" si="11"/>
        <v>0.93147017773849727</v>
      </c>
    </row>
    <row r="47" spans="2:11">
      <c r="B47" s="1"/>
      <c r="C47" s="1"/>
      <c r="D47" s="1"/>
      <c r="E47" s="1"/>
      <c r="F47" s="1">
        <f t="shared" ref="F47:H47" si="17">F34/0.02673</f>
        <v>0.56833633679820206</v>
      </c>
      <c r="G47" s="1">
        <f t="shared" si="17"/>
        <v>0.67640595764673239</v>
      </c>
      <c r="H47" s="1">
        <f t="shared" si="17"/>
        <v>0.67886874628808302</v>
      </c>
      <c r="I47" s="1">
        <f t="shared" si="11"/>
        <v>0.66404085029682902</v>
      </c>
      <c r="J47" s="1">
        <f t="shared" si="11"/>
        <v>0.67283021058830794</v>
      </c>
      <c r="K47" s="1">
        <f t="shared" si="11"/>
        <v>0.67286846150319468</v>
      </c>
    </row>
    <row r="48" spans="2:11">
      <c r="B48" s="1"/>
      <c r="C48" s="1"/>
      <c r="D48" s="1"/>
      <c r="E48" s="1"/>
      <c r="F48" s="1">
        <f t="shared" ref="F48:H48" si="18">F35/0.02673</f>
        <v>1.0079411175278705</v>
      </c>
      <c r="G48" s="1">
        <f t="shared" si="18"/>
        <v>1.0896903464648791</v>
      </c>
      <c r="H48" s="1">
        <f t="shared" si="18"/>
        <v>0.86916644911159635</v>
      </c>
      <c r="I48" s="1">
        <f t="shared" si="11"/>
        <v>1.8252894849208419</v>
      </c>
      <c r="J48" s="1">
        <f t="shared" si="11"/>
        <v>1.6761096831296629</v>
      </c>
      <c r="K48" s="1">
        <f t="shared" si="11"/>
        <v>2.0702459213738749</v>
      </c>
    </row>
    <row r="49" spans="2:11">
      <c r="B49" s="1"/>
      <c r="C49" s="1"/>
      <c r="D49" s="1"/>
      <c r="E49" s="1"/>
      <c r="F49" s="1">
        <f t="shared" ref="F49:H49" si="19">F36/0.02673</f>
        <v>0.96321501440339929</v>
      </c>
      <c r="G49" s="1">
        <f t="shared" si="19"/>
        <v>5.9203435809458416E-2</v>
      </c>
      <c r="H49" s="1">
        <f t="shared" si="19"/>
        <v>0.50179703420668731</v>
      </c>
      <c r="I49" s="1">
        <f t="shared" si="11"/>
        <v>17.723662808625356</v>
      </c>
      <c r="J49" s="1">
        <f t="shared" si="11"/>
        <v>16.976905510197653</v>
      </c>
      <c r="K49" s="1">
        <f t="shared" si="11"/>
        <v>17.386100619879052</v>
      </c>
    </row>
    <row r="50" spans="2:11">
      <c r="B50" s="1"/>
      <c r="C50" s="1"/>
      <c r="D50" s="1"/>
      <c r="E50" s="1"/>
      <c r="F50" s="1">
        <f t="shared" ref="F50:H50" si="20">F37/0.02673</f>
        <v>1.0595074583899076</v>
      </c>
      <c r="G50" s="1">
        <f t="shared" si="20"/>
        <v>0.98651320597320447</v>
      </c>
      <c r="H50" s="1">
        <f t="shared" si="20"/>
        <v>1.0168559056181083</v>
      </c>
      <c r="I50" s="1">
        <f t="shared" si="11"/>
        <v>1.4259403431872586</v>
      </c>
      <c r="J50" s="1">
        <f t="shared" si="11"/>
        <v>1.4007289093154502</v>
      </c>
      <c r="K50" s="1">
        <f t="shared" si="11"/>
        <v>1.427160587908137</v>
      </c>
    </row>
    <row r="51" spans="2:11">
      <c r="B51" s="1"/>
      <c r="C51" s="1"/>
      <c r="D51" s="1"/>
      <c r="E51" s="1"/>
      <c r="F51" s="1">
        <f t="shared" ref="F51:H51" si="21">F38/0.02673</f>
        <v>1.737632406685893</v>
      </c>
      <c r="G51" s="1">
        <f t="shared" si="21"/>
        <v>1.2547601452504937</v>
      </c>
      <c r="H51" s="1">
        <f t="shared" si="21"/>
        <v>1.3827320624902291</v>
      </c>
      <c r="I51" s="1">
        <f t="shared" si="11"/>
        <v>0.55984335192380197</v>
      </c>
      <c r="J51" s="1">
        <f t="shared" si="11"/>
        <v>0.56401850880462578</v>
      </c>
      <c r="K51" s="1">
        <f t="shared" si="11"/>
        <v>0.69223750309736787</v>
      </c>
    </row>
    <row r="52" spans="2:11">
      <c r="B52" s="1"/>
      <c r="C52" s="1"/>
      <c r="D52" s="1"/>
      <c r="E52" s="1"/>
      <c r="F52" s="1">
        <f t="shared" ref="F52:H52" si="22">F39/0.02673</f>
        <v>0.66566503222390039</v>
      </c>
      <c r="G52" s="1">
        <f t="shared" si="22"/>
        <v>0.98078672420144242</v>
      </c>
      <c r="H52" s="1">
        <f t="shared" si="22"/>
        <v>0.74993363847028371</v>
      </c>
      <c r="I52" s="1">
        <f t="shared" si="11"/>
        <v>9.0819010078590168</v>
      </c>
      <c r="J52" s="1">
        <f t="shared" si="11"/>
        <v>10.040519925507722</v>
      </c>
      <c r="K52" s="1">
        <f t="shared" si="11"/>
        <v>9.8307645600567319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B242-1313-BE43-90C0-EC3FEEA3BB6F}">
  <dimension ref="A1:U21"/>
  <sheetViews>
    <sheetView workbookViewId="0">
      <selection activeCell="H25" sqref="H25"/>
    </sheetView>
  </sheetViews>
  <sheetFormatPr baseColWidth="10" defaultRowHeight="20"/>
  <sheetData>
    <row r="1" spans="1:21">
      <c r="A1" s="1"/>
      <c r="B1" s="1" t="s">
        <v>5</v>
      </c>
      <c r="C1" s="1"/>
      <c r="D1" s="1"/>
      <c r="E1" s="1" t="s">
        <v>196</v>
      </c>
      <c r="F1" s="1"/>
      <c r="G1" s="1"/>
      <c r="H1" s="1" t="s">
        <v>197</v>
      </c>
      <c r="I1" s="1"/>
      <c r="J1" s="1"/>
      <c r="K1" s="1" t="s">
        <v>198</v>
      </c>
      <c r="L1" s="1"/>
      <c r="M1" s="1"/>
      <c r="N1" s="1" t="s">
        <v>199</v>
      </c>
      <c r="O1" s="1"/>
      <c r="P1" s="1"/>
      <c r="Q1" s="1" t="s">
        <v>200</v>
      </c>
      <c r="R1" s="1"/>
      <c r="S1" s="1"/>
      <c r="T1" s="1" t="s">
        <v>176</v>
      </c>
      <c r="U1" s="1"/>
    </row>
    <row r="2" spans="1:21">
      <c r="A2" s="5" t="s">
        <v>178</v>
      </c>
      <c r="B2" s="1">
        <v>29.241615295410156</v>
      </c>
      <c r="C2" s="1">
        <v>29.34718132019043</v>
      </c>
      <c r="D2" s="1">
        <v>28.954833984375</v>
      </c>
      <c r="E2" s="1">
        <v>25.928773880004883</v>
      </c>
      <c r="F2" s="1">
        <v>25.937702178955078</v>
      </c>
      <c r="G2" s="1">
        <v>25.829847717285201</v>
      </c>
      <c r="H2" s="1">
        <v>24.939975738525391</v>
      </c>
      <c r="I2" s="1">
        <v>24.710292816162109</v>
      </c>
      <c r="J2" s="1">
        <v>24.861098098754901</v>
      </c>
      <c r="K2" s="1">
        <v>25.903993606567383</v>
      </c>
      <c r="L2" s="1">
        <v>25.851465225219727</v>
      </c>
      <c r="M2" s="1">
        <v>25.970293045043899</v>
      </c>
      <c r="N2" s="1">
        <v>25.493850708007812</v>
      </c>
      <c r="O2" s="1">
        <v>25.503164291381836</v>
      </c>
      <c r="P2" s="1">
        <v>25.85133934021</v>
      </c>
      <c r="Q2" s="1">
        <v>25.543188095092773</v>
      </c>
      <c r="R2" s="1">
        <v>25.791561126708984</v>
      </c>
      <c r="S2" s="1">
        <v>25.493694305419901</v>
      </c>
      <c r="T2" s="1">
        <v>27.14520263671875</v>
      </c>
      <c r="U2" s="1">
        <v>27.218046188354492</v>
      </c>
    </row>
    <row r="3" spans="1:21">
      <c r="A3" s="1" t="s">
        <v>201</v>
      </c>
      <c r="B3" s="1">
        <v>28.459131240844727</v>
      </c>
      <c r="C3" s="1">
        <v>28.539211273193359</v>
      </c>
      <c r="D3" s="1">
        <v>28.426824569702099</v>
      </c>
      <c r="E3" s="1">
        <v>27.309738159179688</v>
      </c>
      <c r="F3" s="1">
        <v>27.360979080200195</v>
      </c>
      <c r="G3" s="1">
        <v>27.491656875610399</v>
      </c>
      <c r="H3" s="1">
        <v>26.942802429199219</v>
      </c>
      <c r="I3" s="1">
        <v>26.921812057495117</v>
      </c>
      <c r="J3" s="1">
        <v>26.723991012573201</v>
      </c>
      <c r="K3" s="1">
        <v>27.140453338623047</v>
      </c>
      <c r="L3" s="1">
        <v>27.168237686157227</v>
      </c>
      <c r="M3" s="1">
        <v>27.475948715209999</v>
      </c>
      <c r="N3" s="1">
        <v>26.178224563598633</v>
      </c>
      <c r="O3" s="1">
        <v>26.08098030090332</v>
      </c>
      <c r="P3" s="1">
        <v>26.788755416870099</v>
      </c>
      <c r="Q3" s="1">
        <v>26.039735794067383</v>
      </c>
      <c r="R3" s="1">
        <v>26.110284805297852</v>
      </c>
      <c r="S3" s="1">
        <v>26.442734527587898</v>
      </c>
      <c r="T3" s="1">
        <v>28.35038948059082</v>
      </c>
      <c r="U3" s="1">
        <v>28.345941543579102</v>
      </c>
    </row>
    <row r="4" spans="1:21">
      <c r="A4" s="1" t="s">
        <v>202</v>
      </c>
      <c r="B4" s="1">
        <v>30.611251831054688</v>
      </c>
      <c r="C4" s="1">
        <v>30.918310165405273</v>
      </c>
      <c r="D4" s="1">
        <v>30.438600921630901</v>
      </c>
      <c r="E4" s="1">
        <v>30.108480453491211</v>
      </c>
      <c r="F4" s="1">
        <v>30.109453201293945</v>
      </c>
      <c r="G4" s="1">
        <v>29.915582656860401</v>
      </c>
      <c r="H4" s="1">
        <v>28.516651153564453</v>
      </c>
      <c r="I4" s="1">
        <v>28.606508255004883</v>
      </c>
      <c r="J4" s="1">
        <v>28.9576404571533</v>
      </c>
      <c r="K4" s="1">
        <v>29.704643249511719</v>
      </c>
      <c r="L4" s="1">
        <v>29.634502410888672</v>
      </c>
      <c r="M4" s="1">
        <v>29.574294662475602</v>
      </c>
      <c r="N4" s="1">
        <v>28.933650970458984</v>
      </c>
      <c r="O4" s="1">
        <v>29.094623565673828</v>
      </c>
      <c r="P4" s="1">
        <v>28.6110736846924</v>
      </c>
      <c r="Q4" s="1">
        <v>28.55540657043457</v>
      </c>
      <c r="R4" s="1">
        <v>28.511484146118164</v>
      </c>
      <c r="S4" s="1">
        <v>28.972011566162099</v>
      </c>
      <c r="T4" s="1">
        <v>30.098718643188398</v>
      </c>
      <c r="U4" s="1">
        <v>30.358516693115234</v>
      </c>
    </row>
    <row r="5" spans="1:2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"/>
      <c r="B6" s="1">
        <f>POWER(2,-B2)</f>
        <v>1.5754211603276017E-9</v>
      </c>
      <c r="C6" s="1">
        <f>POWER(2,-C2)</f>
        <v>1.4642597834002704E-9</v>
      </c>
      <c r="D6" s="1">
        <f>POWER(2,-D2)</f>
        <v>1.9218808138398887E-9</v>
      </c>
      <c r="E6" s="1">
        <f>POWER(2,-E2)</f>
        <v>1.5655297007384402E-8</v>
      </c>
      <c r="F6" s="1">
        <f>POWER(2,-F2)</f>
        <v>1.5558711415391811E-8</v>
      </c>
      <c r="G6" s="1">
        <f t="shared" ref="G6:U8" si="0">POWER(2,-G2)</f>
        <v>1.6766447510661125E-8</v>
      </c>
      <c r="H6" s="1">
        <f t="shared" si="0"/>
        <v>3.1068423148939054E-8</v>
      </c>
      <c r="I6" s="1">
        <f t="shared" si="0"/>
        <v>3.6430124940269148E-8</v>
      </c>
      <c r="J6" s="1">
        <f t="shared" si="0"/>
        <v>3.2814345552191015E-8</v>
      </c>
      <c r="K6" s="1">
        <f t="shared" si="0"/>
        <v>1.5926520939636624E-8</v>
      </c>
      <c r="L6" s="1">
        <f t="shared" si="0"/>
        <v>1.6517090004730051E-8</v>
      </c>
      <c r="M6" s="1">
        <f t="shared" si="0"/>
        <v>1.5211176207207916E-8</v>
      </c>
      <c r="N6" s="1">
        <f t="shared" si="0"/>
        <v>2.1163438569547878E-8</v>
      </c>
      <c r="O6" s="1">
        <f t="shared" si="0"/>
        <v>2.1027254151346502E-8</v>
      </c>
      <c r="P6" s="1">
        <f t="shared" si="0"/>
        <v>1.6518531296683087E-8</v>
      </c>
      <c r="Q6" s="1">
        <f t="shared" si="0"/>
        <v>2.0451925331985583E-8</v>
      </c>
      <c r="R6" s="1">
        <f t="shared" si="0"/>
        <v>1.7217356256717914E-8</v>
      </c>
      <c r="S6" s="1">
        <f t="shared" si="0"/>
        <v>2.1165733022563585E-8</v>
      </c>
      <c r="T6" s="1">
        <f t="shared" si="0"/>
        <v>6.7372050881665959E-9</v>
      </c>
      <c r="U6" s="1">
        <f t="shared" si="0"/>
        <v>6.4054799176601994E-9</v>
      </c>
    </row>
    <row r="7" spans="1:21">
      <c r="A7" s="1"/>
      <c r="B7" s="1">
        <f t="shared" ref="B7:S8" si="1">POWER(2,-B3)</f>
        <v>2.7098661869666849E-9</v>
      </c>
      <c r="C7" s="1">
        <f t="shared" si="1"/>
        <v>2.563547413104658E-9</v>
      </c>
      <c r="D7" s="1">
        <f t="shared" si="1"/>
        <v>2.7712335173103574E-9</v>
      </c>
      <c r="E7" s="1">
        <f t="shared" si="1"/>
        <v>6.0110403100432362E-9</v>
      </c>
      <c r="F7" s="1">
        <f t="shared" si="1"/>
        <v>5.8012901365090275E-9</v>
      </c>
      <c r="G7" s="1">
        <f t="shared" si="1"/>
        <v>5.2989113017616787E-9</v>
      </c>
      <c r="H7" s="1">
        <f t="shared" si="1"/>
        <v>7.7519024973127227E-9</v>
      </c>
      <c r="I7" s="1">
        <f t="shared" si="1"/>
        <v>7.8655126355308989E-9</v>
      </c>
      <c r="J7" s="1">
        <f t="shared" si="1"/>
        <v>9.0214656814291365E-9</v>
      </c>
      <c r="K7" s="1">
        <f t="shared" si="1"/>
        <v>6.759420260938736E-9</v>
      </c>
      <c r="L7" s="1">
        <f t="shared" si="1"/>
        <v>6.630488515112449E-9</v>
      </c>
      <c r="M7" s="1">
        <f t="shared" si="1"/>
        <v>5.3569214395824553E-9</v>
      </c>
      <c r="N7" s="1">
        <f t="shared" si="1"/>
        <v>1.3169496558290556E-8</v>
      </c>
      <c r="O7" s="1">
        <f t="shared" si="1"/>
        <v>1.4087781693224868E-8</v>
      </c>
      <c r="P7" s="1">
        <f t="shared" si="1"/>
        <v>8.6254363162820127E-9</v>
      </c>
      <c r="Q7" s="1">
        <f t="shared" si="1"/>
        <v>1.4496342681692909E-8</v>
      </c>
      <c r="R7" s="1">
        <f t="shared" si="1"/>
        <v>1.3804512625216902E-8</v>
      </c>
      <c r="S7" s="1">
        <f t="shared" si="1"/>
        <v>1.0963361633251186E-8</v>
      </c>
      <c r="T7" s="1">
        <f t="shared" si="0"/>
        <v>2.9220145731316105E-9</v>
      </c>
      <c r="U7" s="1">
        <f t="shared" si="0"/>
        <v>2.9310372648793755E-9</v>
      </c>
    </row>
    <row r="8" spans="1:21">
      <c r="A8" s="1"/>
      <c r="B8" s="1">
        <f t="shared" si="1"/>
        <v>6.0967023694594946E-10</v>
      </c>
      <c r="C8" s="1">
        <f t="shared" si="1"/>
        <v>4.9278924962645938E-10</v>
      </c>
      <c r="D8" s="1">
        <f t="shared" si="1"/>
        <v>6.871761794774594E-10</v>
      </c>
      <c r="E8" s="1">
        <f t="shared" si="1"/>
        <v>8.6386177956146164E-10</v>
      </c>
      <c r="F8" s="1">
        <f t="shared" si="1"/>
        <v>8.6327951068833186E-10</v>
      </c>
      <c r="G8" s="1">
        <f t="shared" si="1"/>
        <v>9.8744356178356331E-10</v>
      </c>
      <c r="H8" s="1">
        <f t="shared" si="1"/>
        <v>2.6039499164356026E-9</v>
      </c>
      <c r="I8" s="1">
        <f t="shared" si="1"/>
        <v>2.4467125185267419E-9</v>
      </c>
      <c r="J8" s="1">
        <f t="shared" si="1"/>
        <v>1.9181458156248817E-9</v>
      </c>
      <c r="K8" s="1">
        <f t="shared" si="1"/>
        <v>1.1429082598675054E-9</v>
      </c>
      <c r="L8" s="1">
        <f t="shared" si="1"/>
        <v>1.1998469938530495E-9</v>
      </c>
      <c r="M8" s="1">
        <f t="shared" si="1"/>
        <v>1.2509795377075121E-9</v>
      </c>
      <c r="N8" s="1">
        <f t="shared" si="1"/>
        <v>1.9503078725400102E-9</v>
      </c>
      <c r="O8" s="1">
        <f t="shared" si="1"/>
        <v>1.7443980566700202E-9</v>
      </c>
      <c r="P8" s="1">
        <f t="shared" si="1"/>
        <v>2.4389820987209207E-9</v>
      </c>
      <c r="Q8" s="1">
        <f t="shared" si="1"/>
        <v>2.534930658212634E-9</v>
      </c>
      <c r="R8" s="1">
        <f t="shared" si="1"/>
        <v>2.6132926748629637E-9</v>
      </c>
      <c r="S8" s="1">
        <f t="shared" si="1"/>
        <v>1.8991334528897969E-9</v>
      </c>
      <c r="T8" s="1">
        <f t="shared" si="0"/>
        <v>8.6972680921115984E-10</v>
      </c>
      <c r="U8" s="1">
        <f t="shared" si="0"/>
        <v>7.2640002675084657E-10</v>
      </c>
    </row>
    <row r="9" spans="1:2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/>
      <c r="B10" s="1">
        <f>AVERAGE(B6:D6)</f>
        <v>1.6538539191892535E-9</v>
      </c>
      <c r="C10" s="1"/>
      <c r="D10" s="1"/>
      <c r="E10" s="1">
        <f>AVERAGE(E6:G6)</f>
        <v>1.599348531114578E-8</v>
      </c>
      <c r="F10" s="1"/>
      <c r="G10" s="1"/>
      <c r="H10" s="1">
        <f>AVERAGE(H6:J6)</f>
        <v>3.3437631213799741E-8</v>
      </c>
      <c r="I10" s="1"/>
      <c r="J10" s="1"/>
      <c r="K10" s="1">
        <f>AVERAGE(K6:M6)</f>
        <v>1.5884929050524864E-8</v>
      </c>
      <c r="L10" s="1"/>
      <c r="M10" s="1"/>
      <c r="N10" s="1">
        <f>AVERAGE(N6:P6)</f>
        <v>1.956974133919249E-8</v>
      </c>
      <c r="O10" s="1"/>
      <c r="P10" s="1"/>
      <c r="Q10" s="1">
        <f>AVERAGE(Q6:S6)</f>
        <v>1.9611671537089025E-8</v>
      </c>
      <c r="R10" s="1"/>
      <c r="S10" s="1"/>
      <c r="T10" s="1">
        <f>AVERAGE(T6:U6)</f>
        <v>6.5713425029133977E-9</v>
      </c>
      <c r="U10" s="1">
        <f>_xlfn.STDEV.P(T6:U6)</f>
        <v>1.6586258525319825E-10</v>
      </c>
    </row>
    <row r="11" spans="1:21">
      <c r="A11" s="1" t="s">
        <v>2</v>
      </c>
      <c r="B11" s="1">
        <f>B7/B10</f>
        <v>1.6385160475933123</v>
      </c>
      <c r="C11" s="1">
        <f>C7/B10</f>
        <v>1.550044646241399</v>
      </c>
      <c r="D11" s="1">
        <f>D7/B10</f>
        <v>1.6756217010199195</v>
      </c>
      <c r="E11" s="1">
        <f>E7/E10</f>
        <v>0.37584305066101958</v>
      </c>
      <c r="F11" s="1">
        <f>F7/E10</f>
        <v>0.36272832491777995</v>
      </c>
      <c r="G11" s="1">
        <f>G7/E10</f>
        <v>0.33131685800023175</v>
      </c>
      <c r="H11" s="1">
        <f>H7/H10</f>
        <v>0.23183168830791773</v>
      </c>
      <c r="I11" s="1">
        <f>I7/H10</f>
        <v>0.23522936135155395</v>
      </c>
      <c r="J11" s="1">
        <f>J7/H10</f>
        <v>0.26979978407399774</v>
      </c>
      <c r="K11" s="1">
        <f>K7/K10</f>
        <v>0.42552410775264959</v>
      </c>
      <c r="L11" s="1">
        <f>L7/K10</f>
        <v>0.41740749952505246</v>
      </c>
      <c r="M11" s="1">
        <f>M7/K10</f>
        <v>0.33723294718810559</v>
      </c>
      <c r="N11" s="1">
        <f>N7/N10</f>
        <v>0.67295199921298354</v>
      </c>
      <c r="O11" s="1">
        <f>O7/N10</f>
        <v>0.71987572288506163</v>
      </c>
      <c r="P11" s="1">
        <f>P7/N10</f>
        <v>0.44075372110349648</v>
      </c>
      <c r="Q11" s="1">
        <f>Q7/Q10</f>
        <v>0.73916915517771375</v>
      </c>
      <c r="R11" s="1">
        <f>R7/Q10</f>
        <v>0.70389270996662412</v>
      </c>
      <c r="S11" s="1">
        <f>S7/Q10</f>
        <v>0.55902229509185863</v>
      </c>
      <c r="T11" s="1">
        <f>AVERAGE(T7:U7)</f>
        <v>2.926525919005493E-9</v>
      </c>
      <c r="U11" s="1">
        <f>_xlfn.STDEV.P(T7:U7)</f>
        <v>4.5113458738825192E-12</v>
      </c>
    </row>
    <row r="12" spans="1:21">
      <c r="A12" s="1"/>
      <c r="B12" s="1">
        <f>B8/B10</f>
        <v>0.36863608682248061</v>
      </c>
      <c r="C12" s="1">
        <f>C8/B10</f>
        <v>0.29796419375904298</v>
      </c>
      <c r="D12" s="1">
        <f>D8/B10</f>
        <v>0.41549992505645511</v>
      </c>
      <c r="E12" s="1">
        <f>E8/E10</f>
        <v>5.4013353734688505E-2</v>
      </c>
      <c r="F12" s="1">
        <f>F8/E10</f>
        <v>5.3976947106501964E-2</v>
      </c>
      <c r="G12" s="1">
        <f>G8/E10</f>
        <v>6.1740361314204531E-2</v>
      </c>
      <c r="H12" s="1">
        <f>H8/H10</f>
        <v>7.7874832095191901E-2</v>
      </c>
      <c r="I12" s="1">
        <f>I8/H10</f>
        <v>7.3172423694803521E-2</v>
      </c>
      <c r="J12" s="1">
        <f>J8/H10</f>
        <v>5.7364883396203652E-2</v>
      </c>
      <c r="K12" s="1">
        <f>K8/K10</f>
        <v>7.194922031016196E-2</v>
      </c>
      <c r="L12" s="1">
        <f>L8/K10</f>
        <v>7.5533670313334175E-2</v>
      </c>
      <c r="M12" s="1">
        <f>M8/K10</f>
        <v>7.8752604668774248E-2</v>
      </c>
      <c r="N12" s="1">
        <f>N8/N10</f>
        <v>9.9659358738386175E-2</v>
      </c>
      <c r="O12" s="1">
        <f>O8/N10</f>
        <v>8.9137512164072355E-2</v>
      </c>
      <c r="P12" s="1">
        <f>P8/N10</f>
        <v>0.12463026753635983</v>
      </c>
      <c r="Q12" s="1">
        <f>Q8/Q10</f>
        <v>0.12925622649852395</v>
      </c>
      <c r="R12" s="1">
        <f>R8/Q10</f>
        <v>0.13325190919707075</v>
      </c>
      <c r="S12" s="1">
        <f>S8/Q10</f>
        <v>9.6836898848637692E-2</v>
      </c>
      <c r="T12" s="1">
        <f>AVERAGE(T8:U8)</f>
        <v>7.9806341798100326E-10</v>
      </c>
      <c r="U12" s="1">
        <f>_xlfn.STDEV.P(T8:U8)</f>
        <v>7.1663391230156634E-11</v>
      </c>
    </row>
    <row r="13" spans="1: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1" t="s">
        <v>203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 t="s">
        <v>201</v>
      </c>
      <c r="B15" s="1">
        <f>B11/T15</f>
        <v>3.6791917937000833</v>
      </c>
      <c r="C15" s="1">
        <f>C11/T15</f>
        <v>3.480534444991652</v>
      </c>
      <c r="D15" s="1">
        <f>D11/T15</f>
        <v>3.7625103646640814</v>
      </c>
      <c r="E15" s="1">
        <f>E11/T15</f>
        <v>0.84393355179054397</v>
      </c>
      <c r="F15" s="1">
        <f>F11/T15</f>
        <v>0.81448520344996622</v>
      </c>
      <c r="G15" s="1">
        <f>G11/T15</f>
        <v>0.74395259470263364</v>
      </c>
      <c r="H15" s="1">
        <f>H11/T15</f>
        <v>0.52056447441876608</v>
      </c>
      <c r="I15" s="1">
        <f>I11/T15</f>
        <v>0.52819375018825498</v>
      </c>
      <c r="J15" s="1">
        <f>J11/T15</f>
        <v>0.60581960913054567</v>
      </c>
      <c r="K15" s="1">
        <f>K11/T15</f>
        <v>0.95548945496424231</v>
      </c>
      <c r="L15" s="1">
        <f>L11/T15</f>
        <v>0.93726408669426609</v>
      </c>
      <c r="M15" s="1">
        <f>M11/T15</f>
        <v>0.75723682638458401</v>
      </c>
      <c r="N15" s="1">
        <f>N11/T15</f>
        <v>1.5110742898704947</v>
      </c>
      <c r="O15" s="1">
        <f>O11/T15</f>
        <v>1.6164387623867935</v>
      </c>
      <c r="P15" s="1">
        <f>P11/T15</f>
        <v>0.98968665952867918</v>
      </c>
      <c r="Q15" s="1">
        <f>Q11/T15</f>
        <v>1.6597610343094256</v>
      </c>
      <c r="R15" s="1">
        <f>R11/T15</f>
        <v>1.5805498432306515</v>
      </c>
      <c r="S15" s="1">
        <f>S11/T15</f>
        <v>1.2552518137483926</v>
      </c>
      <c r="T15" s="1">
        <f>T11/T10</f>
        <v>0.44534673359485077</v>
      </c>
      <c r="U15" s="1">
        <f>U11/T10</f>
        <v>6.865181463121757E-4</v>
      </c>
    </row>
    <row r="16" spans="1:21">
      <c r="A16" s="1" t="s">
        <v>202</v>
      </c>
      <c r="B16" s="1">
        <f>B12/T16</f>
        <v>3.0353903347339033</v>
      </c>
      <c r="C16" s="1">
        <f>C12/T16</f>
        <v>2.4534701462055115</v>
      </c>
      <c r="D16" s="1">
        <f>D12/T16</f>
        <v>3.4212723650312813</v>
      </c>
      <c r="E16" s="1">
        <f>E12/T16</f>
        <v>0.44475193214545206</v>
      </c>
      <c r="F16" s="1">
        <f>F12/T16</f>
        <v>0.44445215593995296</v>
      </c>
      <c r="G16" s="1">
        <f>G12/T16</f>
        <v>0.50837696767967855</v>
      </c>
      <c r="H16" s="1">
        <f>H12/T16</f>
        <v>0.6412299856432716</v>
      </c>
      <c r="I16" s="1">
        <f>I12/T16</f>
        <v>0.60250983447319906</v>
      </c>
      <c r="J16" s="1">
        <f>J12/T16</f>
        <v>0.47234879828198967</v>
      </c>
      <c r="K16" s="1">
        <f>K12/T16</f>
        <v>0.59243784243585207</v>
      </c>
      <c r="L16" s="1">
        <f>L12/T16</f>
        <v>0.62195260044218181</v>
      </c>
      <c r="M16" s="1">
        <f>M12/T16</f>
        <v>0.6484576621545769</v>
      </c>
      <c r="N16" s="1">
        <f>N12/T16</f>
        <v>0.82060618885082093</v>
      </c>
      <c r="O16" s="1">
        <f>O12/T16</f>
        <v>0.73396813973707498</v>
      </c>
      <c r="P16" s="1">
        <f>P12/T16</f>
        <v>1.0262194153480722</v>
      </c>
      <c r="Q16" s="1">
        <f>Q12/T16</f>
        <v>1.0643100733833784</v>
      </c>
      <c r="R16" s="1">
        <f>R12/T16</f>
        <v>1.0972109669132974</v>
      </c>
      <c r="S16" s="1">
        <f>S12/T16</f>
        <v>0.79736574176555686</v>
      </c>
      <c r="T16" s="1">
        <f>T12/T10</f>
        <v>0.12144602379607861</v>
      </c>
      <c r="U16" s="1">
        <f>U12/T10</f>
        <v>1.090544149819991E-2</v>
      </c>
    </row>
    <row r="17" spans="1: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>
        <f>T15/T15</f>
        <v>1</v>
      </c>
      <c r="U19" s="1">
        <f>U15/T15</f>
        <v>1.5415362784196997E-3</v>
      </c>
    </row>
    <row r="20" spans="1: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>
        <f>T16/T16</f>
        <v>1</v>
      </c>
      <c r="U20" s="1">
        <f>U16/T16</f>
        <v>8.9796612168310766E-2</v>
      </c>
    </row>
    <row r="21" spans="1: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ECEF-C98F-D34D-A626-39F486CA8798}">
  <dimension ref="B2:N15"/>
  <sheetViews>
    <sheetView workbookViewId="0">
      <selection activeCell="Q28" sqref="Q28"/>
    </sheetView>
  </sheetViews>
  <sheetFormatPr baseColWidth="10" defaultRowHeight="20"/>
  <sheetData>
    <row r="2" spans="2:14">
      <c r="B2" s="1"/>
      <c r="C2" s="7" t="s">
        <v>204</v>
      </c>
      <c r="D2" s="2"/>
      <c r="E2" s="2"/>
      <c r="F2" s="7" t="s">
        <v>205</v>
      </c>
      <c r="G2" s="2"/>
      <c r="H2" s="2"/>
      <c r="I2" s="7" t="s">
        <v>206</v>
      </c>
      <c r="J2" s="2"/>
      <c r="K2" s="1"/>
      <c r="L2" s="5" t="s">
        <v>207</v>
      </c>
      <c r="M2" s="1"/>
      <c r="N2" s="1"/>
    </row>
    <row r="3" spans="2:14">
      <c r="B3" s="1"/>
      <c r="C3" s="1">
        <v>16.810356140136719</v>
      </c>
      <c r="D3" s="1">
        <v>16.67302131652832</v>
      </c>
      <c r="E3" s="1">
        <v>16.573021316528301</v>
      </c>
      <c r="F3" s="1">
        <v>16.934015274047852</v>
      </c>
      <c r="G3" s="1">
        <v>16.815181732177734</v>
      </c>
      <c r="H3" s="1">
        <v>16.934015274047852</v>
      </c>
      <c r="I3" s="1">
        <v>16.950286865234375</v>
      </c>
      <c r="J3" s="1">
        <v>16.791303634643555</v>
      </c>
      <c r="K3" s="1">
        <v>16.791303634643555</v>
      </c>
      <c r="L3" s="1">
        <v>17.364133834838867</v>
      </c>
      <c r="M3" s="1">
        <v>16.977453231811523</v>
      </c>
      <c r="N3" s="1">
        <v>17.364133834838867</v>
      </c>
    </row>
    <row r="4" spans="2:14">
      <c r="B4" s="1" t="s">
        <v>70</v>
      </c>
      <c r="C4" s="1">
        <v>29.2629718780518</v>
      </c>
      <c r="D4" s="1">
        <v>29.131443023681641</v>
      </c>
      <c r="E4" s="1">
        <v>29.361443023681598</v>
      </c>
      <c r="F4" s="1">
        <v>30.655481338500977</v>
      </c>
      <c r="G4" s="1">
        <v>30.759653091430664</v>
      </c>
      <c r="H4" s="1">
        <v>30.655481338500977</v>
      </c>
      <c r="I4" s="1">
        <v>20.061386108398398</v>
      </c>
      <c r="J4" s="1">
        <v>20.399993896484375</v>
      </c>
      <c r="K4" s="1">
        <v>20.399993896484375</v>
      </c>
      <c r="L4" s="1">
        <v>23.074209213256836</v>
      </c>
      <c r="M4" s="1">
        <v>23.053079605102539</v>
      </c>
      <c r="N4" s="1">
        <v>23.074209213256836</v>
      </c>
    </row>
    <row r="5" spans="2:1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>
      <c r="B7" s="1"/>
      <c r="C7" s="1">
        <f t="shared" ref="C7:N8" si="0">POWER(2,-C3)</f>
        <v>8.7011882363034283E-6</v>
      </c>
      <c r="D7" s="1">
        <f t="shared" si="0"/>
        <v>9.5701879138855373E-6</v>
      </c>
      <c r="E7" s="1">
        <f t="shared" si="0"/>
        <v>1.0257073437588225E-5</v>
      </c>
      <c r="F7" s="1">
        <f t="shared" si="0"/>
        <v>7.9864440863185517E-6</v>
      </c>
      <c r="G7" s="1">
        <f t="shared" si="0"/>
        <v>8.6721327260180874E-6</v>
      </c>
      <c r="H7" s="1">
        <f t="shared" si="0"/>
        <v>7.9864440863185517E-6</v>
      </c>
      <c r="I7" s="1">
        <f t="shared" si="0"/>
        <v>7.8968741791228174E-6</v>
      </c>
      <c r="J7" s="1">
        <f t="shared" si="0"/>
        <v>8.8168598952821697E-6</v>
      </c>
      <c r="K7" s="1">
        <f t="shared" si="0"/>
        <v>8.8168598952821697E-6</v>
      </c>
      <c r="L7" s="1">
        <f t="shared" si="0"/>
        <v>5.9275450996901021E-6</v>
      </c>
      <c r="M7" s="1">
        <f t="shared" si="0"/>
        <v>7.7495650347806775E-6</v>
      </c>
      <c r="N7" s="1">
        <f t="shared" si="0"/>
        <v>5.9275450996901021E-6</v>
      </c>
    </row>
    <row r="8" spans="2:14">
      <c r="B8" s="1"/>
      <c r="C8" s="1">
        <f>POWER(2,-C4)</f>
        <v>1.5522715665012446E-9</v>
      </c>
      <c r="D8" s="1">
        <f>POWER(2,-D4)</f>
        <v>1.7004420377001051E-9</v>
      </c>
      <c r="E8" s="1">
        <f>POWER(2,-E4)</f>
        <v>1.4498562127721518E-9</v>
      </c>
      <c r="F8" s="1">
        <f>POWER(2,-F4)</f>
        <v>5.9126284068961253E-10</v>
      </c>
      <c r="G8" s="1">
        <f>POWER(2,-G4)</f>
        <v>5.5007481739447755E-10</v>
      </c>
      <c r="H8" s="1">
        <f t="shared" si="0"/>
        <v>5.9126284068961253E-10</v>
      </c>
      <c r="I8" s="1">
        <f t="shared" si="0"/>
        <v>9.139470318818157E-7</v>
      </c>
      <c r="J8" s="1">
        <f t="shared" si="0"/>
        <v>7.2275303791379216E-7</v>
      </c>
      <c r="K8" s="1">
        <f t="shared" si="0"/>
        <v>7.2275303791379216E-7</v>
      </c>
      <c r="L8" s="1">
        <f t="shared" si="0"/>
        <v>1.1323244905564181E-7</v>
      </c>
      <c r="M8" s="1">
        <f t="shared" si="0"/>
        <v>1.1490304725630172E-7</v>
      </c>
      <c r="N8" s="1">
        <f t="shared" si="0"/>
        <v>1.1323244905564181E-7</v>
      </c>
    </row>
    <row r="9" spans="2:1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>
      <c r="B11" s="1"/>
      <c r="C11" s="1">
        <f>AVERAGE(C7:E7)</f>
        <v>9.5094831959257302E-6</v>
      </c>
      <c r="D11" s="1"/>
      <c r="E11" s="1"/>
      <c r="F11" s="1">
        <f>AVERAGE(F7:H7)</f>
        <v>8.2150069662183975E-6</v>
      </c>
      <c r="G11" s="1"/>
      <c r="H11" s="1"/>
      <c r="I11" s="1">
        <f>AVERAGE(I7:K7)</f>
        <v>8.5101979898957184E-6</v>
      </c>
      <c r="J11" s="1"/>
      <c r="K11" s="1"/>
      <c r="L11" s="1">
        <f>AVERAGE(L7:N7)</f>
        <v>6.5348850780536275E-6</v>
      </c>
      <c r="M11" s="1"/>
      <c r="N11" s="1"/>
    </row>
    <row r="12" spans="2:14">
      <c r="B12" s="1"/>
      <c r="C12" s="3">
        <f>C8/C11</f>
        <v>1.6323406167501343E-4</v>
      </c>
      <c r="D12" s="3">
        <f>D8/C11</f>
        <v>1.7881539960327679E-4</v>
      </c>
      <c r="E12" s="3">
        <f>E8/C11</f>
        <v>1.5246424888718793E-4</v>
      </c>
      <c r="F12" s="3">
        <f>F8/F11</f>
        <v>7.1973504480397015E-5</v>
      </c>
      <c r="G12" s="3">
        <f>G8/F11</f>
        <v>6.6959750570691571E-5</v>
      </c>
      <c r="H12" s="3">
        <f>H8/F11</f>
        <v>7.1973504480397015E-5</v>
      </c>
      <c r="I12" s="3">
        <f>I8/I11</f>
        <v>0.10739433241940531</v>
      </c>
      <c r="J12" s="3">
        <f>J8/I11</f>
        <v>8.4927875799355942E-2</v>
      </c>
      <c r="K12" s="3">
        <f>K8/I11</f>
        <v>8.4927875799355942E-2</v>
      </c>
      <c r="L12" s="3">
        <f>L8/L11</f>
        <v>1.7327381844237013E-2</v>
      </c>
      <c r="M12" s="3">
        <f>M8/L11</f>
        <v>1.7583024932172921E-2</v>
      </c>
      <c r="N12" s="3">
        <f>N8/L11</f>
        <v>1.7327381844237013E-2</v>
      </c>
    </row>
    <row r="13" spans="2:14">
      <c r="B13" s="5" t="s">
        <v>208</v>
      </c>
      <c r="C13" s="1">
        <f>AVERAGE(C12:E12)</f>
        <v>1.6483790338849271E-4</v>
      </c>
      <c r="D13" s="1"/>
      <c r="E13" s="1"/>
      <c r="F13" s="1">
        <f>AVERAGE(F12:H12)</f>
        <v>7.0302253177161872E-5</v>
      </c>
      <c r="G13" s="1"/>
      <c r="H13" s="1"/>
      <c r="I13" s="1">
        <f>AVERAGE(I12:K12)</f>
        <v>9.2416694672705732E-2</v>
      </c>
      <c r="J13" s="1"/>
      <c r="K13" s="1"/>
      <c r="L13" s="1">
        <f>AVERAGE(L12:N12)</f>
        <v>1.7412596206882316E-2</v>
      </c>
      <c r="M13" s="1"/>
      <c r="N13" s="1"/>
    </row>
    <row r="14" spans="2:14">
      <c r="B14" s="5" t="s">
        <v>209</v>
      </c>
      <c r="C14" s="1">
        <f>_xlfn.STDEV.P(C12:E12)</f>
        <v>1.0817424745811109E-5</v>
      </c>
      <c r="D14" s="1"/>
      <c r="E14" s="1"/>
      <c r="F14" s="1">
        <f>_xlfn.STDEV.P(F12:H12)</f>
        <v>2.3635062591688563E-6</v>
      </c>
      <c r="G14" s="1"/>
      <c r="H14" s="1"/>
      <c r="I14" s="1">
        <f>_xlfn.STDEV.P(I12:K12)</f>
        <v>1.0590789216846818E-2</v>
      </c>
      <c r="J14" s="1"/>
      <c r="K14" s="1"/>
      <c r="L14" s="1">
        <f>_xlfn.STDEV.P(L12:N12)</f>
        <v>1.2051130736196647E-4</v>
      </c>
      <c r="M14" s="1"/>
      <c r="N14" s="1"/>
    </row>
    <row r="15" spans="2:14">
      <c r="B15" s="1"/>
      <c r="C15" s="2"/>
      <c r="D15" s="7"/>
      <c r="E15" s="2"/>
      <c r="F15" s="2"/>
      <c r="G15" s="7"/>
      <c r="H15" s="2"/>
      <c r="I15" s="2"/>
      <c r="J15" s="7"/>
      <c r="K15" s="2"/>
      <c r="L15" s="2"/>
      <c r="M15" s="7"/>
      <c r="N15" s="1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B790-AB46-A74E-BF7D-A5FC9D092975}">
  <dimension ref="B2:O16"/>
  <sheetViews>
    <sheetView workbookViewId="0">
      <selection activeCell="Q30" sqref="Q30"/>
    </sheetView>
  </sheetViews>
  <sheetFormatPr baseColWidth="10" defaultRowHeight="20"/>
  <sheetData>
    <row r="2" spans="2:15">
      <c r="B2" s="1"/>
      <c r="C2" s="5" t="s">
        <v>210</v>
      </c>
      <c r="D2" s="1"/>
      <c r="E2" s="1"/>
      <c r="F2" s="1"/>
      <c r="G2" s="1"/>
      <c r="H2" s="1"/>
      <c r="I2" s="1"/>
      <c r="J2" s="5" t="s">
        <v>46</v>
      </c>
      <c r="K2" s="1"/>
      <c r="L2" s="1"/>
      <c r="M2" s="1"/>
      <c r="N2" s="1"/>
      <c r="O2" s="1"/>
    </row>
    <row r="3" spans="2:15">
      <c r="B3" s="1"/>
      <c r="C3" s="1">
        <v>16.981447219848633</v>
      </c>
      <c r="D3" s="1">
        <v>16.899297714233398</v>
      </c>
      <c r="E3" s="1">
        <v>16.704734802246094</v>
      </c>
      <c r="F3" s="1">
        <v>17.045400619506836</v>
      </c>
      <c r="G3" s="1">
        <v>16.951557159423828</v>
      </c>
      <c r="H3" s="1">
        <v>16.84864616394043</v>
      </c>
      <c r="I3" s="1"/>
      <c r="J3" s="1">
        <v>18.442724227905273</v>
      </c>
      <c r="K3" s="1">
        <v>18.541557312011719</v>
      </c>
      <c r="L3" s="1">
        <v>18.711614608764599</v>
      </c>
      <c r="M3" s="1">
        <v>18.360649108886719</v>
      </c>
      <c r="N3" s="1">
        <v>18.250591278076172</v>
      </c>
      <c r="O3" s="1">
        <v>18.744206237793001</v>
      </c>
    </row>
    <row r="4" spans="2:15">
      <c r="B4" s="1" t="s">
        <v>212</v>
      </c>
      <c r="C4" s="1">
        <v>23.450103759765625</v>
      </c>
      <c r="D4" s="1">
        <v>23.523567199707031</v>
      </c>
      <c r="E4" s="1">
        <v>23.501918792724599</v>
      </c>
      <c r="F4" s="1">
        <v>24.021261215209961</v>
      </c>
      <c r="G4" s="1">
        <v>23.987405776977539</v>
      </c>
      <c r="H4" s="1">
        <v>23.926760482788101</v>
      </c>
      <c r="I4" s="1"/>
      <c r="J4" s="1">
        <v>24.162528991699219</v>
      </c>
      <c r="K4" s="1">
        <v>24.150920867919922</v>
      </c>
      <c r="L4" s="1">
        <v>24.136411666870099</v>
      </c>
      <c r="M4" s="1">
        <v>23.532358169555664</v>
      </c>
      <c r="N4" s="1">
        <v>23.607976913452148</v>
      </c>
      <c r="O4" s="1">
        <v>23.739537811279298</v>
      </c>
    </row>
    <row r="5" spans="2: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>
      <c r="B8" s="1"/>
      <c r="C8" s="1">
        <f>POWER(2,-C3)</f>
        <v>7.7281406415169325E-6</v>
      </c>
      <c r="D8" s="1">
        <f>POWER(2,-D3)</f>
        <v>8.1809640148765226E-6</v>
      </c>
      <c r="E8" s="1">
        <f t="shared" ref="E8:H9" si="0">POWER(2,-E3)</f>
        <v>9.3621103309580634E-6</v>
      </c>
      <c r="F8" s="1">
        <f t="shared" si="0"/>
        <v>7.3930411825506441E-6</v>
      </c>
      <c r="G8" s="1">
        <f t="shared" si="0"/>
        <v>7.8899240350599484E-6</v>
      </c>
      <c r="H8" s="1">
        <f t="shared" si="0"/>
        <v>8.4732909335880389E-6</v>
      </c>
      <c r="I8" s="1"/>
      <c r="J8" s="1">
        <f>POWER(2,-J3)</f>
        <v>2.8066406151981515E-6</v>
      </c>
      <c r="K8" s="1">
        <f t="shared" ref="K8:N9" si="1">POWER(2,-K3)</f>
        <v>2.620807257728851E-6</v>
      </c>
      <c r="L8" s="1">
        <f t="shared" si="1"/>
        <v>2.3293928359142844E-6</v>
      </c>
      <c r="M8" s="1">
        <f>POWER(2,-M3)</f>
        <v>2.9709399816778952E-6</v>
      </c>
      <c r="N8" s="1">
        <f>POWER(2,-N3)</f>
        <v>3.2064508460370131E-6</v>
      </c>
      <c r="O8" s="1">
        <f>POWER(2,-O3)</f>
        <v>2.2773599431854262E-6</v>
      </c>
    </row>
    <row r="9" spans="2:15">
      <c r="B9" s="1"/>
      <c r="C9" s="1">
        <f>POWER(2,-C4)</f>
        <v>8.7260031791548962E-8</v>
      </c>
      <c r="D9" s="1">
        <f>POWER(2,-D4)</f>
        <v>8.2927900014577048E-8</v>
      </c>
      <c r="E9" s="1">
        <f t="shared" si="0"/>
        <v>8.4181660439781336E-8</v>
      </c>
      <c r="F9" s="1">
        <f t="shared" si="0"/>
        <v>5.8732683000100773E-8</v>
      </c>
      <c r="G9" s="1">
        <f t="shared" si="0"/>
        <v>6.0127250235934913E-8</v>
      </c>
      <c r="H9" s="1">
        <f t="shared" si="0"/>
        <v>6.2708641955268078E-8</v>
      </c>
      <c r="I9" s="1"/>
      <c r="J9" s="1">
        <f>POWER(2,-J4)</f>
        <v>5.3254216851416678E-8</v>
      </c>
      <c r="K9" s="1">
        <f>POWER(2,-K4)</f>
        <v>5.3684436124457323E-8</v>
      </c>
      <c r="L9" s="1">
        <f t="shared" si="1"/>
        <v>5.4227065171787491E-8</v>
      </c>
      <c r="M9" s="1">
        <f t="shared" si="1"/>
        <v>8.2424120598709459E-8</v>
      </c>
      <c r="N9" s="1">
        <f t="shared" si="1"/>
        <v>7.8215137318210251E-8</v>
      </c>
      <c r="O9" s="1">
        <f>POWER(2,-O4)</f>
        <v>7.1398162610073608E-8</v>
      </c>
    </row>
    <row r="10" spans="2: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>
      <c r="B13" s="1"/>
      <c r="C13" s="1"/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</row>
    <row r="14" spans="2:15">
      <c r="B14" s="5" t="s">
        <v>7</v>
      </c>
      <c r="C14" s="1">
        <f t="shared" ref="C14:H14" si="2">C9/C8</f>
        <v>1.1291206493159909E-2</v>
      </c>
      <c r="D14" s="1">
        <f t="shared" si="2"/>
        <v>1.0136690476058609E-2</v>
      </c>
      <c r="E14" s="1">
        <f t="shared" si="2"/>
        <v>8.9917398389778094E-3</v>
      </c>
      <c r="F14" s="1">
        <f t="shared" si="2"/>
        <v>7.9443197393143216E-3</v>
      </c>
      <c r="G14" s="1">
        <f t="shared" si="2"/>
        <v>7.6207641504216408E-3</v>
      </c>
      <c r="H14" s="1">
        <f t="shared" si="2"/>
        <v>7.4007422200849564E-3</v>
      </c>
      <c r="I14" s="2"/>
      <c r="J14" s="1">
        <f t="shared" ref="J14:O14" si="3">J9/J8</f>
        <v>1.8974362646589464E-2</v>
      </c>
      <c r="K14" s="1">
        <f t="shared" si="3"/>
        <v>2.0483931416986147E-2</v>
      </c>
      <c r="L14" s="1">
        <f t="shared" si="3"/>
        <v>2.3279484823564945E-2</v>
      </c>
      <c r="M14" s="1">
        <f t="shared" si="3"/>
        <v>2.7743448574198009E-2</v>
      </c>
      <c r="N14" s="1">
        <f t="shared" si="3"/>
        <v>2.4393056707817495E-2</v>
      </c>
      <c r="O14" s="1">
        <f t="shared" si="3"/>
        <v>3.1351285871045229E-2</v>
      </c>
    </row>
    <row r="15" spans="2:15">
      <c r="B15" s="5" t="s">
        <v>211</v>
      </c>
      <c r="C15" s="3">
        <f t="shared" ref="C15:H15" si="4">C14/0.010139879</f>
        <v>1.1135445002016207</v>
      </c>
      <c r="D15" s="3">
        <f t="shared" si="4"/>
        <v>0.99968554615480232</v>
      </c>
      <c r="E15" s="3">
        <f t="shared" si="4"/>
        <v>0.88676993472780197</v>
      </c>
      <c r="F15" s="3">
        <f t="shared" si="4"/>
        <v>0.78347283427290626</v>
      </c>
      <c r="G15" s="3">
        <f t="shared" si="4"/>
        <v>0.75156361830566631</v>
      </c>
      <c r="H15" s="3">
        <f t="shared" si="4"/>
        <v>0.72986494415613412</v>
      </c>
      <c r="I15" s="2"/>
      <c r="J15" s="3">
        <f t="shared" ref="J15:O15" si="5">J14/0.010139879</f>
        <v>1.8712612494280716</v>
      </c>
      <c r="K15" s="3">
        <f t="shared" si="5"/>
        <v>2.0201356857400516</v>
      </c>
      <c r="L15" s="3">
        <f t="shared" si="5"/>
        <v>2.2958345778647797</v>
      </c>
      <c r="M15" s="3">
        <f t="shared" si="5"/>
        <v>2.7360729427045443</v>
      </c>
      <c r="N15" s="3">
        <f t="shared" si="5"/>
        <v>2.4056556008032737</v>
      </c>
      <c r="O15" s="3">
        <f t="shared" si="5"/>
        <v>3.0918796832827327</v>
      </c>
    </row>
    <row r="16" spans="2:15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7696-7840-1243-9CCA-BA269AADA178}">
  <dimension ref="B3:J20"/>
  <sheetViews>
    <sheetView topLeftCell="C1" workbookViewId="0">
      <selection activeCell="U29" sqref="U29"/>
    </sheetView>
  </sheetViews>
  <sheetFormatPr baseColWidth="10" defaultRowHeight="20"/>
  <sheetData>
    <row r="3" spans="2:6">
      <c r="C3" t="s">
        <v>213</v>
      </c>
      <c r="D3" t="s">
        <v>214</v>
      </c>
      <c r="E3" t="s">
        <v>215</v>
      </c>
      <c r="F3" t="s">
        <v>216</v>
      </c>
    </row>
    <row r="4" spans="2:6">
      <c r="B4" t="s">
        <v>96</v>
      </c>
      <c r="C4">
        <v>6</v>
      </c>
      <c r="D4">
        <v>5</v>
      </c>
      <c r="E4">
        <v>20</v>
      </c>
      <c r="F4">
        <v>35</v>
      </c>
    </row>
    <row r="5" spans="2:6">
      <c r="C5">
        <v>8</v>
      </c>
      <c r="D5">
        <v>8</v>
      </c>
      <c r="E5">
        <v>18</v>
      </c>
      <c r="F5">
        <v>38</v>
      </c>
    </row>
    <row r="6" spans="2:6">
      <c r="C6">
        <v>9</v>
      </c>
      <c r="D6">
        <v>10</v>
      </c>
      <c r="E6">
        <v>25</v>
      </c>
      <c r="F6">
        <v>40</v>
      </c>
    </row>
    <row r="7" spans="2:6">
      <c r="C7">
        <v>12</v>
      </c>
      <c r="D7">
        <v>11</v>
      </c>
      <c r="E7">
        <v>28</v>
      </c>
      <c r="F7">
        <v>45</v>
      </c>
    </row>
    <row r="8" spans="2:6">
      <c r="C8" s="13">
        <f>AVERAGE(C4:C7)</f>
        <v>8.75</v>
      </c>
      <c r="D8" s="13">
        <f t="shared" ref="D8:F8" si="0">AVERAGE(D4:D7)</f>
        <v>8.5</v>
      </c>
      <c r="E8" s="13">
        <f t="shared" si="0"/>
        <v>22.75</v>
      </c>
      <c r="F8" s="13">
        <f t="shared" si="0"/>
        <v>39.5</v>
      </c>
    </row>
    <row r="9" spans="2:6">
      <c r="C9" s="13">
        <f>STDEV(C4:C7)</f>
        <v>2.5</v>
      </c>
      <c r="D9" s="13">
        <f t="shared" ref="D9:F9" si="1">STDEV(D4:D7)</f>
        <v>2.6457513110645907</v>
      </c>
      <c r="E9" s="13">
        <f t="shared" si="1"/>
        <v>4.5734742446707477</v>
      </c>
      <c r="F9" s="13">
        <f t="shared" si="1"/>
        <v>4.2031734043061642</v>
      </c>
    </row>
    <row r="11" spans="2:6">
      <c r="B11" t="s">
        <v>111</v>
      </c>
      <c r="C11">
        <v>5</v>
      </c>
      <c r="D11">
        <v>4</v>
      </c>
      <c r="E11">
        <v>10</v>
      </c>
      <c r="F11">
        <v>17</v>
      </c>
    </row>
    <row r="12" spans="2:6">
      <c r="C12">
        <v>3</v>
      </c>
      <c r="D12">
        <v>5</v>
      </c>
      <c r="E12">
        <v>12</v>
      </c>
      <c r="F12">
        <v>11</v>
      </c>
    </row>
    <row r="13" spans="2:6">
      <c r="C13">
        <v>4</v>
      </c>
      <c r="D13">
        <v>2</v>
      </c>
      <c r="E13">
        <v>9</v>
      </c>
      <c r="F13">
        <v>22</v>
      </c>
    </row>
    <row r="14" spans="2:6">
      <c r="C14">
        <v>2</v>
      </c>
      <c r="D14">
        <v>3</v>
      </c>
      <c r="E14">
        <v>9</v>
      </c>
      <c r="F14">
        <v>16</v>
      </c>
    </row>
    <row r="15" spans="2:6">
      <c r="C15" s="13">
        <f>AVERAGE(C11:C14)</f>
        <v>3.5</v>
      </c>
      <c r="D15" s="13">
        <f t="shared" ref="D15:F15" si="2">AVERAGE(D11:D14)</f>
        <v>3.5</v>
      </c>
      <c r="E15" s="13">
        <f t="shared" si="2"/>
        <v>10</v>
      </c>
      <c r="F15" s="13">
        <f t="shared" si="2"/>
        <v>16.5</v>
      </c>
    </row>
    <row r="16" spans="2:6">
      <c r="C16" s="13">
        <f>STDEV(C11:C14)</f>
        <v>1.2909944487358056</v>
      </c>
      <c r="D16" s="13">
        <f t="shared" ref="D16:F16" si="3">STDEV(D11:D14)</f>
        <v>1.2909944487358056</v>
      </c>
      <c r="E16" s="13">
        <f t="shared" si="3"/>
        <v>1.4142135623730951</v>
      </c>
      <c r="F16" s="13">
        <f t="shared" si="3"/>
        <v>4.5092497528228943</v>
      </c>
    </row>
    <row r="18" spans="2:10">
      <c r="C18" t="s">
        <v>213</v>
      </c>
      <c r="D18" t="s">
        <v>214</v>
      </c>
      <c r="E18" t="s">
        <v>217</v>
      </c>
      <c r="F18" t="s">
        <v>218</v>
      </c>
    </row>
    <row r="19" spans="2:10">
      <c r="B19" t="s">
        <v>219</v>
      </c>
      <c r="C19">
        <v>3.5</v>
      </c>
      <c r="D19">
        <v>3.5</v>
      </c>
      <c r="E19">
        <v>10</v>
      </c>
      <c r="F19">
        <v>16.5</v>
      </c>
      <c r="G19">
        <v>1.2909944487358056</v>
      </c>
      <c r="H19">
        <v>1.2909944487358056</v>
      </c>
      <c r="I19">
        <v>1.4142135623730951</v>
      </c>
      <c r="J19">
        <v>4.5092497528228943</v>
      </c>
    </row>
    <row r="20" spans="2:10">
      <c r="B20" t="s">
        <v>168</v>
      </c>
      <c r="C20">
        <v>8.75</v>
      </c>
      <c r="D20">
        <v>8.5</v>
      </c>
      <c r="E20">
        <v>22.75</v>
      </c>
      <c r="F20">
        <v>39.5</v>
      </c>
      <c r="G20">
        <v>2.5</v>
      </c>
      <c r="H20">
        <v>2.6457513110645907</v>
      </c>
      <c r="I20">
        <v>4.5734742446707477</v>
      </c>
      <c r="J20">
        <v>4.2031734043061642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3FFB-2632-014C-B205-135268DCE89E}">
  <dimension ref="A1:L51"/>
  <sheetViews>
    <sheetView workbookViewId="0">
      <selection activeCell="N25" sqref="N25"/>
    </sheetView>
  </sheetViews>
  <sheetFormatPr baseColWidth="10" defaultRowHeight="20"/>
  <cols>
    <col min="1" max="1" width="13.140625" customWidth="1"/>
  </cols>
  <sheetData>
    <row r="1" spans="1:12">
      <c r="A1" t="s">
        <v>267</v>
      </c>
      <c r="B1" t="s">
        <v>268</v>
      </c>
      <c r="C1" t="s">
        <v>269</v>
      </c>
      <c r="D1" t="s">
        <v>270</v>
      </c>
      <c r="E1" t="s">
        <v>271</v>
      </c>
      <c r="F1" t="s">
        <v>272</v>
      </c>
      <c r="G1" t="s">
        <v>273</v>
      </c>
      <c r="H1" t="s">
        <v>274</v>
      </c>
      <c r="I1" t="s">
        <v>275</v>
      </c>
      <c r="J1" t="s">
        <v>276</v>
      </c>
      <c r="K1" t="s">
        <v>277</v>
      </c>
      <c r="L1" t="s">
        <v>278</v>
      </c>
    </row>
    <row r="2" spans="1:12">
      <c r="A2" t="s">
        <v>279</v>
      </c>
      <c r="B2" t="s">
        <v>280</v>
      </c>
      <c r="C2" t="s">
        <v>281</v>
      </c>
      <c r="D2" t="s">
        <v>282</v>
      </c>
      <c r="E2">
        <v>23.285236139999999</v>
      </c>
      <c r="F2">
        <v>9.3720426200000002</v>
      </c>
      <c r="G2">
        <v>41.772341529999998</v>
      </c>
      <c r="H2">
        <v>47.151290109999998</v>
      </c>
      <c r="I2">
        <v>74.556062179999998</v>
      </c>
      <c r="J2">
        <v>38.750360379999996</v>
      </c>
      <c r="K2">
        <v>73.380178360000002</v>
      </c>
      <c r="L2">
        <v>60.18957485</v>
      </c>
    </row>
    <row r="3" spans="1:12">
      <c r="A3" t="s">
        <v>283</v>
      </c>
      <c r="B3" t="s">
        <v>284</v>
      </c>
      <c r="C3" t="s">
        <v>285</v>
      </c>
      <c r="D3" t="s">
        <v>286</v>
      </c>
      <c r="E3">
        <v>3.7083894599999998</v>
      </c>
      <c r="F3">
        <v>3.099983328</v>
      </c>
      <c r="G3">
        <v>12.041635879999999</v>
      </c>
      <c r="H3">
        <v>15.24440207</v>
      </c>
      <c r="I3">
        <v>4.5648235230000003</v>
      </c>
      <c r="J3">
        <v>2.5984647110000001</v>
      </c>
      <c r="K3">
        <v>5.5088514110000002</v>
      </c>
      <c r="L3">
        <v>7.8981155730000001</v>
      </c>
    </row>
    <row r="4" spans="1:12">
      <c r="A4" t="s">
        <v>287</v>
      </c>
      <c r="B4" t="s">
        <v>288</v>
      </c>
      <c r="C4" t="s">
        <v>289</v>
      </c>
      <c r="D4" t="s">
        <v>286</v>
      </c>
      <c r="E4">
        <v>154.51622750000001</v>
      </c>
      <c r="F4">
        <v>119.3493581</v>
      </c>
      <c r="G4">
        <v>133.46146440000001</v>
      </c>
      <c r="H4">
        <v>187.50614540000001</v>
      </c>
      <c r="I4">
        <v>0.351140271</v>
      </c>
      <c r="J4">
        <v>2.2736566219999998</v>
      </c>
      <c r="K4">
        <v>6.7330406140000001</v>
      </c>
      <c r="L4">
        <v>6.9867945450000004</v>
      </c>
    </row>
    <row r="5" spans="1:12">
      <c r="A5" t="s">
        <v>290</v>
      </c>
      <c r="B5" t="s">
        <v>291</v>
      </c>
      <c r="C5" t="s">
        <v>292</v>
      </c>
      <c r="D5" t="s">
        <v>286</v>
      </c>
      <c r="E5">
        <v>36.039277849999998</v>
      </c>
      <c r="F5">
        <v>25.542116159999999</v>
      </c>
      <c r="G5">
        <v>25.86407707</v>
      </c>
      <c r="H5">
        <v>28.985834910000001</v>
      </c>
      <c r="I5">
        <v>29.080349200000001</v>
      </c>
      <c r="J5">
        <v>8.7835426860000005</v>
      </c>
      <c r="K5">
        <v>25.087257600000001</v>
      </c>
      <c r="L5">
        <v>46.84960212</v>
      </c>
    </row>
    <row r="6" spans="1:12">
      <c r="A6" t="s">
        <v>293</v>
      </c>
      <c r="B6" t="s">
        <v>294</v>
      </c>
      <c r="C6" t="s">
        <v>295</v>
      </c>
      <c r="D6" t="s">
        <v>282</v>
      </c>
      <c r="E6">
        <v>37.083894600000001</v>
      </c>
      <c r="F6">
        <v>29.32416662</v>
      </c>
      <c r="G6">
        <v>41.630430359999998</v>
      </c>
      <c r="H6">
        <v>40.25346167</v>
      </c>
      <c r="I6">
        <v>22.463487059999999</v>
      </c>
      <c r="J6">
        <v>36.159041029999997</v>
      </c>
      <c r="K6">
        <v>40.621575499999999</v>
      </c>
      <c r="L6">
        <v>42.643256010000002</v>
      </c>
    </row>
    <row r="7" spans="1:12">
      <c r="A7" t="s">
        <v>296</v>
      </c>
      <c r="B7" t="s">
        <v>297</v>
      </c>
      <c r="C7" t="s">
        <v>298</v>
      </c>
      <c r="D7" t="s">
        <v>286</v>
      </c>
      <c r="E7">
        <v>39.434696160000001</v>
      </c>
      <c r="F7">
        <v>42.299297080000002</v>
      </c>
      <c r="G7">
        <v>33.491396160000001</v>
      </c>
      <c r="H7">
        <v>34.716649390000001</v>
      </c>
      <c r="I7">
        <v>5.8597576120000001</v>
      </c>
      <c r="J7">
        <v>3.9532902110000001</v>
      </c>
      <c r="K7">
        <v>7.0279324660000002</v>
      </c>
      <c r="L7">
        <v>7.2068017869999998</v>
      </c>
    </row>
    <row r="8" spans="1:12">
      <c r="A8" t="s">
        <v>299</v>
      </c>
      <c r="B8" t="s">
        <v>300</v>
      </c>
      <c r="C8" t="s">
        <v>301</v>
      </c>
      <c r="D8" t="s">
        <v>282</v>
      </c>
      <c r="E8">
        <v>21.066968580000001</v>
      </c>
      <c r="F8">
        <v>22.919084059999999</v>
      </c>
      <c r="G8">
        <v>20.344735419999999</v>
      </c>
      <c r="H8">
        <v>21.890589550000001</v>
      </c>
      <c r="I8">
        <v>14.505947170000001</v>
      </c>
      <c r="J8">
        <v>4.0501984259999997</v>
      </c>
      <c r="K8">
        <v>9.787915194</v>
      </c>
      <c r="L8">
        <v>10.863613470000001</v>
      </c>
    </row>
    <row r="9" spans="1:12">
      <c r="A9" t="s">
        <v>302</v>
      </c>
      <c r="B9" t="s">
        <v>303</v>
      </c>
      <c r="C9" t="s">
        <v>304</v>
      </c>
      <c r="D9" t="s">
        <v>286</v>
      </c>
      <c r="E9">
        <v>26.02301666</v>
      </c>
      <c r="F9">
        <v>22.571982630000001</v>
      </c>
      <c r="G9">
        <v>27.933463849999999</v>
      </c>
      <c r="H9">
        <v>27.353430660000001</v>
      </c>
      <c r="I9">
        <v>7.1348714629999996</v>
      </c>
      <c r="J9">
        <v>1.6393978010000001</v>
      </c>
      <c r="K9">
        <v>5.6651308839999999</v>
      </c>
      <c r="L9">
        <v>5.8600311940000003</v>
      </c>
    </row>
    <row r="10" spans="1:12">
      <c r="A10" t="s">
        <v>305</v>
      </c>
      <c r="B10" t="s">
        <v>306</v>
      </c>
      <c r="C10" t="s">
        <v>307</v>
      </c>
      <c r="D10" t="s">
        <v>282</v>
      </c>
      <c r="E10">
        <v>5.3339848390000002</v>
      </c>
      <c r="F10">
        <v>9.7139888540000001</v>
      </c>
      <c r="G10">
        <v>8.6085325019999992</v>
      </c>
      <c r="H10">
        <v>9.3189238650000004</v>
      </c>
      <c r="I10">
        <v>2.0924112039999998</v>
      </c>
      <c r="J10">
        <v>2.2358365029999998</v>
      </c>
      <c r="K10">
        <v>10.62780695</v>
      </c>
      <c r="L10">
        <v>8.8791380950000001</v>
      </c>
    </row>
    <row r="11" spans="1:12">
      <c r="A11" t="s">
        <v>308</v>
      </c>
      <c r="B11" t="s">
        <v>309</v>
      </c>
      <c r="C11" t="s">
        <v>310</v>
      </c>
      <c r="D11" t="s">
        <v>286</v>
      </c>
      <c r="E11">
        <v>20.572573479999999</v>
      </c>
      <c r="F11">
        <v>23.291616210000001</v>
      </c>
      <c r="G11">
        <v>24.375124700000001</v>
      </c>
      <c r="H11">
        <v>26.109801740000002</v>
      </c>
      <c r="I11">
        <v>13.692579329999999</v>
      </c>
      <c r="J11">
        <v>13.785391779999999</v>
      </c>
      <c r="K11">
        <v>59.061084999999999</v>
      </c>
      <c r="L11">
        <v>49.083717829999998</v>
      </c>
    </row>
    <row r="12" spans="1:12">
      <c r="A12" t="s">
        <v>311</v>
      </c>
      <c r="B12" t="s">
        <v>312</v>
      </c>
      <c r="C12" t="s">
        <v>313</v>
      </c>
      <c r="D12" t="s">
        <v>286</v>
      </c>
      <c r="E12">
        <v>9.3410313999999994E-2</v>
      </c>
      <c r="F12">
        <v>0.35138350099999999</v>
      </c>
      <c r="G12">
        <v>7.5828940999999997E-2</v>
      </c>
      <c r="H12">
        <v>0.37946734100000001</v>
      </c>
      <c r="I12">
        <v>5.6253202099999999</v>
      </c>
      <c r="J12">
        <v>8.2470164639999997</v>
      </c>
      <c r="K12">
        <v>3.237780007</v>
      </c>
      <c r="L12">
        <v>6.7488257459999996</v>
      </c>
    </row>
    <row r="13" spans="1:12">
      <c r="A13" t="s">
        <v>314</v>
      </c>
      <c r="B13" t="s">
        <v>315</v>
      </c>
      <c r="C13" t="s">
        <v>316</v>
      </c>
      <c r="D13" t="s">
        <v>286</v>
      </c>
      <c r="E13">
        <v>4.4323379999999997</v>
      </c>
      <c r="F13">
        <v>3.983046308</v>
      </c>
      <c r="G13">
        <v>4.0778448210000002</v>
      </c>
      <c r="H13">
        <v>3.5529781709999999</v>
      </c>
      <c r="I13">
        <v>18.19354272</v>
      </c>
      <c r="J13">
        <v>22.3418791</v>
      </c>
      <c r="K13">
        <v>11.87000188</v>
      </c>
      <c r="L13">
        <v>13.470123559999999</v>
      </c>
    </row>
    <row r="14" spans="1:12">
      <c r="A14" t="s">
        <v>317</v>
      </c>
      <c r="B14" t="s">
        <v>318</v>
      </c>
      <c r="C14" t="s">
        <v>319</v>
      </c>
      <c r="D14" t="s">
        <v>282</v>
      </c>
      <c r="E14">
        <v>6.4968683560000002</v>
      </c>
      <c r="F14">
        <v>5.7674108430000004</v>
      </c>
      <c r="G14">
        <v>3.3137835180000002</v>
      </c>
      <c r="H14">
        <v>4.3960601300000004</v>
      </c>
      <c r="I14">
        <v>3.1357642800000001</v>
      </c>
      <c r="J14">
        <v>1.4049838269999999</v>
      </c>
      <c r="K14">
        <v>10.434077739999999</v>
      </c>
      <c r="L14">
        <v>10.63914316</v>
      </c>
    </row>
    <row r="15" spans="1:12">
      <c r="A15" t="s">
        <v>320</v>
      </c>
      <c r="B15" t="s">
        <v>321</v>
      </c>
      <c r="C15" t="s">
        <v>322</v>
      </c>
      <c r="D15" t="s">
        <v>286</v>
      </c>
      <c r="E15">
        <v>0.26161477700000002</v>
      </c>
      <c r="F15">
        <v>0.73809126899999999</v>
      </c>
      <c r="G15">
        <v>0.37165542800000001</v>
      </c>
      <c r="H15">
        <v>0.32263284800000003</v>
      </c>
      <c r="I15">
        <v>11.035837089999999</v>
      </c>
      <c r="J15">
        <v>12.390827099999999</v>
      </c>
      <c r="K15">
        <v>9.7157873000000006E-2</v>
      </c>
      <c r="L15">
        <v>0.78756138200000003</v>
      </c>
    </row>
    <row r="16" spans="1:12">
      <c r="A16" t="s">
        <v>323</v>
      </c>
      <c r="B16" t="s">
        <v>324</v>
      </c>
      <c r="C16" t="s">
        <v>325</v>
      </c>
      <c r="D16" t="s">
        <v>286</v>
      </c>
      <c r="E16">
        <v>6.402974607</v>
      </c>
      <c r="F16">
        <v>5.3524891999999999</v>
      </c>
      <c r="G16">
        <v>4.548099884</v>
      </c>
      <c r="H16">
        <v>2.6321269749999998</v>
      </c>
      <c r="I16">
        <v>32.701516599999998</v>
      </c>
      <c r="J16">
        <v>11.742162929999999</v>
      </c>
      <c r="K16">
        <v>126.55826500000001</v>
      </c>
      <c r="L16">
        <v>116.3737283</v>
      </c>
    </row>
    <row r="17" spans="1:12">
      <c r="A17" t="s">
        <v>326</v>
      </c>
      <c r="B17" t="s">
        <v>327</v>
      </c>
      <c r="C17" t="s">
        <v>328</v>
      </c>
      <c r="D17" t="s">
        <v>286</v>
      </c>
      <c r="E17">
        <v>1.024649624</v>
      </c>
      <c r="F17">
        <v>1.1352134250000001</v>
      </c>
      <c r="G17">
        <v>0.87167405899999995</v>
      </c>
      <c r="H17">
        <v>0.77895317100000006</v>
      </c>
      <c r="I17">
        <v>2.1750229120000002</v>
      </c>
      <c r="J17">
        <v>1.5453586969999999</v>
      </c>
      <c r="K17">
        <v>1.7375890000000001E-3</v>
      </c>
      <c r="L17">
        <v>0</v>
      </c>
    </row>
    <row r="18" spans="1:12">
      <c r="A18" t="s">
        <v>329</v>
      </c>
      <c r="B18" t="s">
        <v>330</v>
      </c>
      <c r="C18" t="s">
        <v>331</v>
      </c>
      <c r="D18" t="s">
        <v>282</v>
      </c>
      <c r="E18">
        <v>2.8583934979999999</v>
      </c>
      <c r="F18">
        <v>6.5080785900000002</v>
      </c>
      <c r="G18">
        <v>4.8239819209999997</v>
      </c>
      <c r="H18">
        <v>4.8237864549999996</v>
      </c>
      <c r="I18">
        <v>33.418867169999999</v>
      </c>
      <c r="J18">
        <v>4.3681087820000002</v>
      </c>
      <c r="K18">
        <v>4.8421276769999997</v>
      </c>
      <c r="L18">
        <v>4.732214667</v>
      </c>
    </row>
    <row r="19" spans="1:12">
      <c r="A19" t="s">
        <v>332</v>
      </c>
      <c r="B19" t="s">
        <v>333</v>
      </c>
      <c r="C19" t="s">
        <v>334</v>
      </c>
      <c r="D19" t="s">
        <v>282</v>
      </c>
      <c r="E19">
        <v>306.78494619999998</v>
      </c>
      <c r="F19">
        <v>131.04474980000001</v>
      </c>
      <c r="G19">
        <v>518.88503709999998</v>
      </c>
      <c r="H19">
        <v>472.57646399999999</v>
      </c>
      <c r="I19">
        <v>132.60333510000001</v>
      </c>
      <c r="J19">
        <v>7.2638899889999999</v>
      </c>
      <c r="K19">
        <v>608.36638870000002</v>
      </c>
      <c r="L19">
        <v>330.83714880000002</v>
      </c>
    </row>
    <row r="20" spans="1:12">
      <c r="A20" t="s">
        <v>335</v>
      </c>
      <c r="B20" t="s">
        <v>336</v>
      </c>
      <c r="C20" t="s">
        <v>337</v>
      </c>
      <c r="D20" t="s">
        <v>286</v>
      </c>
      <c r="E20">
        <v>247.225964</v>
      </c>
      <c r="F20">
        <v>299.14839119999999</v>
      </c>
      <c r="G20">
        <v>209.7251583</v>
      </c>
      <c r="H20">
        <v>193.60390620000001</v>
      </c>
      <c r="I20">
        <v>41.785692249999997</v>
      </c>
      <c r="J20">
        <v>81.202022229999997</v>
      </c>
      <c r="K20">
        <v>47.4373316</v>
      </c>
      <c r="L20">
        <v>74.728324270000002</v>
      </c>
    </row>
    <row r="21" spans="1:12">
      <c r="A21" t="s">
        <v>338</v>
      </c>
      <c r="B21" t="s">
        <v>339</v>
      </c>
      <c r="C21" t="s">
        <v>340</v>
      </c>
      <c r="D21" t="s">
        <v>286</v>
      </c>
      <c r="E21">
        <v>8.7132077550000009</v>
      </c>
      <c r="F21">
        <v>5.2422482300000004</v>
      </c>
      <c r="G21">
        <v>10.36102816</v>
      </c>
      <c r="H21">
        <v>9.5432435689999995</v>
      </c>
      <c r="I21">
        <v>8.535848863</v>
      </c>
      <c r="J21">
        <v>54.414597399999998</v>
      </c>
      <c r="K21">
        <v>6.5737964900000003</v>
      </c>
      <c r="L21">
        <v>10.14060742</v>
      </c>
    </row>
    <row r="22" spans="1:12">
      <c r="A22" t="s">
        <v>341</v>
      </c>
      <c r="B22" t="s">
        <v>342</v>
      </c>
      <c r="C22" t="s">
        <v>343</v>
      </c>
      <c r="D22" t="s">
        <v>286</v>
      </c>
      <c r="E22">
        <v>89.857129220000004</v>
      </c>
      <c r="F22">
        <v>148.4415094</v>
      </c>
      <c r="G22">
        <v>97.259366749999998</v>
      </c>
      <c r="H22">
        <v>110.8150765</v>
      </c>
      <c r="I22">
        <v>3.2412948090000002</v>
      </c>
      <c r="J22">
        <v>5.6216784620000002</v>
      </c>
      <c r="K22">
        <v>0.35313150100000001</v>
      </c>
      <c r="L22">
        <v>3.1545727879999998</v>
      </c>
    </row>
    <row r="23" spans="1:12">
      <c r="A23" t="s">
        <v>344</v>
      </c>
      <c r="B23" t="s">
        <v>345</v>
      </c>
      <c r="C23" t="s">
        <v>346</v>
      </c>
      <c r="D23" t="s">
        <v>286</v>
      </c>
      <c r="E23">
        <v>13.597428020000001</v>
      </c>
      <c r="F23">
        <v>9.7649474840000003</v>
      </c>
      <c r="G23">
        <v>6.923940633</v>
      </c>
      <c r="H23">
        <v>7.9270890740000004</v>
      </c>
      <c r="I23">
        <v>114.5068424</v>
      </c>
      <c r="J23">
        <v>138.8229772</v>
      </c>
      <c r="K23">
        <v>71.523254159999993</v>
      </c>
      <c r="L23">
        <v>108.41682489999999</v>
      </c>
    </row>
    <row r="24" spans="1:12">
      <c r="A24" t="s">
        <v>347</v>
      </c>
      <c r="B24" t="s">
        <v>348</v>
      </c>
      <c r="C24" t="s">
        <v>349</v>
      </c>
      <c r="D24" t="s">
        <v>282</v>
      </c>
      <c r="E24">
        <v>0.33439039300000001</v>
      </c>
      <c r="F24">
        <v>0.230611925</v>
      </c>
      <c r="G24">
        <v>0.14929891200000001</v>
      </c>
      <c r="H24">
        <v>0.16495295300000001</v>
      </c>
      <c r="I24">
        <v>0.104487186</v>
      </c>
      <c r="J24">
        <v>1.862740708</v>
      </c>
      <c r="K24">
        <v>0.18213815899999999</v>
      </c>
      <c r="L24">
        <v>0.92036028000000003</v>
      </c>
    </row>
    <row r="25" spans="1:12">
      <c r="A25" t="s">
        <v>350</v>
      </c>
      <c r="B25" t="s">
        <v>351</v>
      </c>
      <c r="C25" t="s">
        <v>352</v>
      </c>
      <c r="D25" t="s">
        <v>286</v>
      </c>
      <c r="E25">
        <v>11.50699127</v>
      </c>
      <c r="F25">
        <v>11.608541239999999</v>
      </c>
      <c r="G25">
        <v>6.8360485789999998</v>
      </c>
      <c r="H25">
        <v>7.4824427629999999</v>
      </c>
      <c r="I25">
        <v>6.9683266750000001</v>
      </c>
      <c r="J25">
        <v>2.6250357540000002</v>
      </c>
      <c r="K25">
        <v>6.384258923</v>
      </c>
      <c r="L25">
        <v>7.9178244429999998</v>
      </c>
    </row>
    <row r="26" spans="1:12">
      <c r="A26" t="s">
        <v>353</v>
      </c>
      <c r="B26" t="s">
        <v>354</v>
      </c>
      <c r="C26" t="s">
        <v>355</v>
      </c>
      <c r="D26" t="s">
        <v>286</v>
      </c>
      <c r="E26">
        <v>0.194156516</v>
      </c>
      <c r="F26">
        <v>0.12172709399999999</v>
      </c>
      <c r="G26">
        <v>0.236419553</v>
      </c>
      <c r="H26">
        <v>0.23944087</v>
      </c>
      <c r="I26">
        <v>9.3484203029999993</v>
      </c>
      <c r="J26">
        <v>1.9131366489999999</v>
      </c>
      <c r="K26">
        <v>1.850704881</v>
      </c>
      <c r="L26">
        <v>1.1451154269999999</v>
      </c>
    </row>
    <row r="27" spans="1:12">
      <c r="A27" t="s">
        <v>356</v>
      </c>
      <c r="B27" t="s">
        <v>357</v>
      </c>
      <c r="C27" t="s">
        <v>358</v>
      </c>
      <c r="D27" t="s">
        <v>282</v>
      </c>
      <c r="E27">
        <v>13.71169212</v>
      </c>
      <c r="F27">
        <v>11.07136903</v>
      </c>
      <c r="G27">
        <v>10.20334693</v>
      </c>
      <c r="H27">
        <v>7.686253142</v>
      </c>
      <c r="I27">
        <v>105.87321780000001</v>
      </c>
      <c r="J27">
        <v>36.02913255</v>
      </c>
      <c r="K27">
        <v>742.89767440000003</v>
      </c>
      <c r="L27">
        <v>679.68721800000003</v>
      </c>
    </row>
    <row r="28" spans="1:12">
      <c r="A28" t="s">
        <v>359</v>
      </c>
      <c r="B28" t="s">
        <v>360</v>
      </c>
      <c r="C28" t="s">
        <v>361</v>
      </c>
      <c r="D28" t="s">
        <v>282</v>
      </c>
      <c r="E28">
        <v>1.426303638</v>
      </c>
      <c r="F28">
        <v>0.67066946999999999</v>
      </c>
      <c r="G28">
        <v>1.085484004</v>
      </c>
      <c r="H28">
        <v>2.0887762439999999</v>
      </c>
      <c r="I28">
        <v>0.88629154899999996</v>
      </c>
      <c r="J28">
        <v>7.0270980999999996E-2</v>
      </c>
      <c r="K28">
        <v>2.516061943</v>
      </c>
      <c r="L28">
        <v>1.9935147479999999</v>
      </c>
    </row>
    <row r="29" spans="1:12">
      <c r="A29" t="s">
        <v>362</v>
      </c>
      <c r="B29" t="s">
        <v>363</v>
      </c>
      <c r="C29" t="s">
        <v>364</v>
      </c>
      <c r="D29" t="s">
        <v>286</v>
      </c>
      <c r="E29">
        <v>43.06516792</v>
      </c>
      <c r="F29">
        <v>49.499733790000001</v>
      </c>
      <c r="G29">
        <v>51.4682824</v>
      </c>
      <c r="H29">
        <v>41.307412050000003</v>
      </c>
      <c r="I29">
        <v>3.7379448200000001</v>
      </c>
      <c r="J29">
        <v>8.8012514419999999</v>
      </c>
      <c r="K29">
        <v>7.4043701759999996</v>
      </c>
      <c r="L29">
        <v>14.69872625</v>
      </c>
    </row>
    <row r="30" spans="1:12">
      <c r="A30" t="s">
        <v>365</v>
      </c>
      <c r="B30" t="s">
        <v>366</v>
      </c>
      <c r="C30" t="s">
        <v>367</v>
      </c>
      <c r="D30" t="s">
        <v>282</v>
      </c>
      <c r="E30">
        <v>8.1415149309999997</v>
      </c>
      <c r="F30">
        <v>6.373062172</v>
      </c>
      <c r="G30">
        <v>10.582275190000001</v>
      </c>
      <c r="H30">
        <v>13.638709970000001</v>
      </c>
      <c r="I30">
        <v>6.082569415</v>
      </c>
      <c r="J30">
        <v>6.6280635410000004</v>
      </c>
      <c r="K30">
        <v>6.3850477440000004</v>
      </c>
      <c r="L30">
        <v>4.5450401500000002</v>
      </c>
    </row>
    <row r="31" spans="1:12">
      <c r="A31" t="s">
        <v>368</v>
      </c>
      <c r="B31" t="s">
        <v>369</v>
      </c>
      <c r="C31" t="s">
        <v>370</v>
      </c>
      <c r="D31" t="s">
        <v>282</v>
      </c>
      <c r="E31">
        <v>3.330212757</v>
      </c>
      <c r="F31">
        <v>7.7145703829999999</v>
      </c>
      <c r="G31">
        <v>4.9944380180000003</v>
      </c>
      <c r="H31">
        <v>4.663812504</v>
      </c>
      <c r="I31">
        <v>5.8363040469999996</v>
      </c>
      <c r="J31">
        <v>31.887552110000001</v>
      </c>
      <c r="K31">
        <v>8.1752361130000004</v>
      </c>
      <c r="L31">
        <v>7.2683747099999998</v>
      </c>
    </row>
    <row r="32" spans="1:12">
      <c r="A32" t="s">
        <v>371</v>
      </c>
      <c r="B32" t="s">
        <v>372</v>
      </c>
      <c r="C32" t="s">
        <v>373</v>
      </c>
      <c r="D32" t="s">
        <v>282</v>
      </c>
      <c r="E32">
        <v>1.150879488</v>
      </c>
      <c r="F32">
        <v>2.2448155139999999</v>
      </c>
      <c r="G32">
        <v>0.415228824</v>
      </c>
      <c r="H32">
        <v>0.47310213299999998</v>
      </c>
      <c r="I32">
        <v>0.10897456699999999</v>
      </c>
      <c r="J32">
        <v>0</v>
      </c>
      <c r="K32">
        <v>1.8046237380000001</v>
      </c>
      <c r="L32">
        <v>0.59707239700000003</v>
      </c>
    </row>
    <row r="33" spans="1:12">
      <c r="A33" t="s">
        <v>374</v>
      </c>
      <c r="B33" t="s">
        <v>375</v>
      </c>
      <c r="C33" t="s">
        <v>376</v>
      </c>
      <c r="D33" t="s">
        <v>286</v>
      </c>
      <c r="E33">
        <v>1.875291762</v>
      </c>
      <c r="F33">
        <v>1.410864726</v>
      </c>
      <c r="G33">
        <v>1.1417480289999999</v>
      </c>
      <c r="H33">
        <v>0.86725422600000002</v>
      </c>
      <c r="I33">
        <v>6.3524870770000001</v>
      </c>
      <c r="J33">
        <v>1.8971091920000001</v>
      </c>
      <c r="K33">
        <v>3.0063053420000001</v>
      </c>
      <c r="L33">
        <v>2.2927039759999999</v>
      </c>
    </row>
    <row r="34" spans="1:12">
      <c r="A34" t="s">
        <v>377</v>
      </c>
      <c r="B34" t="s">
        <v>378</v>
      </c>
      <c r="C34" t="s">
        <v>379</v>
      </c>
      <c r="D34" t="s">
        <v>286</v>
      </c>
      <c r="E34">
        <v>3.321847236</v>
      </c>
      <c r="F34">
        <v>2.347707244</v>
      </c>
      <c r="G34">
        <v>1.9611784830000001</v>
      </c>
      <c r="H34">
        <v>1.3407128850000001</v>
      </c>
      <c r="I34">
        <v>2.196056418</v>
      </c>
      <c r="J34">
        <v>0.38088244999999998</v>
      </c>
      <c r="K34">
        <v>1.8392744940000001</v>
      </c>
      <c r="L34">
        <v>2.0779306819999999</v>
      </c>
    </row>
    <row r="35" spans="1:12">
      <c r="A35" t="s">
        <v>380</v>
      </c>
      <c r="B35" t="s">
        <v>381</v>
      </c>
      <c r="C35" t="s">
        <v>382</v>
      </c>
      <c r="D35" t="s">
        <v>286</v>
      </c>
      <c r="E35">
        <v>4.8340901799999996</v>
      </c>
      <c r="F35">
        <v>1.2716431159999999</v>
      </c>
      <c r="G35">
        <v>3.2381792030000001</v>
      </c>
      <c r="H35">
        <v>3.3768365560000002</v>
      </c>
      <c r="I35">
        <v>1.6900826170000001</v>
      </c>
      <c r="J35">
        <v>0.32865722800000002</v>
      </c>
      <c r="K35">
        <v>35.143827219999999</v>
      </c>
      <c r="L35">
        <v>40.68130421</v>
      </c>
    </row>
    <row r="36" spans="1:12">
      <c r="A36" t="s">
        <v>383</v>
      </c>
      <c r="B36" t="s">
        <v>384</v>
      </c>
      <c r="C36" t="s">
        <v>385</v>
      </c>
      <c r="D36" t="s">
        <v>282</v>
      </c>
      <c r="E36">
        <v>23.914768030000001</v>
      </c>
      <c r="F36">
        <v>17.143557619999999</v>
      </c>
      <c r="G36">
        <v>14.773646980000001</v>
      </c>
      <c r="H36">
        <v>14.323346949999999</v>
      </c>
      <c r="I36">
        <v>5.9620240830000002</v>
      </c>
      <c r="J36">
        <v>0.82904160800000004</v>
      </c>
      <c r="K36">
        <v>2.4566805509999998</v>
      </c>
      <c r="L36">
        <v>1.730498622</v>
      </c>
    </row>
    <row r="37" spans="1:12">
      <c r="A37" t="s">
        <v>386</v>
      </c>
      <c r="B37" t="s">
        <v>387</v>
      </c>
      <c r="C37" t="s">
        <v>388</v>
      </c>
      <c r="D37" t="s">
        <v>282</v>
      </c>
      <c r="E37">
        <v>0.63006616999999998</v>
      </c>
      <c r="F37">
        <v>0.28215867700000002</v>
      </c>
      <c r="G37">
        <v>0.65761360999999996</v>
      </c>
      <c r="H37">
        <v>0.77702049399999995</v>
      </c>
      <c r="I37">
        <v>0.178979264</v>
      </c>
      <c r="J37">
        <v>0.106429835</v>
      </c>
      <c r="K37">
        <v>0</v>
      </c>
      <c r="L37">
        <v>5.5298606E-2</v>
      </c>
    </row>
    <row r="38" spans="1:12">
      <c r="A38" t="s">
        <v>389</v>
      </c>
      <c r="B38" t="s">
        <v>390</v>
      </c>
      <c r="C38" t="s">
        <v>391</v>
      </c>
      <c r="D38" t="s">
        <v>282</v>
      </c>
      <c r="E38">
        <v>0.46646408299999997</v>
      </c>
      <c r="F38">
        <v>5.8490251E-2</v>
      </c>
      <c r="G38">
        <v>0.30293423600000002</v>
      </c>
      <c r="H38">
        <v>0.28763022799999999</v>
      </c>
      <c r="I38">
        <v>0.43726901699999998</v>
      </c>
      <c r="J38">
        <v>0.171596726</v>
      </c>
      <c r="K38">
        <v>2.3097909E-2</v>
      </c>
      <c r="L38">
        <v>4.5852629999999998E-2</v>
      </c>
    </row>
    <row r="39" spans="1:12">
      <c r="A39" t="s">
        <v>392</v>
      </c>
      <c r="B39" t="s">
        <v>393</v>
      </c>
      <c r="C39" t="s">
        <v>394</v>
      </c>
      <c r="D39" t="s">
        <v>282</v>
      </c>
      <c r="E39">
        <v>9.6072266000000003E-2</v>
      </c>
      <c r="F39">
        <v>7.7989870000000003E-2</v>
      </c>
      <c r="G39">
        <v>0.11847980900000001</v>
      </c>
      <c r="H39">
        <v>0.26474431399999998</v>
      </c>
      <c r="I39">
        <v>0.53216854499999999</v>
      </c>
      <c r="J39">
        <v>1.2622075999999999E-2</v>
      </c>
      <c r="K39">
        <v>6.2438406540000004</v>
      </c>
      <c r="L39">
        <v>2.5143960999999999</v>
      </c>
    </row>
    <row r="40" spans="1:12">
      <c r="A40" t="s">
        <v>395</v>
      </c>
      <c r="B40" t="s">
        <v>396</v>
      </c>
      <c r="C40" t="s">
        <v>397</v>
      </c>
      <c r="D40" t="s">
        <v>282</v>
      </c>
      <c r="E40">
        <v>4.0142360129999997</v>
      </c>
      <c r="F40">
        <v>1.917515461</v>
      </c>
      <c r="G40">
        <v>3.8793930030000001</v>
      </c>
      <c r="H40">
        <v>4.9505017020000004</v>
      </c>
      <c r="I40">
        <v>3.5838027659999998</v>
      </c>
      <c r="J40">
        <v>6.5296471489999997</v>
      </c>
      <c r="K40">
        <v>4.7326901999999997E-2</v>
      </c>
      <c r="L40">
        <v>0.28185186400000001</v>
      </c>
    </row>
    <row r="41" spans="1:12">
      <c r="A41" t="s">
        <v>398</v>
      </c>
      <c r="B41" t="s">
        <v>399</v>
      </c>
      <c r="C41" t="s">
        <v>400</v>
      </c>
      <c r="D41" t="s">
        <v>286</v>
      </c>
      <c r="E41">
        <v>20.602163669999999</v>
      </c>
      <c r="F41">
        <v>24.11098144</v>
      </c>
      <c r="G41">
        <v>27.874157140000001</v>
      </c>
      <c r="H41">
        <v>38.957916390000001</v>
      </c>
      <c r="I41">
        <v>153.3312517</v>
      </c>
      <c r="J41">
        <v>39.698766419999998</v>
      </c>
      <c r="K41">
        <v>90.794032520000002</v>
      </c>
      <c r="L41">
        <v>62.779893010000002</v>
      </c>
    </row>
    <row r="42" spans="1:12">
      <c r="A42" t="s">
        <v>401</v>
      </c>
      <c r="B42" t="s">
        <v>402</v>
      </c>
      <c r="C42" t="s">
        <v>403</v>
      </c>
      <c r="D42" t="s">
        <v>286</v>
      </c>
      <c r="E42">
        <v>4.3527981200000001</v>
      </c>
      <c r="F42">
        <v>2.1649063900000001</v>
      </c>
      <c r="G42">
        <v>4.0270388849999996</v>
      </c>
      <c r="H42">
        <v>3.3587666189999998</v>
      </c>
      <c r="I42">
        <v>4.7179437059999998</v>
      </c>
      <c r="J42">
        <v>41.219743899999997</v>
      </c>
      <c r="K42">
        <v>6.0206030000000002E-3</v>
      </c>
      <c r="L42">
        <v>0</v>
      </c>
    </row>
    <row r="43" spans="1:12">
      <c r="A43" t="s">
        <v>404</v>
      </c>
      <c r="B43" t="s">
        <v>405</v>
      </c>
      <c r="C43" t="s">
        <v>406</v>
      </c>
      <c r="D43" t="s">
        <v>282</v>
      </c>
      <c r="E43">
        <v>20.591810819999999</v>
      </c>
      <c r="F43">
        <v>15.53886116</v>
      </c>
      <c r="G43">
        <v>24.053016400000001</v>
      </c>
      <c r="H43">
        <v>23.670955970000001</v>
      </c>
      <c r="I43">
        <v>16.105692579999999</v>
      </c>
      <c r="J43">
        <v>26.111142730000001</v>
      </c>
      <c r="K43">
        <v>21.638620700000001</v>
      </c>
      <c r="L43">
        <v>25.679561119999999</v>
      </c>
    </row>
    <row r="44" spans="1:12">
      <c r="A44" t="s">
        <v>407</v>
      </c>
      <c r="B44" t="s">
        <v>408</v>
      </c>
      <c r="C44" t="s">
        <v>409</v>
      </c>
      <c r="D44" t="s">
        <v>286</v>
      </c>
      <c r="E44">
        <v>45.641716430000002</v>
      </c>
      <c r="F44">
        <v>25.03832688</v>
      </c>
      <c r="G44">
        <v>39.366886540000003</v>
      </c>
      <c r="H44">
        <v>36.93835885</v>
      </c>
      <c r="I44">
        <v>1.2154855529999999</v>
      </c>
      <c r="J44">
        <v>1.1243356920000001</v>
      </c>
      <c r="K44">
        <v>1.059394502</v>
      </c>
      <c r="L44">
        <v>0</v>
      </c>
    </row>
    <row r="45" spans="1:12">
      <c r="A45" t="s">
        <v>299</v>
      </c>
      <c r="B45" t="s">
        <v>410</v>
      </c>
      <c r="C45" t="s">
        <v>411</v>
      </c>
      <c r="D45" t="s">
        <v>282</v>
      </c>
      <c r="E45">
        <v>26.188590560000002</v>
      </c>
      <c r="F45">
        <v>29.589235349999999</v>
      </c>
      <c r="G45">
        <v>23.502977949999998</v>
      </c>
      <c r="H45">
        <v>23.349988830000001</v>
      </c>
      <c r="I45">
        <v>15.74658413</v>
      </c>
      <c r="J45">
        <v>9.8245427690000007</v>
      </c>
      <c r="K45">
        <v>11.91840957</v>
      </c>
      <c r="L45">
        <v>12.747392659999999</v>
      </c>
    </row>
    <row r="46" spans="1:12">
      <c r="A46" t="s">
        <v>412</v>
      </c>
      <c r="B46" t="s">
        <v>413</v>
      </c>
      <c r="C46" t="s">
        <v>414</v>
      </c>
      <c r="D46" t="s">
        <v>286</v>
      </c>
      <c r="E46">
        <v>1.8305744150000001</v>
      </c>
      <c r="F46">
        <v>1.369817474</v>
      </c>
      <c r="G46">
        <v>1.3901570089999999</v>
      </c>
      <c r="H46">
        <v>1.0559418629999999</v>
      </c>
      <c r="I46">
        <v>6.5754929720000002</v>
      </c>
      <c r="J46">
        <v>0.98528568400000005</v>
      </c>
      <c r="K46">
        <v>2.6827872450000001</v>
      </c>
      <c r="L46">
        <v>1.247987395</v>
      </c>
    </row>
    <row r="47" spans="1:12">
      <c r="A47" t="s">
        <v>415</v>
      </c>
      <c r="B47" t="s">
        <v>416</v>
      </c>
      <c r="C47" t="s">
        <v>417</v>
      </c>
      <c r="D47" t="s">
        <v>286</v>
      </c>
      <c r="E47">
        <v>13.244248069999999</v>
      </c>
      <c r="F47">
        <v>14.94634819</v>
      </c>
      <c r="G47">
        <v>16.127190909999999</v>
      </c>
      <c r="H47">
        <v>11.433301549999999</v>
      </c>
      <c r="I47">
        <v>5.2671040649999998</v>
      </c>
      <c r="J47">
        <v>5.5681386670000004</v>
      </c>
      <c r="K47">
        <v>6.2302486200000002</v>
      </c>
      <c r="L47">
        <v>0.97641538699999997</v>
      </c>
    </row>
    <row r="48" spans="1:12">
      <c r="A48" t="s">
        <v>418</v>
      </c>
      <c r="B48" t="s">
        <v>419</v>
      </c>
      <c r="C48" t="s">
        <v>420</v>
      </c>
      <c r="D48" t="s">
        <v>286</v>
      </c>
      <c r="E48">
        <v>2.8526072770000002</v>
      </c>
      <c r="F48">
        <v>5.365355761</v>
      </c>
      <c r="G48">
        <v>2.3156992079999998</v>
      </c>
      <c r="H48">
        <v>3.5179389379999999</v>
      </c>
      <c r="I48">
        <v>7.6980751710000002</v>
      </c>
      <c r="J48">
        <v>3.7477856410000001</v>
      </c>
      <c r="K48">
        <v>6.7094985139999999</v>
      </c>
      <c r="L48">
        <v>5.9586374879999999</v>
      </c>
    </row>
    <row r="49" spans="1:12">
      <c r="A49" t="s">
        <v>421</v>
      </c>
      <c r="B49" t="s">
        <v>422</v>
      </c>
      <c r="C49" t="s">
        <v>423</v>
      </c>
      <c r="D49" t="s">
        <v>282</v>
      </c>
      <c r="E49">
        <v>1.324424807</v>
      </c>
      <c r="F49">
        <v>8.3035267719999997</v>
      </c>
      <c r="G49">
        <v>7.526022427</v>
      </c>
      <c r="H49">
        <v>3.2666575849999999</v>
      </c>
      <c r="I49">
        <v>1.1286651569999999</v>
      </c>
      <c r="J49">
        <v>0</v>
      </c>
      <c r="K49">
        <v>0.65581564400000003</v>
      </c>
      <c r="L49">
        <v>0</v>
      </c>
    </row>
    <row r="50" spans="1:12">
      <c r="A50" t="s">
        <v>424</v>
      </c>
      <c r="B50" t="s">
        <v>425</v>
      </c>
      <c r="C50" t="s">
        <v>426</v>
      </c>
      <c r="D50" t="s">
        <v>282</v>
      </c>
      <c r="E50">
        <v>1.158871706</v>
      </c>
      <c r="F50">
        <v>0.48437239500000001</v>
      </c>
      <c r="G50">
        <v>0.627168536</v>
      </c>
      <c r="H50">
        <v>0.119096891</v>
      </c>
      <c r="I50">
        <v>0.76811934299999995</v>
      </c>
      <c r="J50">
        <v>0.30450758300000003</v>
      </c>
      <c r="K50">
        <v>0.47819890700000001</v>
      </c>
      <c r="L50">
        <v>0.78316650799999998</v>
      </c>
    </row>
    <row r="51" spans="1:12">
      <c r="A51" t="s">
        <v>427</v>
      </c>
      <c r="B51" t="s">
        <v>428</v>
      </c>
      <c r="C51" t="s">
        <v>429</v>
      </c>
      <c r="D51" t="s">
        <v>282</v>
      </c>
      <c r="E51">
        <v>0.35174425799999998</v>
      </c>
      <c r="F51">
        <v>3.4654285169999999</v>
      </c>
      <c r="G51">
        <v>8.1582899E-2</v>
      </c>
      <c r="H51">
        <v>6.1969113999999999E-2</v>
      </c>
      <c r="I51">
        <v>0.12846595299999999</v>
      </c>
      <c r="J51">
        <v>0.34329310200000002</v>
      </c>
      <c r="K51">
        <v>0.19905515500000001</v>
      </c>
      <c r="L51">
        <v>1.2348523E-2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D39C-9490-7A41-B065-9A21E4F9E0B3}">
  <dimension ref="A1:K25"/>
  <sheetViews>
    <sheetView workbookViewId="0">
      <selection activeCell="L28" sqref="L28"/>
    </sheetView>
  </sheetViews>
  <sheetFormatPr baseColWidth="10" defaultRowHeight="20"/>
  <sheetData>
    <row r="1" spans="1:11">
      <c r="A1" s="12" t="s">
        <v>111</v>
      </c>
      <c r="B1" s="12"/>
      <c r="C1" s="12">
        <f>TTEST(C2:C5,B2:B5,2,2)</f>
        <v>2.280552529072561E-2</v>
      </c>
      <c r="D1" s="12">
        <f>TTEST(D2:D5,B2:B5,2,2)</f>
        <v>0.84470911786058922</v>
      </c>
      <c r="E1" s="12">
        <f>TTEST(E2:E5,B2:B5,2,2)</f>
        <v>1.5787938591698195E-2</v>
      </c>
      <c r="F1" s="12">
        <f>TTEST(F2:F5,B2:B5,2,2)</f>
        <v>3.1640671303519905E-3</v>
      </c>
      <c r="G1" s="12">
        <f>TTEST(G2:G5,B2:B5,2,2)</f>
        <v>4.7592410891669784E-4</v>
      </c>
      <c r="H1" s="12">
        <f>TTEST(H2:H5,B2:B5,2,2)</f>
        <v>1.2394551403942793E-2</v>
      </c>
      <c r="I1" s="12">
        <f>TTEST(I2:I5,B2:B5,2,2)</f>
        <v>2.3388500559940817E-3</v>
      </c>
      <c r="J1" s="12">
        <f>TTEST(J2:J5,B2:B5,2,2)</f>
        <v>8.4656573354577099E-3</v>
      </c>
      <c r="K1" t="s">
        <v>229</v>
      </c>
    </row>
    <row r="2" spans="1:11">
      <c r="A2" s="12"/>
      <c r="B2" s="12">
        <v>0.25</v>
      </c>
      <c r="C2" s="12">
        <v>0.20699999999999999</v>
      </c>
      <c r="D2" s="12">
        <v>0.252</v>
      </c>
      <c r="E2" s="12">
        <v>0.20200000000000001</v>
      </c>
      <c r="F2" s="12">
        <v>0.17899999999999999</v>
      </c>
      <c r="G2" s="12">
        <v>0.14399999999999999</v>
      </c>
      <c r="H2" s="12">
        <v>0.193</v>
      </c>
      <c r="I2" s="12">
        <v>0.16700000000000001</v>
      </c>
      <c r="J2" s="12">
        <v>0.19600000000000001</v>
      </c>
    </row>
    <row r="3" spans="1:11">
      <c r="A3" s="12"/>
      <c r="B3" s="12">
        <v>0.27300000000000002</v>
      </c>
      <c r="C3" s="12">
        <v>0.20799999999999999</v>
      </c>
      <c r="D3" s="12">
        <v>0.24299999999999999</v>
      </c>
      <c r="E3" s="12">
        <v>0.20399999999999999</v>
      </c>
      <c r="F3" s="12">
        <v>0.18</v>
      </c>
      <c r="G3" s="12">
        <v>0.151</v>
      </c>
      <c r="H3" s="12">
        <v>0.20200000000000001</v>
      </c>
      <c r="I3" s="12">
        <v>0.17899999999999999</v>
      </c>
      <c r="J3" s="12">
        <v>0.186</v>
      </c>
    </row>
    <row r="4" spans="1:11">
      <c r="A4" s="12"/>
      <c r="B4" s="12">
        <v>0.22</v>
      </c>
      <c r="C4" s="12">
        <v>0.185</v>
      </c>
      <c r="D4" s="12">
        <v>0.23499999999999999</v>
      </c>
      <c r="E4" s="12">
        <v>0.17799999999999999</v>
      </c>
      <c r="F4" s="12">
        <v>0.17199999999999999</v>
      </c>
      <c r="G4" s="12">
        <v>0.156</v>
      </c>
      <c r="H4" s="12">
        <v>0.192</v>
      </c>
      <c r="I4" s="12">
        <v>0.17799999999999999</v>
      </c>
      <c r="J4" s="12">
        <v>0.188</v>
      </c>
    </row>
    <row r="5" spans="1:11">
      <c r="A5" s="12"/>
      <c r="B5" s="12">
        <v>0.219</v>
      </c>
      <c r="C5" s="12">
        <v>0.186</v>
      </c>
      <c r="D5" s="12">
        <v>0.22</v>
      </c>
      <c r="E5" s="12">
        <v>0.16800000000000001</v>
      </c>
      <c r="F5" s="12">
        <v>0.18099999999999999</v>
      </c>
      <c r="G5" s="12">
        <v>0.14799999999999999</v>
      </c>
      <c r="H5" s="12">
        <v>0.185</v>
      </c>
      <c r="I5" s="12">
        <v>0.16700000000000001</v>
      </c>
      <c r="J5" s="12">
        <v>0.189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1">
      <c r="A7" s="12"/>
      <c r="B7" s="15">
        <f>AVERAGE(B2:B5)</f>
        <v>0.24049999999999999</v>
      </c>
      <c r="C7" s="15">
        <f t="shared" ref="C7:J7" si="0">AVERAGE(C2:C5)</f>
        <v>0.19650000000000001</v>
      </c>
      <c r="D7" s="15">
        <f t="shared" si="0"/>
        <v>0.23749999999999999</v>
      </c>
      <c r="E7" s="15">
        <f t="shared" si="0"/>
        <v>0.18800000000000003</v>
      </c>
      <c r="F7" s="15">
        <f t="shared" si="0"/>
        <v>0.17799999999999999</v>
      </c>
      <c r="G7" s="15">
        <f t="shared" si="0"/>
        <v>0.14974999999999999</v>
      </c>
      <c r="H7" s="15">
        <f t="shared" si="0"/>
        <v>0.193</v>
      </c>
      <c r="I7" s="15">
        <f t="shared" si="0"/>
        <v>0.17275000000000001</v>
      </c>
      <c r="J7" s="15">
        <f t="shared" si="0"/>
        <v>0.18975000000000003</v>
      </c>
    </row>
    <row r="8" spans="1:11">
      <c r="A8" s="12"/>
      <c r="B8" s="15">
        <f>_xlfn.STDEV.P(B2:B5)</f>
        <v>2.2522211259110424E-2</v>
      </c>
      <c r="C8" s="15">
        <f t="shared" ref="C8:J8" si="1">_xlfn.STDEV.P(C2:C5)</f>
        <v>1.1011357772772616E-2</v>
      </c>
      <c r="D8" s="15">
        <f t="shared" si="1"/>
        <v>1.1757976016304846E-2</v>
      </c>
      <c r="E8" s="15">
        <f t="shared" si="1"/>
        <v>1.542724862054151E-2</v>
      </c>
      <c r="F8" s="15">
        <f t="shared" si="1"/>
        <v>3.5355339059327407E-3</v>
      </c>
      <c r="G8" s="15">
        <f t="shared" si="1"/>
        <v>4.380353866983812E-3</v>
      </c>
      <c r="H8" s="15">
        <f t="shared" si="1"/>
        <v>6.0415229867972911E-3</v>
      </c>
      <c r="I8" s="15">
        <f t="shared" si="1"/>
        <v>5.7608593109014471E-3</v>
      </c>
      <c r="J8" s="15">
        <f t="shared" si="1"/>
        <v>3.7666297933298442E-3</v>
      </c>
    </row>
    <row r="9" spans="1:11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1">
      <c r="A10" s="12" t="s">
        <v>220</v>
      </c>
      <c r="B10" s="15">
        <f>B7-0.045</f>
        <v>0.19550000000000001</v>
      </c>
      <c r="C10" s="15">
        <f t="shared" ref="C10:J10" si="2">C7-0.045</f>
        <v>0.15150000000000002</v>
      </c>
      <c r="D10" s="15">
        <f t="shared" si="2"/>
        <v>0.1925</v>
      </c>
      <c r="E10" s="15">
        <f t="shared" si="2"/>
        <v>0.14300000000000002</v>
      </c>
      <c r="F10" s="15">
        <f t="shared" si="2"/>
        <v>0.13300000000000001</v>
      </c>
      <c r="G10" s="15">
        <f t="shared" si="2"/>
        <v>0.10475</v>
      </c>
      <c r="H10" s="15">
        <f t="shared" si="2"/>
        <v>0.14800000000000002</v>
      </c>
      <c r="I10" s="15">
        <f t="shared" si="2"/>
        <v>0.12775000000000003</v>
      </c>
      <c r="J10" s="15">
        <f t="shared" si="2"/>
        <v>0.14475000000000005</v>
      </c>
    </row>
    <row r="1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1">
      <c r="A12" s="12" t="s">
        <v>96</v>
      </c>
      <c r="B12" s="12"/>
      <c r="C12" s="12">
        <f>TTEST(C13:C16,B13:B16,2,2)</f>
        <v>1.6920025584371844E-4</v>
      </c>
      <c r="D12" s="12">
        <f>TTEST(D13:D16,B13:B16,2,2)</f>
        <v>9.0719175520203877E-5</v>
      </c>
      <c r="E12" s="12">
        <f>TTEST(E13:E16,B13:B16,2,2)</f>
        <v>4.2825856234308252E-5</v>
      </c>
      <c r="F12" s="12">
        <f>TTEST(F13:F16,B13:B16,2,2)</f>
        <v>6.3900259551647435E-5</v>
      </c>
      <c r="G12" s="12">
        <f>TTEST(G13:G16,B13:B16,2,2)</f>
        <v>8.8730799106580988E-6</v>
      </c>
      <c r="H12" s="12">
        <f>TTEST(H13:H16,B13:B16,2,2)</f>
        <v>1.8299560506218318E-3</v>
      </c>
      <c r="I12" s="12">
        <f>TTEST(I13:I16,B13:B16,2,2)</f>
        <v>2.9466621929308322E-4</v>
      </c>
      <c r="J12" s="12">
        <f>TTEST(J13:J16,B13:B16,2,2)</f>
        <v>2.6288020840397512E-4</v>
      </c>
      <c r="K12" t="s">
        <v>229</v>
      </c>
    </row>
    <row r="13" spans="1:11">
      <c r="A13" s="12"/>
      <c r="B13" s="19">
        <v>0.36199999999999999</v>
      </c>
      <c r="C13" s="19">
        <v>0.307</v>
      </c>
      <c r="D13" s="19">
        <v>0.26700000000000002</v>
      </c>
      <c r="E13" s="19">
        <v>0.28599999999999998</v>
      </c>
      <c r="F13" s="19">
        <v>0.26900000000000002</v>
      </c>
      <c r="G13" s="19">
        <v>0.20899999999999999</v>
      </c>
      <c r="H13" s="19">
        <v>0.26400000000000001</v>
      </c>
      <c r="I13" s="19">
        <v>0.26900000000000002</v>
      </c>
      <c r="J13" s="19">
        <v>0.28899999999999998</v>
      </c>
    </row>
    <row r="14" spans="1:11">
      <c r="A14" s="12"/>
      <c r="B14" s="19">
        <v>0.33800000000000002</v>
      </c>
      <c r="C14" s="19">
        <v>0.30199999999999999</v>
      </c>
      <c r="D14" s="19">
        <v>0.28799999999999998</v>
      </c>
      <c r="E14" s="19">
        <v>0.26900000000000002</v>
      </c>
      <c r="F14" s="19">
        <v>0.28799999999999998</v>
      </c>
      <c r="G14" s="19">
        <v>0.22700000000000001</v>
      </c>
      <c r="H14" s="19">
        <v>0.30399999999999999</v>
      </c>
      <c r="I14" s="19">
        <v>0.29299999999999998</v>
      </c>
      <c r="J14" s="19">
        <v>0.29099999999999998</v>
      </c>
    </row>
    <row r="15" spans="1:11">
      <c r="A15" s="12"/>
      <c r="B15" s="19">
        <v>0.35099999999999998</v>
      </c>
      <c r="C15" s="19">
        <v>0.30199999999999999</v>
      </c>
      <c r="D15" s="19">
        <v>0.28599999999999998</v>
      </c>
      <c r="E15" s="19">
        <v>0.25900000000000001</v>
      </c>
      <c r="F15" s="19">
        <v>0.27700000000000002</v>
      </c>
      <c r="G15" s="19">
        <v>0.24299999999999999</v>
      </c>
      <c r="H15" s="19">
        <v>0.30499999999999999</v>
      </c>
      <c r="I15" s="19">
        <v>0.30099999999999999</v>
      </c>
      <c r="J15" s="19">
        <v>0.308</v>
      </c>
    </row>
    <row r="16" spans="1:11">
      <c r="A16" s="12"/>
      <c r="B16" s="19">
        <v>0.35899999999999999</v>
      </c>
      <c r="C16" s="19">
        <v>0.31</v>
      </c>
      <c r="D16" s="19">
        <v>0.28999999999999998</v>
      </c>
      <c r="E16" s="19">
        <v>0.26800000000000002</v>
      </c>
      <c r="F16" s="19">
        <v>0.28999999999999998</v>
      </c>
      <c r="G16" s="19">
        <v>0.23400000000000001</v>
      </c>
      <c r="H16" s="19">
        <v>0.3</v>
      </c>
      <c r="I16" s="19">
        <v>0.27800000000000002</v>
      </c>
      <c r="J16" s="19">
        <v>0.30399999999999999</v>
      </c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12"/>
      <c r="B18" s="15">
        <f>AVERAGE(B13:B16)</f>
        <v>0.35249999999999998</v>
      </c>
      <c r="C18" s="15">
        <f t="shared" ref="C18:J18" si="3">AVERAGE(C13:C16)</f>
        <v>0.30525000000000002</v>
      </c>
      <c r="D18" s="15">
        <f t="shared" si="3"/>
        <v>0.28275</v>
      </c>
      <c r="E18" s="15">
        <f t="shared" si="3"/>
        <v>0.27049999999999996</v>
      </c>
      <c r="F18" s="15">
        <f t="shared" si="3"/>
        <v>0.28099999999999997</v>
      </c>
      <c r="G18" s="15">
        <f t="shared" si="3"/>
        <v>0.22825000000000001</v>
      </c>
      <c r="H18" s="15">
        <f t="shared" si="3"/>
        <v>0.29325000000000001</v>
      </c>
      <c r="I18" s="15">
        <f t="shared" si="3"/>
        <v>0.28525</v>
      </c>
      <c r="J18" s="15">
        <f t="shared" si="3"/>
        <v>0.29799999999999999</v>
      </c>
    </row>
    <row r="19" spans="1:10">
      <c r="A19" s="12"/>
      <c r="B19" s="15">
        <f>_xlfn.STDEV.P(B13:B16)</f>
        <v>9.287087810503341E-3</v>
      </c>
      <c r="C19" s="15">
        <f t="shared" ref="C19:J19" si="4">_xlfn.STDEV.P(C13:C16)</f>
        <v>3.4186985827943388E-3</v>
      </c>
      <c r="D19" s="15">
        <f t="shared" si="4"/>
        <v>9.2025811596529658E-3</v>
      </c>
      <c r="E19" s="15">
        <f t="shared" si="4"/>
        <v>9.759610647971555E-3</v>
      </c>
      <c r="F19" s="15">
        <f t="shared" si="4"/>
        <v>8.5146931829631813E-3</v>
      </c>
      <c r="G19" s="15">
        <f t="shared" si="4"/>
        <v>1.2477479713467785E-2</v>
      </c>
      <c r="H19" s="15">
        <f t="shared" si="4"/>
        <v>1.6990806337546186E-2</v>
      </c>
      <c r="I19" s="15">
        <f t="shared" si="4"/>
        <v>1.2497499749949972E-2</v>
      </c>
      <c r="J19" s="15">
        <f t="shared" si="4"/>
        <v>8.154753215150053E-3</v>
      </c>
    </row>
    <row r="20" spans="1:10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>
      <c r="A21" s="12" t="s">
        <v>220</v>
      </c>
      <c r="B21" s="15">
        <f>B18-0.045</f>
        <v>0.3075</v>
      </c>
      <c r="C21" s="15">
        <f t="shared" ref="C21:J21" si="5">C18-0.045</f>
        <v>0.26025000000000004</v>
      </c>
      <c r="D21" s="15">
        <f t="shared" si="5"/>
        <v>0.23775000000000002</v>
      </c>
      <c r="E21" s="15">
        <f t="shared" si="5"/>
        <v>0.22549999999999998</v>
      </c>
      <c r="F21" s="15">
        <f t="shared" si="5"/>
        <v>0.23599999999999999</v>
      </c>
      <c r="G21" s="15">
        <f t="shared" si="5"/>
        <v>0.18325000000000002</v>
      </c>
      <c r="H21" s="15">
        <f t="shared" si="5"/>
        <v>0.24825000000000003</v>
      </c>
      <c r="I21" s="15">
        <f t="shared" si="5"/>
        <v>0.24025000000000002</v>
      </c>
      <c r="J21" s="15">
        <f t="shared" si="5"/>
        <v>0.253</v>
      </c>
    </row>
    <row r="22" spans="1:10">
      <c r="A22" s="12"/>
      <c r="B22" s="27"/>
      <c r="C22" s="27"/>
      <c r="D22" s="27"/>
      <c r="E22" s="27"/>
      <c r="F22" s="27"/>
      <c r="G22" s="27"/>
      <c r="H22" s="27"/>
      <c r="I22" s="27"/>
      <c r="J22" s="27"/>
    </row>
    <row r="23" spans="1:10">
      <c r="A23" s="12"/>
      <c r="B23" s="12" t="s">
        <v>95</v>
      </c>
      <c r="C23" s="12" t="s">
        <v>221</v>
      </c>
      <c r="D23" s="12" t="s">
        <v>222</v>
      </c>
      <c r="E23" s="12" t="s">
        <v>223</v>
      </c>
      <c r="F23" s="12" t="s">
        <v>224</v>
      </c>
      <c r="G23" s="12" t="s">
        <v>225</v>
      </c>
      <c r="H23" s="12" t="s">
        <v>226</v>
      </c>
      <c r="I23" s="12" t="s">
        <v>227</v>
      </c>
      <c r="J23" s="12" t="s">
        <v>228</v>
      </c>
    </row>
    <row r="24" spans="1:10">
      <c r="A24" s="12" t="s">
        <v>219</v>
      </c>
      <c r="B24" s="12">
        <v>0.19550000000000001</v>
      </c>
      <c r="C24" s="12">
        <v>0.15150000000000002</v>
      </c>
      <c r="D24" s="12">
        <v>0.1925</v>
      </c>
      <c r="E24" s="12">
        <v>0.14300000000000002</v>
      </c>
      <c r="F24" s="12">
        <v>0.13300000000000001</v>
      </c>
      <c r="G24" s="12">
        <v>0.10475</v>
      </c>
      <c r="H24" s="12">
        <v>0.14800000000000002</v>
      </c>
      <c r="I24" s="12">
        <v>0.12775000000000003</v>
      </c>
      <c r="J24" s="12">
        <v>0.14475000000000005</v>
      </c>
    </row>
    <row r="25" spans="1:10">
      <c r="A25" s="12" t="s">
        <v>168</v>
      </c>
      <c r="B25" s="12">
        <v>0.3075</v>
      </c>
      <c r="C25" s="12">
        <v>0.26025000000000004</v>
      </c>
      <c r="D25" s="12">
        <v>0.23775000000000002</v>
      </c>
      <c r="E25" s="12">
        <v>0.22549999999999998</v>
      </c>
      <c r="F25" s="12">
        <v>0.23599999999999999</v>
      </c>
      <c r="G25" s="12">
        <v>0.18325000000000002</v>
      </c>
      <c r="H25" s="12">
        <v>0.24825000000000003</v>
      </c>
      <c r="I25" s="12">
        <v>0.24025000000000002</v>
      </c>
      <c r="J25" s="12">
        <v>0.253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20F9-346F-3F44-AA8C-53302BEBD55A}">
  <dimension ref="B1:K27"/>
  <sheetViews>
    <sheetView workbookViewId="0">
      <selection activeCell="Q32" sqref="Q32"/>
    </sheetView>
  </sheetViews>
  <sheetFormatPr baseColWidth="10" defaultRowHeight="20"/>
  <sheetData>
    <row r="1" spans="2:11">
      <c r="B1" t="s">
        <v>230</v>
      </c>
    </row>
    <row r="2" spans="2:11">
      <c r="C2" t="s">
        <v>231</v>
      </c>
      <c r="D2" t="s">
        <v>232</v>
      </c>
      <c r="E2" t="s">
        <v>233</v>
      </c>
      <c r="F2" t="s">
        <v>234</v>
      </c>
      <c r="G2" t="s">
        <v>235</v>
      </c>
    </row>
    <row r="3" spans="2:11">
      <c r="B3" t="s">
        <v>236</v>
      </c>
      <c r="C3">
        <v>5</v>
      </c>
      <c r="D3">
        <v>2</v>
      </c>
      <c r="E3">
        <v>4</v>
      </c>
      <c r="F3">
        <v>2</v>
      </c>
      <c r="G3">
        <v>5</v>
      </c>
    </row>
    <row r="4" spans="2:11">
      <c r="C4">
        <v>3</v>
      </c>
      <c r="D4">
        <v>8</v>
      </c>
      <c r="E4">
        <v>6</v>
      </c>
      <c r="F4">
        <v>1</v>
      </c>
      <c r="G4">
        <v>2</v>
      </c>
    </row>
    <row r="5" spans="2:11">
      <c r="C5">
        <v>4</v>
      </c>
      <c r="D5">
        <v>3</v>
      </c>
      <c r="E5">
        <v>9</v>
      </c>
      <c r="F5">
        <v>4</v>
      </c>
      <c r="G5">
        <v>4</v>
      </c>
      <c r="H5" t="s">
        <v>229</v>
      </c>
    </row>
    <row r="6" spans="2:11">
      <c r="C6">
        <v>7</v>
      </c>
      <c r="D6">
        <v>6</v>
      </c>
      <c r="E6">
        <v>3</v>
      </c>
      <c r="F6">
        <v>6</v>
      </c>
      <c r="G6">
        <v>5</v>
      </c>
      <c r="H6">
        <f>TTEST(C3:C6,D3:D6,2,2)</f>
        <v>1</v>
      </c>
      <c r="I6">
        <f>TTEST(E3:E6,C3:C6,2,2)</f>
        <v>0.65068895768516333</v>
      </c>
      <c r="J6">
        <f>TTEST(E3:E6,C3:C6,2,2)</f>
        <v>0.65068895768516333</v>
      </c>
      <c r="K6">
        <f>TTEST(G3:G6,C3:C6,2,2)</f>
        <v>0.52394195276811328</v>
      </c>
    </row>
    <row r="7" spans="2:11">
      <c r="C7" s="13">
        <f>AVERAGE(C3:C6)</f>
        <v>4.75</v>
      </c>
      <c r="D7" s="13">
        <f t="shared" ref="D7:G7" si="0">AVERAGE(D3:D6)</f>
        <v>4.75</v>
      </c>
      <c r="E7" s="13">
        <f t="shared" si="0"/>
        <v>5.5</v>
      </c>
      <c r="F7" s="13">
        <f t="shared" si="0"/>
        <v>3.25</v>
      </c>
      <c r="G7" s="13">
        <f t="shared" si="0"/>
        <v>4</v>
      </c>
    </row>
    <row r="8" spans="2:11">
      <c r="C8" s="13">
        <f>_xlfn.STDEV.P(C3:C6)</f>
        <v>1.479019945774904</v>
      </c>
      <c r="D8" s="13">
        <f t="shared" ref="D8:G8" si="1">_xlfn.STDEV.P(D3:D6)</f>
        <v>2.384848003542364</v>
      </c>
      <c r="E8" s="13">
        <f t="shared" si="1"/>
        <v>2.2912878474779199</v>
      </c>
      <c r="F8" s="13">
        <f t="shared" si="1"/>
        <v>1.920286436967152</v>
      </c>
      <c r="G8" s="13">
        <f t="shared" si="1"/>
        <v>1.2247448713915889</v>
      </c>
    </row>
    <row r="9" spans="2:11">
      <c r="B9" t="s">
        <v>237</v>
      </c>
      <c r="C9">
        <v>16</v>
      </c>
      <c r="D9">
        <v>13</v>
      </c>
      <c r="E9">
        <v>11</v>
      </c>
      <c r="F9">
        <v>10</v>
      </c>
      <c r="G9">
        <v>10</v>
      </c>
    </row>
    <row r="10" spans="2:11">
      <c r="C10">
        <v>18</v>
      </c>
      <c r="D10">
        <v>15</v>
      </c>
      <c r="E10">
        <v>15</v>
      </c>
      <c r="F10">
        <v>8</v>
      </c>
      <c r="G10">
        <v>9</v>
      </c>
    </row>
    <row r="11" spans="2:11">
      <c r="C11">
        <v>17</v>
      </c>
      <c r="D11">
        <v>12</v>
      </c>
      <c r="E11">
        <v>11</v>
      </c>
      <c r="F11">
        <v>7</v>
      </c>
      <c r="G11">
        <v>13</v>
      </c>
    </row>
    <row r="12" spans="2:11">
      <c r="C12">
        <v>21</v>
      </c>
      <c r="D12">
        <v>19</v>
      </c>
      <c r="E12">
        <v>12</v>
      </c>
      <c r="F12">
        <v>9</v>
      </c>
      <c r="G12">
        <v>14</v>
      </c>
      <c r="H12">
        <f>TTEST(C9:C12,D9:D12,2,2)</f>
        <v>0.13586876817876567</v>
      </c>
      <c r="I12" s="28">
        <f>TTEST(E9:E12,C9:C12,2,2)</f>
        <v>7.0883498367172084E-3</v>
      </c>
      <c r="J12" s="28">
        <f>TTEST(E9:E12,C9:C12,2,2)</f>
        <v>7.0883498367172084E-3</v>
      </c>
      <c r="K12" s="28">
        <f>TTEST(G9:G12,C9:C12,2,2)</f>
        <v>6.7711098774097282E-3</v>
      </c>
    </row>
    <row r="13" spans="2:11">
      <c r="C13" s="13">
        <f t="shared" ref="C13:G13" si="2">AVERAGE(C9:C12)</f>
        <v>18</v>
      </c>
      <c r="D13" s="13">
        <f t="shared" si="2"/>
        <v>14.75</v>
      </c>
      <c r="E13" s="13">
        <f t="shared" si="2"/>
        <v>12.25</v>
      </c>
      <c r="F13" s="13">
        <f t="shared" si="2"/>
        <v>8.5</v>
      </c>
      <c r="G13" s="13">
        <f t="shared" si="2"/>
        <v>11.5</v>
      </c>
    </row>
    <row r="14" spans="2:11">
      <c r="C14" s="13">
        <f t="shared" ref="C14:G14" si="3">_xlfn.STDEV.P(C9:C12)</f>
        <v>1.8708286933869707</v>
      </c>
      <c r="D14" s="13">
        <f t="shared" si="3"/>
        <v>2.6809513236909019</v>
      </c>
      <c r="E14" s="13">
        <f t="shared" si="3"/>
        <v>1.6393596310755001</v>
      </c>
      <c r="F14" s="13">
        <f t="shared" si="3"/>
        <v>1.1180339887498949</v>
      </c>
      <c r="G14" s="13">
        <f t="shared" si="3"/>
        <v>2.0615528128088303</v>
      </c>
    </row>
    <row r="15" spans="2:11">
      <c r="B15" t="s">
        <v>238</v>
      </c>
      <c r="C15">
        <v>30</v>
      </c>
      <c r="D15">
        <v>11</v>
      </c>
      <c r="E15">
        <v>19</v>
      </c>
      <c r="F15">
        <v>0</v>
      </c>
      <c r="G15">
        <v>15</v>
      </c>
    </row>
    <row r="16" spans="2:11">
      <c r="C16">
        <v>26</v>
      </c>
      <c r="D16">
        <v>7</v>
      </c>
      <c r="E16">
        <v>20</v>
      </c>
      <c r="F16">
        <v>2</v>
      </c>
      <c r="G16">
        <v>14</v>
      </c>
    </row>
    <row r="17" spans="2:11">
      <c r="C17">
        <v>28</v>
      </c>
      <c r="D17">
        <v>16</v>
      </c>
      <c r="E17">
        <v>15</v>
      </c>
      <c r="F17">
        <v>3</v>
      </c>
      <c r="G17">
        <v>13</v>
      </c>
    </row>
    <row r="18" spans="2:11">
      <c r="C18">
        <v>32</v>
      </c>
      <c r="D18">
        <v>4</v>
      </c>
      <c r="E18">
        <v>11</v>
      </c>
      <c r="F18">
        <v>4</v>
      </c>
      <c r="G18">
        <v>19</v>
      </c>
      <c r="H18" s="28">
        <f>TTEST(C15:C18,D15:D18,2,2)</f>
        <v>5.2739131427373149E-4</v>
      </c>
      <c r="I18" s="28">
        <f>TTEST(E15:E18,C15:C18,2,2)</f>
        <v>1.9180473008970763E-3</v>
      </c>
      <c r="J18" s="28">
        <f>TTEST(E15:E18,C15:C18,2,2)</f>
        <v>1.9180473008970763E-3</v>
      </c>
      <c r="K18" s="28">
        <f>TTEST(G15:G18,C15:C18,2,2)</f>
        <v>2.9888037935401539E-4</v>
      </c>
    </row>
    <row r="19" spans="2:11">
      <c r="C19" s="13">
        <f t="shared" ref="C19:G19" si="4">AVERAGE(C15:C18)</f>
        <v>29</v>
      </c>
      <c r="D19" s="13">
        <f t="shared" si="4"/>
        <v>9.5</v>
      </c>
      <c r="E19" s="13">
        <f t="shared" si="4"/>
        <v>16.25</v>
      </c>
      <c r="F19" s="13">
        <f t="shared" si="4"/>
        <v>2.25</v>
      </c>
      <c r="G19" s="13">
        <f t="shared" si="4"/>
        <v>15.25</v>
      </c>
    </row>
    <row r="20" spans="2:11">
      <c r="C20" s="13">
        <f t="shared" ref="C20:G20" si="5">_xlfn.STDEV.P(C15:C18)</f>
        <v>2.2360679774997898</v>
      </c>
      <c r="D20" s="13">
        <f t="shared" si="5"/>
        <v>4.5</v>
      </c>
      <c r="E20" s="13">
        <f t="shared" si="5"/>
        <v>3.5619517121937516</v>
      </c>
      <c r="F20" s="13">
        <f t="shared" si="5"/>
        <v>1.479019945774904</v>
      </c>
      <c r="G20" s="13">
        <f t="shared" si="5"/>
        <v>2.2776083947860748</v>
      </c>
    </row>
    <row r="22" spans="2:11">
      <c r="C22" t="s">
        <v>239</v>
      </c>
      <c r="D22" t="s">
        <v>240</v>
      </c>
      <c r="E22" t="s">
        <v>241</v>
      </c>
    </row>
    <row r="23" spans="2:11">
      <c r="B23" t="s">
        <v>95</v>
      </c>
      <c r="C23">
        <v>4.75</v>
      </c>
      <c r="D23">
        <v>18</v>
      </c>
      <c r="E23">
        <v>29</v>
      </c>
      <c r="F23">
        <v>1.479019945774904</v>
      </c>
      <c r="G23">
        <v>1.8708286933869707</v>
      </c>
      <c r="H23">
        <v>2.2360679774997898</v>
      </c>
    </row>
    <row r="24" spans="2:11">
      <c r="B24" t="s">
        <v>161</v>
      </c>
      <c r="C24">
        <v>4.75</v>
      </c>
      <c r="D24">
        <v>14.75</v>
      </c>
      <c r="E24">
        <v>9.5</v>
      </c>
      <c r="F24">
        <v>2.384848003542364</v>
      </c>
      <c r="G24">
        <v>2.6809513236909019</v>
      </c>
      <c r="H24">
        <v>4.5</v>
      </c>
    </row>
    <row r="25" spans="2:11">
      <c r="B25" t="s">
        <v>162</v>
      </c>
      <c r="C25">
        <v>5.5</v>
      </c>
      <c r="D25">
        <v>12.25</v>
      </c>
      <c r="E25">
        <v>16.25</v>
      </c>
      <c r="F25">
        <v>2.2912878474779199</v>
      </c>
      <c r="G25">
        <v>1.6393596310755001</v>
      </c>
      <c r="H25">
        <v>3.5619517121937516</v>
      </c>
    </row>
    <row r="26" spans="2:11">
      <c r="B26" t="s">
        <v>242</v>
      </c>
      <c r="C26">
        <v>3.25</v>
      </c>
      <c r="D26">
        <v>8.5</v>
      </c>
      <c r="E26">
        <v>2.25</v>
      </c>
      <c r="F26">
        <v>1.920286436967152</v>
      </c>
      <c r="G26">
        <v>1.1180339887498949</v>
      </c>
      <c r="H26">
        <v>1.479019945774904</v>
      </c>
    </row>
    <row r="27" spans="2:11">
      <c r="B27" t="s">
        <v>243</v>
      </c>
      <c r="C27">
        <v>4</v>
      </c>
      <c r="D27">
        <v>11.5</v>
      </c>
      <c r="E27">
        <v>15.25</v>
      </c>
      <c r="F27">
        <v>1.2247448713915889</v>
      </c>
      <c r="G27">
        <v>2.0615528128088303</v>
      </c>
      <c r="H27">
        <v>2.2776083947860748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6755-5346-724C-BE76-946920344539}">
  <dimension ref="B2:L23"/>
  <sheetViews>
    <sheetView workbookViewId="0">
      <selection activeCell="M31" sqref="M31"/>
    </sheetView>
  </sheetViews>
  <sheetFormatPr baseColWidth="10" defaultRowHeight="20"/>
  <sheetData>
    <row r="2" spans="2:12">
      <c r="C2" t="s">
        <v>150</v>
      </c>
    </row>
    <row r="3" spans="2:12">
      <c r="F3" t="s">
        <v>91</v>
      </c>
      <c r="G3" t="s">
        <v>167</v>
      </c>
      <c r="H3" t="s">
        <v>244</v>
      </c>
      <c r="K3" t="s">
        <v>91</v>
      </c>
      <c r="L3" t="s">
        <v>167</v>
      </c>
    </row>
    <row r="4" spans="2:12">
      <c r="C4" s="16">
        <v>34.770133333333334</v>
      </c>
      <c r="D4" s="16">
        <v>48.790733333333336</v>
      </c>
      <c r="E4" s="16">
        <v>34.491900000000001</v>
      </c>
      <c r="F4" s="29">
        <f>AVERAGE(C4:E4)</f>
        <v>39.350922222222223</v>
      </c>
      <c r="G4" s="29">
        <f>_xlfn.STDEV.P(C4:E4)</f>
        <v>6.6759208506910461</v>
      </c>
      <c r="H4" s="16">
        <v>4.9687000000000001</v>
      </c>
      <c r="I4" s="16">
        <v>3.9442999999999997</v>
      </c>
      <c r="J4">
        <v>3.4818333333333333</v>
      </c>
      <c r="K4" s="29">
        <f t="shared" ref="K4:K12" si="0">AVERAGE(H4:J4)</f>
        <v>4.1316111111111118</v>
      </c>
      <c r="L4" s="29">
        <f t="shared" ref="L4:L12" si="1">_xlfn.STDEV.P(H4:J4)</f>
        <v>0.62129285116889588</v>
      </c>
    </row>
    <row r="5" spans="2:12">
      <c r="B5" s="30">
        <f>_xlfn.T.TEST(C4:E4,C5:E5,2,2)</f>
        <v>2.0772204958942674E-2</v>
      </c>
      <c r="C5" s="16">
        <v>23.837199999999999</v>
      </c>
      <c r="D5" s="16">
        <v>8.5675666666666661</v>
      </c>
      <c r="E5" s="16">
        <v>12.777066666666666</v>
      </c>
      <c r="F5" s="29">
        <f t="shared" ref="F5:F12" si="2">AVERAGE(C5:E5)</f>
        <v>15.060611111111109</v>
      </c>
      <c r="G5" s="29">
        <f t="shared" ref="G5:G12" si="3">_xlfn.STDEV.P(C5:E5)</f>
        <v>6.4395319165255041</v>
      </c>
      <c r="H5" s="16">
        <v>3.0194333333333332</v>
      </c>
      <c r="I5">
        <v>2.1208</v>
      </c>
      <c r="J5">
        <v>3.2881333333333336</v>
      </c>
      <c r="K5" s="29">
        <f t="shared" si="0"/>
        <v>2.8094555555555552</v>
      </c>
      <c r="L5" s="29">
        <f t="shared" si="1"/>
        <v>0.49915580610209759</v>
      </c>
    </row>
    <row r="6" spans="2:12">
      <c r="B6" s="1">
        <f>_xlfn.T.TEST(C6:E6,C4:E4,2,2)</f>
        <v>8.4763480672962674E-3</v>
      </c>
      <c r="C6" s="16">
        <v>16.210133333333332</v>
      </c>
      <c r="D6" s="16">
        <v>14.177333333333333</v>
      </c>
      <c r="E6" s="16">
        <v>17.709833333333332</v>
      </c>
      <c r="F6" s="29">
        <f t="shared" si="2"/>
        <v>16.032433333333334</v>
      </c>
      <c r="G6" s="29">
        <f t="shared" si="3"/>
        <v>1.4476007806021653</v>
      </c>
      <c r="H6" s="16">
        <v>2.6565333333333334</v>
      </c>
      <c r="I6">
        <v>1.7656333333333334</v>
      </c>
      <c r="J6">
        <v>1.7248333333333332</v>
      </c>
      <c r="K6" s="29">
        <f t="shared" si="0"/>
        <v>2.0489999999999999</v>
      </c>
      <c r="L6" s="29">
        <f t="shared" si="1"/>
        <v>0.42991373036407704</v>
      </c>
    </row>
    <row r="7" spans="2:12">
      <c r="B7" s="1">
        <f>_xlfn.T.TEST(C7:E7,C4:E4,2,2)</f>
        <v>2.8248366421157385E-3</v>
      </c>
      <c r="C7" s="16">
        <v>8.9604333333333326</v>
      </c>
      <c r="D7" s="16">
        <v>8.6531666666666673</v>
      </c>
      <c r="E7" s="16">
        <v>7.2364333333333333</v>
      </c>
      <c r="F7" s="29">
        <f t="shared" si="2"/>
        <v>8.2833444444444435</v>
      </c>
      <c r="G7" s="29">
        <f t="shared" si="3"/>
        <v>0.75083080963114313</v>
      </c>
      <c r="H7" s="16">
        <v>0.83919999999999995</v>
      </c>
      <c r="I7" s="16">
        <v>0.82443333333333335</v>
      </c>
      <c r="J7">
        <v>1.0447666666666666</v>
      </c>
      <c r="K7" s="29">
        <f t="shared" si="0"/>
        <v>0.90280000000000005</v>
      </c>
      <c r="L7" s="29">
        <f t="shared" si="1"/>
        <v>0.10056644385494316</v>
      </c>
    </row>
    <row r="8" spans="2:12">
      <c r="B8" s="1">
        <f>_xlfn.T.TEST(C8:E8,C4:E4,2,2)</f>
        <v>2.7766156330705882E-3</v>
      </c>
      <c r="C8" s="16">
        <v>8.2995999999999999</v>
      </c>
      <c r="D8" s="16">
        <v>5.4243666666666668</v>
      </c>
      <c r="E8" s="16">
        <v>8.9042333333333339</v>
      </c>
      <c r="F8" s="29">
        <f t="shared" si="2"/>
        <v>7.5427333333333335</v>
      </c>
      <c r="G8" s="29">
        <f t="shared" si="3"/>
        <v>1.5181136030784559</v>
      </c>
      <c r="H8" s="16">
        <v>1.5324333333333333</v>
      </c>
      <c r="I8" s="16">
        <v>1.0842666666666667</v>
      </c>
      <c r="J8" s="16">
        <v>0.61860000000000004</v>
      </c>
      <c r="K8" s="29">
        <f t="shared" si="0"/>
        <v>1.0784333333333331</v>
      </c>
      <c r="L8" s="29">
        <f t="shared" si="1"/>
        <v>0.37309369789291225</v>
      </c>
    </row>
    <row r="9" spans="2:12">
      <c r="B9" s="30">
        <f>_xlfn.T.TEST(C9:E9,C4:E4,2,2)</f>
        <v>1.4779415733481373E-2</v>
      </c>
      <c r="C9" s="16">
        <v>17.84576666666667</v>
      </c>
      <c r="D9" s="16">
        <v>22.000866666666663</v>
      </c>
      <c r="E9" s="16">
        <v>17.096699999999998</v>
      </c>
      <c r="F9" s="29">
        <f t="shared" si="2"/>
        <v>18.981111111111108</v>
      </c>
      <c r="G9" s="29">
        <f t="shared" si="3"/>
        <v>2.1570764055791423</v>
      </c>
      <c r="H9" s="16">
        <v>2.5182000000000002</v>
      </c>
      <c r="I9">
        <v>1.8286666666666667</v>
      </c>
      <c r="K9" s="29">
        <f t="shared" si="0"/>
        <v>2.1734333333333336</v>
      </c>
      <c r="L9" s="29">
        <f>_xlfn.STDEV.P(H9:J9)</f>
        <v>0.34476666666666589</v>
      </c>
    </row>
    <row r="10" spans="2:12">
      <c r="B10" s="1">
        <f>_xlfn.T.TEST(C10:E10,C4:E4,2,2)</f>
        <v>4.6752879262870403E-3</v>
      </c>
      <c r="C10" s="16">
        <v>8.1224000000000007</v>
      </c>
      <c r="D10" s="16">
        <v>7.2730333333333332</v>
      </c>
      <c r="E10" s="16">
        <v>14.0511</v>
      </c>
      <c r="F10" s="29">
        <f t="shared" si="2"/>
        <v>9.8155111111111122</v>
      </c>
      <c r="G10" s="29">
        <f t="shared" si="3"/>
        <v>3.0150197191583286</v>
      </c>
      <c r="H10">
        <v>0.63106666666666666</v>
      </c>
      <c r="I10">
        <v>1.0006999999999999</v>
      </c>
      <c r="K10" s="29">
        <f t="shared" si="0"/>
        <v>0.81588333333333329</v>
      </c>
      <c r="L10" s="29">
        <f t="shared" si="1"/>
        <v>0.18481666666666643</v>
      </c>
    </row>
    <row r="11" spans="2:12">
      <c r="B11" s="30">
        <f>_xlfn.T.TEST(C11:E11,C4:E4,2,2)</f>
        <v>1.0745831458008576E-2</v>
      </c>
      <c r="C11" s="16">
        <v>15.632100000000001</v>
      </c>
      <c r="D11" s="16">
        <v>19.903733333333332</v>
      </c>
      <c r="E11" s="16">
        <v>12.763833333333334</v>
      </c>
      <c r="F11" s="29">
        <f t="shared" si="2"/>
        <v>16.099888888888888</v>
      </c>
      <c r="G11" s="29">
        <f t="shared" si="3"/>
        <v>2.9335601619790643</v>
      </c>
      <c r="H11" s="16">
        <v>2.1963333333333335</v>
      </c>
      <c r="I11" s="16">
        <v>2.9695666666666667</v>
      </c>
      <c r="J11">
        <v>1.0348999999999999</v>
      </c>
      <c r="K11" s="29">
        <f t="shared" si="0"/>
        <v>2.0669333333333335</v>
      </c>
      <c r="L11" s="29">
        <f t="shared" si="1"/>
        <v>0.79510672146480932</v>
      </c>
    </row>
    <row r="12" spans="2:12">
      <c r="B12" s="1">
        <f>_xlfn.T.TEST(C12:E12,C4:E4,2,2)</f>
        <v>5.7338307320073979E-3</v>
      </c>
      <c r="C12" s="16">
        <v>13.1769</v>
      </c>
      <c r="D12" s="16">
        <v>14.865766666666667</v>
      </c>
      <c r="E12" s="16">
        <v>13.137866666666667</v>
      </c>
      <c r="F12" s="29">
        <f t="shared" si="2"/>
        <v>13.726844444444446</v>
      </c>
      <c r="G12" s="29">
        <f t="shared" si="3"/>
        <v>0.80549726731648286</v>
      </c>
      <c r="H12" s="16">
        <v>2.4228666666666667</v>
      </c>
      <c r="I12" s="16">
        <v>2.8656999999999999</v>
      </c>
      <c r="J12">
        <v>1.0845999999999998</v>
      </c>
      <c r="K12" s="29">
        <f t="shared" si="0"/>
        <v>2.1243888888888889</v>
      </c>
      <c r="L12" s="29">
        <f t="shared" si="1"/>
        <v>0.75714201238181278</v>
      </c>
    </row>
    <row r="14" spans="2:12">
      <c r="D14" t="s">
        <v>149</v>
      </c>
      <c r="E14" t="s">
        <v>150</v>
      </c>
    </row>
    <row r="15" spans="2:12">
      <c r="C15" t="s">
        <v>95</v>
      </c>
      <c r="D15">
        <v>4.1316111111111002</v>
      </c>
      <c r="E15">
        <v>39.350922222222337</v>
      </c>
      <c r="F15">
        <v>0.62129285116889976</v>
      </c>
      <c r="G15">
        <v>6.6759208506910168</v>
      </c>
    </row>
    <row r="16" spans="2:12">
      <c r="C16" t="s">
        <v>245</v>
      </c>
      <c r="D16">
        <v>2.8094555555555556</v>
      </c>
      <c r="E16">
        <v>15.060611111111111</v>
      </c>
      <c r="F16">
        <v>0.49915580610209442</v>
      </c>
      <c r="G16">
        <v>6.4395319165254996</v>
      </c>
    </row>
    <row r="17" spans="3:7">
      <c r="C17" t="s">
        <v>246</v>
      </c>
      <c r="D17">
        <v>2.0489999999999999</v>
      </c>
      <c r="E17">
        <v>16.032433333333334</v>
      </c>
      <c r="F17">
        <v>0.42991373036407604</v>
      </c>
      <c r="G17">
        <v>1.4476007806021656</v>
      </c>
    </row>
    <row r="18" spans="3:7">
      <c r="C18" t="s">
        <v>161</v>
      </c>
      <c r="D18">
        <v>0.90279999999999994</v>
      </c>
      <c r="E18">
        <v>8.2833444444444435</v>
      </c>
      <c r="F18">
        <v>0.10056644385494505</v>
      </c>
      <c r="G18">
        <v>0.75083080963114335</v>
      </c>
    </row>
    <row r="19" spans="3:7">
      <c r="C19" t="s">
        <v>162</v>
      </c>
      <c r="D19">
        <v>1.0784333333333334</v>
      </c>
      <c r="E19">
        <v>7.5427333333333335</v>
      </c>
      <c r="F19">
        <v>0.37309369789291197</v>
      </c>
      <c r="G19">
        <v>1.5181136030784603</v>
      </c>
    </row>
    <row r="20" spans="3:7">
      <c r="C20" s="31" t="s">
        <v>242</v>
      </c>
      <c r="D20">
        <v>2.1734333333333336</v>
      </c>
      <c r="E20">
        <v>18.981111111111108</v>
      </c>
      <c r="F20">
        <v>0.34476666666666728</v>
      </c>
      <c r="G20">
        <v>2.1570764055791383</v>
      </c>
    </row>
    <row r="21" spans="3:7">
      <c r="C21" s="31" t="s">
        <v>243</v>
      </c>
      <c r="D21">
        <v>0.8158833333333334</v>
      </c>
      <c r="E21">
        <v>9.8155111111111104</v>
      </c>
      <c r="F21">
        <v>0.18481666666666632</v>
      </c>
      <c r="G21">
        <v>3.0150197191583321</v>
      </c>
    </row>
    <row r="22" spans="3:7">
      <c r="C22" t="s">
        <v>247</v>
      </c>
      <c r="D22">
        <v>2.0669333333333335</v>
      </c>
      <c r="E22">
        <v>16.099888888888888</v>
      </c>
      <c r="F22">
        <v>0.79510672146480976</v>
      </c>
      <c r="G22">
        <v>2.9335601619790745</v>
      </c>
    </row>
    <row r="23" spans="3:7">
      <c r="C23" t="s">
        <v>248</v>
      </c>
      <c r="D23">
        <v>2.1243888888888889</v>
      </c>
      <c r="E23">
        <v>13.726844444444444</v>
      </c>
      <c r="F23">
        <v>0.75714201238181278</v>
      </c>
      <c r="G23">
        <v>0.80549726731648252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0681-F294-3D47-81DB-E73F84A9975C}">
  <dimension ref="A1:H34"/>
  <sheetViews>
    <sheetView workbookViewId="0">
      <selection activeCell="K15" sqref="K15"/>
    </sheetView>
  </sheetViews>
  <sheetFormatPr baseColWidth="10" defaultRowHeight="20"/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 t="s">
        <v>90</v>
      </c>
      <c r="B3" s="1" t="s">
        <v>150</v>
      </c>
      <c r="C3" s="1"/>
      <c r="D3" s="1"/>
      <c r="E3" s="1"/>
      <c r="F3" s="1" t="s">
        <v>149</v>
      </c>
      <c r="G3" s="1"/>
      <c r="H3" s="1"/>
    </row>
    <row r="4" spans="1:8">
      <c r="A4" s="1"/>
      <c r="B4" s="32">
        <v>38.31</v>
      </c>
      <c r="C4" s="32">
        <v>25.61</v>
      </c>
      <c r="D4" s="32">
        <v>27.32</v>
      </c>
      <c r="E4" s="1"/>
      <c r="F4" s="32">
        <v>3.149</v>
      </c>
      <c r="G4" s="32">
        <v>2.6520000000000001</v>
      </c>
      <c r="H4" s="32">
        <v>2.37</v>
      </c>
    </row>
    <row r="5" spans="1:8">
      <c r="A5" s="1">
        <f>_xlfn.T.TEST(B4:D4,B5:D5,2,2)</f>
        <v>5.7564411682801044E-3</v>
      </c>
      <c r="B5" s="32">
        <v>4.2539999999999996</v>
      </c>
      <c r="C5" s="32">
        <v>1.63</v>
      </c>
      <c r="D5" s="32">
        <v>9.9209999999999994</v>
      </c>
      <c r="E5" s="1"/>
      <c r="F5" s="32">
        <v>0.88500000000000001</v>
      </c>
      <c r="G5" s="32">
        <v>1.028</v>
      </c>
      <c r="H5" s="32">
        <v>1.141</v>
      </c>
    </row>
    <row r="6" spans="1:8">
      <c r="A6" s="1">
        <f>_xlfn.T.TEST(B6:D6,B4:D4,2,2)</f>
        <v>1.9732691866291342E-3</v>
      </c>
      <c r="B6" s="32">
        <v>2.4020000000000001</v>
      </c>
      <c r="C6" s="32">
        <v>1.361</v>
      </c>
      <c r="D6" s="32">
        <v>1.1259999999999999</v>
      </c>
      <c r="E6" s="1"/>
      <c r="F6" s="32">
        <v>0.94099999999999995</v>
      </c>
      <c r="G6" s="32">
        <v>0.89500000000000002</v>
      </c>
      <c r="H6" s="32">
        <v>0.873</v>
      </c>
    </row>
    <row r="7" spans="1:8">
      <c r="A7" s="1">
        <f>_xlfn.T.TEST(B7:D7,B4:D4,2,2)</f>
        <v>1.758325103852152E-3</v>
      </c>
      <c r="B7" s="32">
        <v>0.86099999999999999</v>
      </c>
      <c r="C7" s="32">
        <v>0.90700000000000003</v>
      </c>
      <c r="D7" s="32">
        <v>0.86499999999999999</v>
      </c>
      <c r="E7" s="1"/>
      <c r="F7" s="32">
        <v>0.86899999999999999</v>
      </c>
      <c r="G7" s="32">
        <v>0.97899999999999998</v>
      </c>
      <c r="H7" s="32">
        <v>0.91400000000000003</v>
      </c>
    </row>
    <row r="8" spans="1:8">
      <c r="A8" s="1">
        <f>_xlfn.T.TEST(B8:D8,B4:D4,2,2)</f>
        <v>1.9078888512437363E-3</v>
      </c>
      <c r="B8" s="32">
        <v>1.8620000000000001</v>
      </c>
      <c r="C8" s="32">
        <v>1.4159999999999999</v>
      </c>
      <c r="D8" s="32">
        <v>1.1299999999999999</v>
      </c>
      <c r="E8" s="1"/>
      <c r="F8" s="32">
        <v>1.4319999999999999</v>
      </c>
      <c r="G8" s="32">
        <v>1.208</v>
      </c>
      <c r="H8" s="3"/>
    </row>
    <row r="9" spans="1:8">
      <c r="A9" s="1">
        <f>_xlfn.T.TEST(B9:D9,B4:D4,2,2)</f>
        <v>1.7736689677178071E-3</v>
      </c>
      <c r="B9" s="32">
        <v>0.873</v>
      </c>
      <c r="C9" s="32">
        <v>1.0349999999999999</v>
      </c>
      <c r="D9" s="32">
        <v>0.92300000000000004</v>
      </c>
      <c r="E9" s="1"/>
      <c r="F9" s="32">
        <v>0.97799999999999998</v>
      </c>
      <c r="G9" s="32">
        <v>0.83499999999999996</v>
      </c>
      <c r="H9" s="3"/>
    </row>
    <row r="10" spans="1:8">
      <c r="A10" s="1">
        <f>_xlfn.T.TEST(B10:D10,B4:D4,2,2)</f>
        <v>2.3222324179246138E-3</v>
      </c>
      <c r="B10" s="32">
        <v>1.9730000000000001</v>
      </c>
      <c r="C10" s="32">
        <v>1.41</v>
      </c>
      <c r="D10" s="32">
        <v>3.992</v>
      </c>
      <c r="E10" s="1"/>
      <c r="F10" s="32">
        <v>0.86099999999999999</v>
      </c>
      <c r="G10" s="32">
        <v>1.075</v>
      </c>
      <c r="H10" s="32">
        <v>0.99</v>
      </c>
    </row>
    <row r="11" spans="1:8">
      <c r="A11" s="1">
        <f>_xlfn.T.TEST(B11:D11,B4:D4,2,2)</f>
        <v>1.9482516474390473E-3</v>
      </c>
      <c r="B11" s="32">
        <v>2.1419999999999999</v>
      </c>
      <c r="C11" s="32">
        <v>1.54</v>
      </c>
      <c r="D11" s="32">
        <v>1.069</v>
      </c>
      <c r="E11" s="1"/>
      <c r="F11" s="32">
        <v>0.997</v>
      </c>
      <c r="G11" s="32">
        <v>1.0269999999999999</v>
      </c>
      <c r="H11" s="32">
        <v>1.0049999999999999</v>
      </c>
    </row>
    <row r="12" spans="1:8">
      <c r="A12" s="1">
        <f>_xlfn.T.TEST(B12:D12,B4:D4,2,2)</f>
        <v>3.3364600861352546E-3</v>
      </c>
      <c r="B12" s="32">
        <v>6.2960000000000003</v>
      </c>
      <c r="C12" s="32">
        <v>1.286</v>
      </c>
      <c r="D12" s="32">
        <v>4.202</v>
      </c>
      <c r="E12" s="1"/>
      <c r="F12" s="32">
        <v>2.3050000000000002</v>
      </c>
      <c r="G12" s="32">
        <v>2.0030000000000001</v>
      </c>
      <c r="H12" s="32">
        <v>1.204</v>
      </c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 t="s">
        <v>95</v>
      </c>
      <c r="C14" s="1">
        <f>AVERAGE(B4:D4)</f>
        <v>30.413333333333338</v>
      </c>
      <c r="D14" s="1">
        <f>STDEVA(B4:D4)</f>
        <v>6.8919542463174439</v>
      </c>
      <c r="E14" s="1"/>
      <c r="F14" s="1"/>
      <c r="G14" s="1">
        <f>AVERAGE(F4:H4)</f>
        <v>2.7236666666666665</v>
      </c>
      <c r="H14" s="1">
        <f>STDEVA(F4:H4)</f>
        <v>0.39441391118130908</v>
      </c>
    </row>
    <row r="15" spans="1:8">
      <c r="A15" s="1"/>
      <c r="B15" s="1" t="s">
        <v>249</v>
      </c>
      <c r="C15" s="1">
        <f t="shared" ref="C15:C22" si="0">AVERAGE(B5:D5)</f>
        <v>5.2683333333333335</v>
      </c>
      <c r="D15" s="1">
        <f t="shared" ref="D15:D22" si="1">STDEVA(B5:D5)</f>
        <v>4.2375493310796193</v>
      </c>
      <c r="E15" s="1"/>
      <c r="F15" s="1"/>
      <c r="G15" s="1">
        <f t="shared" ref="G15:G22" si="2">AVERAGE(F5:H5)</f>
        <v>1.018</v>
      </c>
      <c r="H15" s="1">
        <f t="shared" ref="H15:H22" si="3">STDEVA(F5:H5)</f>
        <v>0.12829263423906906</v>
      </c>
    </row>
    <row r="16" spans="1:8">
      <c r="A16" s="1"/>
      <c r="B16" s="1" t="s">
        <v>250</v>
      </c>
      <c r="C16" s="1">
        <f t="shared" si="0"/>
        <v>1.6296666666666664</v>
      </c>
      <c r="D16" s="1">
        <f t="shared" si="1"/>
        <v>0.6791025941147143</v>
      </c>
      <c r="E16" s="1"/>
      <c r="F16" s="1"/>
      <c r="G16" s="1">
        <f t="shared" si="2"/>
        <v>0.90299999999999991</v>
      </c>
      <c r="H16" s="1">
        <f t="shared" si="3"/>
        <v>3.4698703145794915E-2</v>
      </c>
    </row>
    <row r="17" spans="1:8">
      <c r="A17" s="1"/>
      <c r="B17" s="1" t="s">
        <v>251</v>
      </c>
      <c r="C17" s="1">
        <f t="shared" si="0"/>
        <v>0.87766666666666671</v>
      </c>
      <c r="D17" s="1">
        <f t="shared" si="1"/>
        <v>2.5482019804821881E-2</v>
      </c>
      <c r="E17" s="1"/>
      <c r="F17" s="1"/>
      <c r="G17" s="1">
        <f t="shared" si="2"/>
        <v>0.92066666666666663</v>
      </c>
      <c r="H17" s="1">
        <f t="shared" si="3"/>
        <v>5.5302200076790181E-2</v>
      </c>
    </row>
    <row r="18" spans="1:8">
      <c r="A18" s="1"/>
      <c r="B18" s="1" t="s">
        <v>233</v>
      </c>
      <c r="C18" s="1">
        <f t="shared" si="0"/>
        <v>1.4693333333333332</v>
      </c>
      <c r="D18" s="1">
        <f t="shared" si="1"/>
        <v>0.36890287791413812</v>
      </c>
      <c r="E18" s="1"/>
      <c r="F18" s="1"/>
      <c r="G18" s="1">
        <f t="shared" si="2"/>
        <v>1.3199999999999998</v>
      </c>
      <c r="H18" s="1">
        <f t="shared" si="3"/>
        <v>0.15839191898578661</v>
      </c>
    </row>
    <row r="19" spans="1:8">
      <c r="A19" s="1"/>
      <c r="B19" s="1" t="s">
        <v>252</v>
      </c>
      <c r="C19" s="1">
        <f t="shared" si="0"/>
        <v>0.94366666666666665</v>
      </c>
      <c r="D19" s="1">
        <f t="shared" si="1"/>
        <v>8.2953802404310106E-2</v>
      </c>
      <c r="E19" s="1"/>
      <c r="F19" s="1"/>
      <c r="G19" s="1">
        <f t="shared" si="2"/>
        <v>0.90649999999999997</v>
      </c>
      <c r="H19" s="1">
        <f t="shared" si="3"/>
        <v>0.10111626970967631</v>
      </c>
    </row>
    <row r="20" spans="1:8">
      <c r="A20" s="1"/>
      <c r="B20" s="1" t="s">
        <v>235</v>
      </c>
      <c r="C20" s="1">
        <f t="shared" si="0"/>
        <v>2.4583333333333335</v>
      </c>
      <c r="D20" s="1">
        <f t="shared" si="1"/>
        <v>1.3576974380668669</v>
      </c>
      <c r="E20" s="1"/>
      <c r="F20" s="1"/>
      <c r="G20" s="1">
        <f t="shared" si="2"/>
        <v>0.97533333333333339</v>
      </c>
      <c r="H20" s="1">
        <f t="shared" si="3"/>
        <v>0.10775125675987882</v>
      </c>
    </row>
    <row r="21" spans="1:8">
      <c r="A21" s="1"/>
      <c r="B21" s="1" t="s">
        <v>253</v>
      </c>
      <c r="C21" s="1">
        <f t="shared" si="0"/>
        <v>1.5836666666666666</v>
      </c>
      <c r="D21" s="1">
        <f t="shared" si="1"/>
        <v>0.53783113830767981</v>
      </c>
      <c r="E21" s="1"/>
      <c r="F21" s="1"/>
      <c r="G21" s="1">
        <f t="shared" si="2"/>
        <v>1.0096666666666667</v>
      </c>
      <c r="H21" s="1">
        <f t="shared" si="3"/>
        <v>1.5534906930308026E-2</v>
      </c>
    </row>
    <row r="22" spans="1:8">
      <c r="A22" s="1"/>
      <c r="B22" s="1" t="s">
        <v>254</v>
      </c>
      <c r="C22" s="1">
        <f t="shared" si="0"/>
        <v>3.9280000000000004</v>
      </c>
      <c r="D22" s="1">
        <f t="shared" si="1"/>
        <v>2.5162138223926838</v>
      </c>
      <c r="E22" s="1"/>
      <c r="F22" s="1"/>
      <c r="G22" s="1">
        <f t="shared" si="2"/>
        <v>1.8373333333333333</v>
      </c>
      <c r="H22" s="1">
        <f t="shared" si="3"/>
        <v>0.56888868272565807</v>
      </c>
    </row>
    <row r="23" spans="1:8">
      <c r="A23" s="1"/>
      <c r="B23" s="1"/>
      <c r="C23" s="1"/>
      <c r="D23" s="1" t="s">
        <v>149</v>
      </c>
      <c r="E23" s="1" t="s">
        <v>150</v>
      </c>
      <c r="F23" s="1"/>
      <c r="G23" s="1"/>
      <c r="H23" s="1"/>
    </row>
    <row r="24" spans="1:8">
      <c r="A24" s="1"/>
      <c r="B24" s="1"/>
      <c r="C24" s="1" t="s">
        <v>95</v>
      </c>
      <c r="D24" s="1">
        <v>2.72366666666667</v>
      </c>
      <c r="E24" s="1">
        <v>30.413333333333338</v>
      </c>
      <c r="F24" s="1">
        <v>0.39441391118130908</v>
      </c>
      <c r="G24" s="1">
        <v>6.8919542463174439</v>
      </c>
      <c r="H24" s="1"/>
    </row>
    <row r="25" spans="1:8">
      <c r="A25" s="1"/>
      <c r="B25" s="1"/>
      <c r="C25" s="1" t="s">
        <v>245</v>
      </c>
      <c r="D25" s="1">
        <v>1.018</v>
      </c>
      <c r="E25" s="1">
        <v>5.2683333333333335</v>
      </c>
      <c r="F25" s="1">
        <v>0.12829263423906906</v>
      </c>
      <c r="G25" s="1">
        <v>4.2375493310796193</v>
      </c>
      <c r="H25" s="1"/>
    </row>
    <row r="26" spans="1:8">
      <c r="A26" s="1"/>
      <c r="B26" s="1"/>
      <c r="C26" s="1" t="s">
        <v>246</v>
      </c>
      <c r="D26" s="1">
        <v>0.90299999999999991</v>
      </c>
      <c r="E26" s="1">
        <v>1.6296666666666664</v>
      </c>
      <c r="F26" s="1">
        <v>3.4698703145794915E-2</v>
      </c>
      <c r="G26" s="1">
        <v>0.6791025941147143</v>
      </c>
      <c r="H26" s="1"/>
    </row>
    <row r="27" spans="1:8">
      <c r="A27" s="1"/>
      <c r="B27" s="1"/>
      <c r="C27" s="1" t="s">
        <v>161</v>
      </c>
      <c r="D27" s="1">
        <v>0.92066666666666663</v>
      </c>
      <c r="E27" s="1">
        <v>0.87766666666666671</v>
      </c>
      <c r="F27" s="1">
        <v>5.5302200076790181E-2</v>
      </c>
      <c r="G27" s="1">
        <v>2.5482019804821881E-2</v>
      </c>
      <c r="H27" s="1"/>
    </row>
    <row r="28" spans="1:8">
      <c r="A28" s="1"/>
      <c r="B28" s="1"/>
      <c r="C28" s="1" t="s">
        <v>162</v>
      </c>
      <c r="D28" s="1">
        <v>1.3199999999999998</v>
      </c>
      <c r="E28" s="1">
        <v>1.4693333333333332</v>
      </c>
      <c r="F28" s="1">
        <v>0.15839191898578661</v>
      </c>
      <c r="G28" s="1">
        <v>0.36890287791413812</v>
      </c>
      <c r="H28" s="1"/>
    </row>
    <row r="29" spans="1:8">
      <c r="A29" s="1"/>
      <c r="B29" s="1"/>
      <c r="C29" s="1" t="s">
        <v>242</v>
      </c>
      <c r="D29" s="1">
        <v>0.90649999999999997</v>
      </c>
      <c r="E29" s="1">
        <v>0.94366666666666665</v>
      </c>
      <c r="F29" s="1">
        <v>0.10111626970967631</v>
      </c>
      <c r="G29" s="1">
        <v>8.2953802404310106E-2</v>
      </c>
      <c r="H29" s="1"/>
    </row>
    <row r="30" spans="1:8">
      <c r="A30" s="1"/>
      <c r="B30" s="1"/>
      <c r="C30" s="1" t="s">
        <v>243</v>
      </c>
      <c r="D30" s="1">
        <v>0.97533333333333339</v>
      </c>
      <c r="E30" s="1">
        <v>2.4583333333333335</v>
      </c>
      <c r="F30" s="1">
        <v>0.10775125675987882</v>
      </c>
      <c r="G30" s="1">
        <v>1.3576974380668669</v>
      </c>
      <c r="H30" s="1"/>
    </row>
    <row r="31" spans="1:8">
      <c r="A31" s="1"/>
      <c r="B31" s="1"/>
      <c r="C31" s="1" t="s">
        <v>247</v>
      </c>
      <c r="D31" s="1">
        <v>1.0096666666666667</v>
      </c>
      <c r="E31" s="1">
        <v>1.5836666666666666</v>
      </c>
      <c r="F31" s="1">
        <v>1.5534906930308026E-2</v>
      </c>
      <c r="G31" s="1">
        <v>0.53783113830767981</v>
      </c>
      <c r="H31" s="1"/>
    </row>
    <row r="32" spans="1:8">
      <c r="A32" s="1"/>
      <c r="B32" s="1"/>
      <c r="C32" s="1" t="s">
        <v>248</v>
      </c>
      <c r="D32" s="1">
        <v>1.8373333333333333</v>
      </c>
      <c r="E32" s="1">
        <v>3.9280000000000004</v>
      </c>
      <c r="F32" s="1">
        <v>0.56888868272565807</v>
      </c>
      <c r="G32" s="1">
        <v>2.5162138223926838</v>
      </c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305D-54CC-1E4E-944B-6F3929295607}">
  <dimension ref="A2:S37"/>
  <sheetViews>
    <sheetView workbookViewId="0">
      <selection activeCell="K11" sqref="K11"/>
    </sheetView>
  </sheetViews>
  <sheetFormatPr baseColWidth="10" defaultRowHeight="20"/>
  <sheetData>
    <row r="2" spans="1:19">
      <c r="A2" s="1"/>
      <c r="B2" s="5" t="s">
        <v>255</v>
      </c>
      <c r="C2" s="1"/>
      <c r="D2" s="1"/>
      <c r="E2" s="5" t="s">
        <v>256</v>
      </c>
      <c r="F2" s="1"/>
      <c r="G2" s="1"/>
      <c r="H2" s="5" t="s">
        <v>257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3">
        <v>25.300237655639648</v>
      </c>
      <c r="C3" s="3">
        <v>24.927516937255859</v>
      </c>
      <c r="D3" s="3">
        <v>24.9655570983887</v>
      </c>
      <c r="E3" s="3">
        <v>24.452547073364258</v>
      </c>
      <c r="F3" s="3">
        <v>24.414169311523438</v>
      </c>
      <c r="G3" s="3">
        <v>24.425279617309599</v>
      </c>
      <c r="H3" s="3">
        <v>24.163433074951172</v>
      </c>
      <c r="I3" s="3">
        <v>24.453958511352539</v>
      </c>
      <c r="J3" s="3">
        <v>24.434656143188501</v>
      </c>
      <c r="K3" s="1"/>
      <c r="L3" s="1"/>
      <c r="M3" s="1"/>
      <c r="N3" s="1"/>
      <c r="O3" s="1"/>
      <c r="P3" s="1"/>
      <c r="Q3" s="1"/>
      <c r="R3" s="1"/>
      <c r="S3" s="1"/>
    </row>
    <row r="4" spans="1:19">
      <c r="A4" s="1"/>
      <c r="B4" s="3">
        <v>32.177242279052734</v>
      </c>
      <c r="C4" s="3">
        <v>33.000190734863281</v>
      </c>
      <c r="D4" s="3">
        <v>32.665166854858398</v>
      </c>
      <c r="E4" s="3">
        <v>27.595298767089844</v>
      </c>
      <c r="F4" s="3">
        <v>27.714014053344727</v>
      </c>
      <c r="G4" s="3">
        <v>27.645727157592798</v>
      </c>
      <c r="H4" s="3">
        <v>26.934553146362305</v>
      </c>
      <c r="I4" s="3">
        <v>27.118564605712891</v>
      </c>
      <c r="J4" s="3">
        <v>26.990707778930702</v>
      </c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3">
        <v>33.752591705322303</v>
      </c>
      <c r="C5" s="3">
        <v>33.184776306152344</v>
      </c>
      <c r="D5" s="3">
        <v>33.114044189453097</v>
      </c>
      <c r="E5" s="3">
        <v>33.855770111083984</v>
      </c>
      <c r="F5" s="3">
        <v>33.878490447998047</v>
      </c>
      <c r="G5" s="3">
        <v>33.9537353515625</v>
      </c>
      <c r="H5" s="3">
        <v>33.341907501220703</v>
      </c>
      <c r="I5" s="3">
        <v>33.122280120849609</v>
      </c>
      <c r="J5" s="3">
        <v>33.330062866210902</v>
      </c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1"/>
      <c r="C6" s="1"/>
      <c r="D6" s="2"/>
      <c r="E6" s="1"/>
      <c r="F6" s="1"/>
      <c r="G6" s="1"/>
      <c r="H6" s="1"/>
      <c r="I6" s="1"/>
      <c r="J6" s="2"/>
      <c r="K6" s="1"/>
      <c r="L6" s="1"/>
      <c r="M6" s="1"/>
      <c r="N6" s="1"/>
      <c r="O6" s="1"/>
      <c r="P6" s="1"/>
      <c r="Q6" s="1"/>
      <c r="R6" s="1"/>
      <c r="S6" s="1"/>
    </row>
    <row r="7" spans="1:19">
      <c r="A7" s="5" t="s">
        <v>258</v>
      </c>
      <c r="B7" s="1">
        <f t="shared" ref="B7:J9" si="0">POWER(2,-B3)</f>
        <v>2.420302047627197E-8</v>
      </c>
      <c r="C7" s="1">
        <f t="shared" si="0"/>
        <v>3.1337885141583482E-8</v>
      </c>
      <c r="D7" s="1">
        <f t="shared" si="0"/>
        <v>3.0522384214003453E-8</v>
      </c>
      <c r="E7" s="1">
        <f t="shared" si="0"/>
        <v>4.3556187685421893E-8</v>
      </c>
      <c r="F7" s="1">
        <f t="shared" si="0"/>
        <v>4.4730393424715476E-8</v>
      </c>
      <c r="G7" s="1">
        <f t="shared" si="0"/>
        <v>4.4387244220021206E-8</v>
      </c>
      <c r="H7" s="1">
        <f t="shared" si="0"/>
        <v>5.3220854871505096E-8</v>
      </c>
      <c r="I7" s="1">
        <f t="shared" si="0"/>
        <v>4.3513596012525909E-8</v>
      </c>
      <c r="J7" s="1">
        <f t="shared" si="0"/>
        <v>4.40996931043502E-8</v>
      </c>
      <c r="K7" s="1"/>
      <c r="L7" s="1"/>
      <c r="M7" s="1"/>
      <c r="N7" s="1"/>
      <c r="O7" s="1"/>
      <c r="P7" s="1"/>
      <c r="Q7" s="1"/>
      <c r="R7" s="1"/>
      <c r="S7" s="1"/>
    </row>
    <row r="8" spans="1:19">
      <c r="A8" s="1"/>
      <c r="B8" s="1">
        <f t="shared" si="0"/>
        <v>2.0591353589398638E-10</v>
      </c>
      <c r="C8" s="1">
        <f t="shared" si="0"/>
        <v>1.1639993188510274E-10</v>
      </c>
      <c r="D8" s="1">
        <f t="shared" si="0"/>
        <v>1.46826674776944E-10</v>
      </c>
      <c r="E8" s="1">
        <f t="shared" si="0"/>
        <v>4.9315941847420279E-9</v>
      </c>
      <c r="F8" s="1">
        <f t="shared" si="0"/>
        <v>4.542034928970224E-9</v>
      </c>
      <c r="G8" s="1">
        <f t="shared" si="0"/>
        <v>4.7621916984864082E-9</v>
      </c>
      <c r="H8" s="1">
        <f t="shared" si="0"/>
        <v>7.7963545877475027E-9</v>
      </c>
      <c r="I8" s="1">
        <f t="shared" si="0"/>
        <v>6.8627568875911404E-9</v>
      </c>
      <c r="J8" s="1">
        <f t="shared" si="0"/>
        <v>7.4987237445079561E-9</v>
      </c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>
        <f t="shared" si="0"/>
        <v>6.9096725291764427E-11</v>
      </c>
      <c r="C9" s="1">
        <f t="shared" si="0"/>
        <v>1.0242050961985349E-10</v>
      </c>
      <c r="D9" s="1">
        <f t="shared" si="0"/>
        <v>1.0756709033838305E-10</v>
      </c>
      <c r="E9" s="1">
        <f t="shared" si="0"/>
        <v>6.4327647644291772E-11</v>
      </c>
      <c r="F9" s="1">
        <f t="shared" si="0"/>
        <v>6.3322516719804025E-11</v>
      </c>
      <c r="G9" s="1">
        <f t="shared" si="0"/>
        <v>6.0104528463593744E-11</v>
      </c>
      <c r="H9" s="1">
        <f t="shared" si="0"/>
        <v>9.1851389269843459E-11</v>
      </c>
      <c r="I9" s="1">
        <f t="shared" si="0"/>
        <v>1.0695477017439611E-10</v>
      </c>
      <c r="J9" s="1">
        <f t="shared" si="0"/>
        <v>9.2608600224001088E-11</v>
      </c>
      <c r="K9" s="1"/>
      <c r="L9" s="1"/>
      <c r="M9" s="1"/>
      <c r="N9" s="1"/>
      <c r="O9" s="1"/>
      <c r="P9" s="1"/>
      <c r="Q9" s="1"/>
      <c r="R9" s="1"/>
      <c r="S9" s="1"/>
    </row>
    <row r="10" spans="1:19">
      <c r="A10" s="5" t="s">
        <v>7</v>
      </c>
      <c r="B10" s="1"/>
      <c r="C10" s="1"/>
      <c r="D10" s="2"/>
      <c r="E10" s="1"/>
      <c r="F10" s="1"/>
      <c r="G10" s="2"/>
      <c r="H10" s="1"/>
      <c r="I10" s="1"/>
      <c r="J10" s="2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5" t="s">
        <v>46</v>
      </c>
      <c r="B11" s="1">
        <f>B8/AVERAGE(B7:D7)</f>
        <v>7.1777480141513705E-3</v>
      </c>
      <c r="C11" s="1">
        <f>C8/AVERAGE(B7:D7)</f>
        <v>4.0574767283186224E-3</v>
      </c>
      <c r="D11" s="1">
        <f>D8/AVERAGE(B7:D7)</f>
        <v>5.1180941977862328E-3</v>
      </c>
      <c r="E11" s="1">
        <f>E8/AVERAGE(E7:G7)</f>
        <v>0.11151244427760558</v>
      </c>
      <c r="F11" s="1">
        <f>F8/AVERAGE(E7:G7)</f>
        <v>0.10270379069120932</v>
      </c>
      <c r="G11" s="1">
        <f>G8/AVERAGE(E7:G7)</f>
        <v>0.10768194148248238</v>
      </c>
      <c r="H11" s="1">
        <f>H8/AVERAGE(H7:J7)</f>
        <v>0.16607523645098521</v>
      </c>
      <c r="I11" s="1">
        <f>I8/AVERAGE(H7:J7)</f>
        <v>0.14618806263679884</v>
      </c>
      <c r="J11" s="1">
        <f>J8/AVERAGE(H7:J7)</f>
        <v>0.15973520764524118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5" t="s">
        <v>159</v>
      </c>
      <c r="B12" s="1">
        <f>B9/AVERAGE(B7:D7)</f>
        <v>2.4085783413610412E-3</v>
      </c>
      <c r="C12" s="1">
        <f>C9/AVERAGE(B7:D7)</f>
        <v>3.5701810779003988E-3</v>
      </c>
      <c r="D12" s="1">
        <f>D9/AVERAGE(B7:D7)</f>
        <v>3.7495809380004856E-3</v>
      </c>
      <c r="E12" s="1">
        <f>E9/AVERAGE(E7:G7)</f>
        <v>1.4545668103911047E-3</v>
      </c>
      <c r="F12" s="1">
        <f>F9/AVERAGE(E7:G7)</f>
        <v>1.43183894552432E-3</v>
      </c>
      <c r="G12" s="1">
        <f>G9/AVERAGE(E7:G7)</f>
        <v>1.359074293230569E-3</v>
      </c>
      <c r="H12" s="1">
        <f>H9/AVERAGE(H7:J7)</f>
        <v>1.9565863788845376E-3</v>
      </c>
      <c r="I12" s="1">
        <f>I9/AVERAGE(H7:J7)</f>
        <v>2.2783133509844001E-3</v>
      </c>
      <c r="J12" s="1">
        <f>J9/AVERAGE(H7:J7)</f>
        <v>1.972716223524061E-3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2"/>
      <c r="E13" s="30">
        <f>TTEST(E11:G11,B11:D11,2,2)</f>
        <v>2.9914460999358896E-6</v>
      </c>
      <c r="F13" s="2"/>
      <c r="G13" s="2"/>
      <c r="H13" s="30">
        <f>TTEST(H11:J11,E11:G11,2,2)</f>
        <v>1.4412836081799008E-3</v>
      </c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</row>
    <row r="14" spans="1:19">
      <c r="A14" s="2"/>
      <c r="B14" s="2"/>
      <c r="C14" s="2"/>
      <c r="D14" s="2"/>
      <c r="E14" s="30">
        <f>TTEST(E12:G12,B12:D12,2,2)</f>
        <v>1.2270678368598419E-2</v>
      </c>
      <c r="F14" s="2"/>
      <c r="G14" s="2"/>
      <c r="H14" s="30">
        <f>TTEST(H12:J12,E12:G12,2,2)</f>
        <v>3.822863355830449E-3</v>
      </c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</row>
    <row r="15" spans="1:19">
      <c r="A15" s="33" t="s">
        <v>259</v>
      </c>
      <c r="B15" s="2">
        <f>B11/0.006</f>
        <v>1.1962913356918952</v>
      </c>
      <c r="C15" s="2">
        <f t="shared" ref="C15:J15" si="1">C11/0.006</f>
        <v>0.67624612138643703</v>
      </c>
      <c r="D15" s="2">
        <f t="shared" si="1"/>
        <v>0.85301569963103874</v>
      </c>
      <c r="E15" s="2">
        <f t="shared" si="1"/>
        <v>18.58540737960093</v>
      </c>
      <c r="F15" s="2">
        <f t="shared" si="1"/>
        <v>17.117298448534886</v>
      </c>
      <c r="G15" s="2">
        <f t="shared" si="1"/>
        <v>17.946990247080397</v>
      </c>
      <c r="H15" s="2">
        <f t="shared" si="1"/>
        <v>27.679206075164203</v>
      </c>
      <c r="I15" s="2">
        <f t="shared" si="1"/>
        <v>24.36467710613314</v>
      </c>
      <c r="J15" s="2">
        <f t="shared" si="1"/>
        <v>26.622534607540196</v>
      </c>
      <c r="K15" s="2"/>
      <c r="L15" s="2"/>
      <c r="M15" s="1"/>
      <c r="N15" s="1"/>
      <c r="O15" s="1"/>
      <c r="P15" s="1"/>
      <c r="Q15" s="1"/>
      <c r="R15" s="1"/>
      <c r="S15" s="1"/>
    </row>
    <row r="16" spans="1:19">
      <c r="A16" s="2"/>
      <c r="B16" s="2">
        <f>B12/0.003</f>
        <v>0.80285944712034707</v>
      </c>
      <c r="C16" s="2">
        <f t="shared" ref="C16:J16" si="2">C12/0.003</f>
        <v>1.1900603593001329</v>
      </c>
      <c r="D16" s="2">
        <f t="shared" si="2"/>
        <v>1.2498603126668286</v>
      </c>
      <c r="E16" s="2">
        <f t="shared" si="2"/>
        <v>0.48485560346370155</v>
      </c>
      <c r="F16" s="2">
        <f t="shared" si="2"/>
        <v>0.47727964850810667</v>
      </c>
      <c r="G16" s="2">
        <f t="shared" si="2"/>
        <v>0.45302476441018963</v>
      </c>
      <c r="H16" s="2">
        <f t="shared" si="2"/>
        <v>0.65219545962817915</v>
      </c>
      <c r="I16" s="2">
        <f t="shared" si="2"/>
        <v>0.75943778366146664</v>
      </c>
      <c r="J16" s="2">
        <f t="shared" si="2"/>
        <v>0.65757207450802035</v>
      </c>
      <c r="K16" s="2"/>
      <c r="L16" s="2"/>
      <c r="M16" s="1"/>
      <c r="N16" s="1"/>
      <c r="O16" s="1"/>
      <c r="P16" s="1"/>
      <c r="Q16" s="1"/>
      <c r="R16" s="1"/>
      <c r="S16" s="1"/>
    </row>
    <row r="17" spans="1:1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/>
      <c r="B19" s="1"/>
      <c r="C19" s="1"/>
      <c r="D19" s="1"/>
      <c r="E19" s="1"/>
      <c r="F19" s="1"/>
      <c r="G19" s="1"/>
      <c r="H19" s="5" t="s">
        <v>46</v>
      </c>
      <c r="I19" s="1"/>
      <c r="J19" s="1"/>
      <c r="K19" s="1"/>
      <c r="L19" s="1"/>
      <c r="M19" s="1"/>
      <c r="N19" s="5" t="s">
        <v>159</v>
      </c>
      <c r="O19" s="1"/>
      <c r="P19" s="1"/>
      <c r="Q19" s="1"/>
      <c r="R19" s="1"/>
      <c r="S19" s="1"/>
    </row>
    <row r="20" spans="1:19">
      <c r="A20" s="1"/>
      <c r="B20" s="5" t="s">
        <v>260</v>
      </c>
      <c r="C20" s="1"/>
      <c r="D20" s="1"/>
      <c r="E20" s="5" t="s">
        <v>261</v>
      </c>
      <c r="F20" s="1"/>
      <c r="G20" s="1"/>
      <c r="H20" s="5" t="s">
        <v>262</v>
      </c>
      <c r="I20" s="1"/>
      <c r="J20" s="2"/>
      <c r="K20" s="5" t="s">
        <v>263</v>
      </c>
      <c r="L20" s="1"/>
      <c r="M20" s="1"/>
      <c r="N20" s="5" t="s">
        <v>262</v>
      </c>
      <c r="O20" s="1"/>
      <c r="P20" s="1"/>
      <c r="Q20" s="5" t="s">
        <v>263</v>
      </c>
      <c r="R20" s="1"/>
      <c r="S20" s="1"/>
    </row>
    <row r="21" spans="1:19">
      <c r="A21" s="1"/>
      <c r="B21" s="3">
        <v>25.263360977172852</v>
      </c>
      <c r="C21" s="3">
        <v>25.43402099609375</v>
      </c>
      <c r="D21" s="3">
        <v>25.137733459472699</v>
      </c>
      <c r="E21" s="3">
        <v>24.813764572143555</v>
      </c>
      <c r="F21" s="3">
        <v>24.802646636962891</v>
      </c>
      <c r="G21" s="3">
        <v>24.778760910034201</v>
      </c>
      <c r="H21" s="3">
        <v>24.115865707397461</v>
      </c>
      <c r="I21" s="3">
        <v>24.059787750244141</v>
      </c>
      <c r="J21" s="3">
        <v>24.277685165405298</v>
      </c>
      <c r="K21" s="3">
        <v>24.644481658935547</v>
      </c>
      <c r="L21" s="3">
        <v>24.75238037109375</v>
      </c>
      <c r="M21" s="3">
        <v>24.6584310150146</v>
      </c>
      <c r="N21" s="3">
        <v>25.589534759521484</v>
      </c>
      <c r="O21" s="3">
        <v>25.651649475097656</v>
      </c>
      <c r="P21" s="3">
        <v>25.62059211730957</v>
      </c>
      <c r="Q21" s="3">
        <v>26.853704452514648</v>
      </c>
      <c r="R21" s="3">
        <v>27.095302581787109</v>
      </c>
      <c r="S21" s="3">
        <v>26.874503517150899</v>
      </c>
    </row>
    <row r="22" spans="1:19">
      <c r="A22" s="1"/>
      <c r="B22" s="3">
        <v>32.622920989990234</v>
      </c>
      <c r="C22" s="3">
        <v>34.974212646484375</v>
      </c>
      <c r="D22" s="3">
        <v>33.619825363159201</v>
      </c>
      <c r="E22" s="3">
        <v>28.631725311279297</v>
      </c>
      <c r="F22" s="3">
        <v>28.969120025634766</v>
      </c>
      <c r="G22" s="3">
        <v>29.170831680297901</v>
      </c>
      <c r="H22" s="3">
        <v>30.609878540039062</v>
      </c>
      <c r="I22" s="3">
        <v>30.290449142456055</v>
      </c>
      <c r="J22" s="3">
        <v>30.350278854370117</v>
      </c>
      <c r="K22" s="3">
        <v>29.264596939086914</v>
      </c>
      <c r="L22" s="3">
        <v>29.380228042602539</v>
      </c>
      <c r="M22" s="3">
        <v>29.724124908446999</v>
      </c>
      <c r="N22" s="3"/>
      <c r="O22" s="3"/>
      <c r="P22" s="3"/>
      <c r="Q22" s="3"/>
      <c r="R22" s="3"/>
      <c r="S22" s="3"/>
    </row>
    <row r="23" spans="1:19">
      <c r="A23" s="1"/>
      <c r="B23" s="3">
        <v>34.907707214355469</v>
      </c>
      <c r="C23" s="3">
        <v>34.101596832275391</v>
      </c>
      <c r="D23" s="3">
        <v>34.3480438232422</v>
      </c>
      <c r="E23" s="3">
        <v>33.139812469482422</v>
      </c>
      <c r="F23" s="3">
        <v>34.51141357421875</v>
      </c>
      <c r="G23" s="3">
        <v>33.080543518066399</v>
      </c>
      <c r="H23" s="1"/>
      <c r="I23" s="1"/>
      <c r="J23" s="2"/>
      <c r="K23" s="1"/>
      <c r="L23" s="1"/>
      <c r="M23" s="1"/>
      <c r="N23" s="3">
        <v>32.872718811035156</v>
      </c>
      <c r="O23" s="3">
        <v>32.624917602539099</v>
      </c>
      <c r="P23" s="3">
        <v>32.898818206787098</v>
      </c>
      <c r="Q23" s="3">
        <v>34.570575714111328</v>
      </c>
      <c r="R23" s="3">
        <v>34.399333953857422</v>
      </c>
      <c r="S23" s="3">
        <v>34.494954833984401</v>
      </c>
    </row>
    <row r="24" spans="1:19">
      <c r="A24" s="1"/>
      <c r="B24" s="1"/>
      <c r="C24" s="1"/>
      <c r="D24" s="2"/>
      <c r="E24" s="1"/>
      <c r="F24" s="1"/>
      <c r="G24" s="1"/>
      <c r="H24" s="1"/>
      <c r="I24" s="1"/>
      <c r="J24" s="2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5" t="s">
        <v>258</v>
      </c>
      <c r="B25" s="1">
        <f t="shared" ref="B25:S27" si="3">POWER(2,-B21)</f>
        <v>2.4829647531485181E-8</v>
      </c>
      <c r="C25" s="1">
        <f t="shared" si="3"/>
        <v>2.205955614350475E-8</v>
      </c>
      <c r="D25" s="1">
        <f t="shared" si="3"/>
        <v>2.7088702629974315E-8</v>
      </c>
      <c r="E25" s="1">
        <f t="shared" si="3"/>
        <v>3.3908810747961328E-8</v>
      </c>
      <c r="F25" s="1">
        <f t="shared" si="3"/>
        <v>3.4171133915539418E-8</v>
      </c>
      <c r="G25" s="1">
        <f t="shared" si="3"/>
        <v>3.4741591600028008E-8</v>
      </c>
      <c r="H25" s="1">
        <f t="shared" si="3"/>
        <v>5.5004858357367498E-8</v>
      </c>
      <c r="I25" s="1">
        <f t="shared" si="3"/>
        <v>5.7185009536216965E-8</v>
      </c>
      <c r="J25" s="1">
        <f t="shared" si="3"/>
        <v>4.9168678947682324E-8</v>
      </c>
      <c r="K25" s="1">
        <f t="shared" si="3"/>
        <v>3.8130437918872123E-8</v>
      </c>
      <c r="L25" s="1">
        <f t="shared" si="3"/>
        <v>3.5382706031113656E-8</v>
      </c>
      <c r="M25" s="1">
        <f t="shared" si="3"/>
        <v>3.7763533012767281E-8</v>
      </c>
      <c r="N25" s="1">
        <f t="shared" si="3"/>
        <v>1.9805347293018332E-8</v>
      </c>
      <c r="O25" s="1">
        <f t="shared" si="3"/>
        <v>1.8970731167659182E-8</v>
      </c>
      <c r="P25" s="1">
        <f t="shared" si="3"/>
        <v>1.9383547641697994E-8</v>
      </c>
      <c r="Q25" s="1">
        <f t="shared" si="3"/>
        <v>8.2457367408489781E-9</v>
      </c>
      <c r="R25" s="1">
        <f t="shared" si="3"/>
        <v>6.9743089390624399E-9</v>
      </c>
      <c r="S25" s="1">
        <f t="shared" si="3"/>
        <v>8.1277123084258513E-9</v>
      </c>
    </row>
    <row r="26" spans="1:19">
      <c r="A26" s="1"/>
      <c r="B26" s="1">
        <f t="shared" si="3"/>
        <v>1.5118971063695717E-10</v>
      </c>
      <c r="C26" s="1">
        <f t="shared" si="3"/>
        <v>2.9628721970949298E-11</v>
      </c>
      <c r="D26" s="1">
        <f t="shared" si="3"/>
        <v>7.5757235239189477E-11</v>
      </c>
      <c r="E26" s="1">
        <f t="shared" si="3"/>
        <v>2.4043177004398859E-9</v>
      </c>
      <c r="F26" s="1">
        <f t="shared" si="3"/>
        <v>1.9029436331394117E-9</v>
      </c>
      <c r="G26" s="1">
        <f t="shared" si="3"/>
        <v>1.6546443693313144E-9</v>
      </c>
      <c r="H26" s="1">
        <f t="shared" si="3"/>
        <v>6.1025085395089998E-10</v>
      </c>
      <c r="I26" s="1">
        <f t="shared" si="3"/>
        <v>7.6149354449145401E-10</v>
      </c>
      <c r="J26" s="1">
        <f t="shared" si="3"/>
        <v>7.3055966063475539E-10</v>
      </c>
      <c r="K26" s="1">
        <f t="shared" si="3"/>
        <v>1.5505240621430804E-9</v>
      </c>
      <c r="L26" s="1">
        <f t="shared" si="3"/>
        <v>1.4311003229614203E-9</v>
      </c>
      <c r="M26" s="1">
        <f t="shared" si="3"/>
        <v>1.1275785552668429E-9</v>
      </c>
      <c r="N26" s="1"/>
      <c r="O26" s="1"/>
      <c r="P26" s="1"/>
      <c r="Q26" s="1"/>
      <c r="R26" s="1"/>
      <c r="S26" s="1"/>
    </row>
    <row r="27" spans="1:19">
      <c r="A27" s="1"/>
      <c r="B27" s="1">
        <f t="shared" si="3"/>
        <v>3.1026518692159082E-11</v>
      </c>
      <c r="C27" s="1">
        <f t="shared" si="3"/>
        <v>5.4249589145925648E-11</v>
      </c>
      <c r="D27" s="1">
        <f t="shared" si="3"/>
        <v>4.5730770302217059E-11</v>
      </c>
      <c r="E27" s="1">
        <f t="shared" si="3"/>
        <v>1.0566286835770401E-10</v>
      </c>
      <c r="F27" s="1">
        <f t="shared" si="3"/>
        <v>4.08346954949633E-11</v>
      </c>
      <c r="G27" s="1">
        <f t="shared" si="3"/>
        <v>1.1009412095587197E-10</v>
      </c>
      <c r="H27" s="1"/>
      <c r="I27" s="1"/>
      <c r="J27" s="1"/>
      <c r="K27" s="1"/>
      <c r="L27" s="1"/>
      <c r="M27" s="1"/>
      <c r="N27" s="1">
        <f t="shared" ref="N27:S27" si="4">POWER(2,-N23)</f>
        <v>1.2715270360031411E-10</v>
      </c>
      <c r="O27" s="1">
        <f t="shared" si="4"/>
        <v>1.5098061690804106E-10</v>
      </c>
      <c r="P27" s="1">
        <f t="shared" si="4"/>
        <v>1.2487310131143312E-10</v>
      </c>
      <c r="Q27" s="1">
        <f t="shared" si="4"/>
        <v>3.9194013933520508E-11</v>
      </c>
      <c r="R27" s="1">
        <f t="shared" si="4"/>
        <v>4.4133528307658269E-11</v>
      </c>
      <c r="S27" s="1">
        <f t="shared" si="4"/>
        <v>4.1303218603130193E-11</v>
      </c>
    </row>
    <row r="28" spans="1:19">
      <c r="A28" s="5" t="s">
        <v>7</v>
      </c>
      <c r="B28" s="1"/>
      <c r="C28" s="1"/>
      <c r="D28" s="2"/>
      <c r="E28" s="1"/>
      <c r="F28" s="1"/>
      <c r="G28" s="2"/>
      <c r="H28" s="1"/>
      <c r="I28" s="1"/>
      <c r="J28" s="2"/>
      <c r="K28" s="1"/>
      <c r="L28" s="1"/>
      <c r="M28" s="2"/>
      <c r="N28" s="1"/>
      <c r="O28" s="1"/>
      <c r="P28" s="2"/>
      <c r="Q28" s="1"/>
      <c r="R28" s="1"/>
      <c r="S28" s="2"/>
    </row>
    <row r="29" spans="1:19">
      <c r="A29" s="5" t="s">
        <v>46</v>
      </c>
      <c r="B29" s="1">
        <f>B26/AVERAGE(B25:D25)</f>
        <v>6.1311431286131847E-3</v>
      </c>
      <c r="C29" s="1">
        <f>C26/AVERAGE(B25:D25)</f>
        <v>1.201523135115859E-3</v>
      </c>
      <c r="D29" s="1">
        <f>D26/AVERAGE(B25:D25)</f>
        <v>3.0721565000862631E-3</v>
      </c>
      <c r="E29" s="1">
        <f>E26/AVERAGE(E25:G25)</f>
        <v>7.0150217196065401E-2</v>
      </c>
      <c r="F29" s="1">
        <f>F26/AVERAGE(E25:G25)</f>
        <v>5.5521742884551528E-2</v>
      </c>
      <c r="G29" s="1">
        <f>G26/AVERAGE(E25:G25)</f>
        <v>4.8277173132985678E-2</v>
      </c>
      <c r="H29" s="1">
        <f>H26/AVERAGE(H25:J25)</f>
        <v>1.1345866690617049E-2</v>
      </c>
      <c r="I29" s="1">
        <f>I26/AVERAGE(H25:J25)</f>
        <v>1.4157791317504076E-2</v>
      </c>
      <c r="J29" s="1">
        <f>J26/AVERAGE(H25:J25)</f>
        <v>1.3582664350964228E-2</v>
      </c>
      <c r="K29" s="1">
        <f>K26/AVERAGE(K25:M25)</f>
        <v>4.1801861031366287E-2</v>
      </c>
      <c r="L29" s="1">
        <f>L26/AVERAGE(K25:M25)</f>
        <v>3.858221764046145E-2</v>
      </c>
      <c r="M29" s="1">
        <f>M26/AVERAGE(K25:M25)</f>
        <v>3.0399323183714508E-2</v>
      </c>
      <c r="N29" s="1"/>
      <c r="O29" s="1"/>
      <c r="P29" s="1"/>
      <c r="Q29" s="1"/>
      <c r="R29" s="1"/>
      <c r="S29" s="1"/>
    </row>
    <row r="30" spans="1:19">
      <c r="A30" s="5" t="s">
        <v>159</v>
      </c>
      <c r="B30" s="1">
        <f>B27/AVERAGE(B25:D25)</f>
        <v>1.2582074936369374E-3</v>
      </c>
      <c r="C30" s="1">
        <f>C27/AVERAGE(B25:D25)</f>
        <v>2.1999644970603308E-3</v>
      </c>
      <c r="D30" s="1">
        <f>D27/AVERAGE(B25:D25)</f>
        <v>1.8545038344434056E-3</v>
      </c>
      <c r="E30" s="1">
        <f>E27/AVERAGE(E25:G25)</f>
        <v>3.0829008843116191E-3</v>
      </c>
      <c r="F30" s="1">
        <f>F27/AVERAGE(E25:G25)</f>
        <v>1.1914243935328421E-3</v>
      </c>
      <c r="G30" s="1">
        <f>G27/AVERAGE(E25:G25)</f>
        <v>3.2121905086217668E-3</v>
      </c>
      <c r="H30" s="1"/>
      <c r="I30" s="1"/>
      <c r="J30" s="1"/>
      <c r="K30" s="1"/>
      <c r="L30" s="1"/>
      <c r="M30" s="1"/>
      <c r="N30" s="1">
        <f>N27/AVERAGE(N25:P25)</f>
        <v>6.5588129835890034E-3</v>
      </c>
      <c r="O30" s="1">
        <f>O27/AVERAGE(N25:P25)</f>
        <v>7.7879085729820911E-3</v>
      </c>
      <c r="P30" s="1">
        <f>P27/AVERAGE(N25:P25)</f>
        <v>6.4412261398461464E-3</v>
      </c>
      <c r="Q30" s="1">
        <f>Q27/AVERAGE(Q25:S25)</f>
        <v>5.0361170378456213E-3</v>
      </c>
      <c r="R30" s="1">
        <f>R27/AVERAGE(Q25:S25)</f>
        <v>5.6708050935388261E-3</v>
      </c>
      <c r="S30" s="1">
        <f>S27/AVERAGE(Q25:S25)</f>
        <v>5.3071329534632936E-3</v>
      </c>
    </row>
    <row r="31" spans="1:19">
      <c r="A31" s="1"/>
      <c r="B31" s="1"/>
      <c r="C31" s="1"/>
      <c r="D31" s="1"/>
      <c r="E31" s="34">
        <f>TTEST(E29:G29,B29:D29,2,2)</f>
        <v>1.166401242022972E-3</v>
      </c>
      <c r="F31" s="1"/>
      <c r="G31" s="1"/>
      <c r="H31" s="1"/>
      <c r="I31" s="1"/>
      <c r="J31" s="1"/>
      <c r="K31" s="34">
        <f>TTEST(K29:M29,H29:J29,2,2)</f>
        <v>2.407328188827558E-3</v>
      </c>
      <c r="L31" s="1"/>
      <c r="M31" s="1"/>
      <c r="N31" s="1"/>
      <c r="O31" s="1"/>
      <c r="P31" s="1"/>
      <c r="Q31" s="1"/>
      <c r="R31" s="1"/>
      <c r="S31" s="1"/>
    </row>
    <row r="32" spans="1:19">
      <c r="A32" s="1"/>
      <c r="B32" s="1"/>
      <c r="C32" s="1"/>
      <c r="D32" s="1"/>
      <c r="E32" s="2">
        <f>TTEST(E30:G30,B30:D30,2,2)</f>
        <v>0.36434759772268793</v>
      </c>
      <c r="F32" s="1"/>
      <c r="G32" s="1"/>
      <c r="H32" s="1"/>
      <c r="I32" s="1"/>
      <c r="J32" s="1"/>
      <c r="K32" s="1"/>
      <c r="L32" s="1"/>
      <c r="M32" s="1"/>
      <c r="N32" s="35">
        <f>TTEST(B12:D12,N30:P30,2,2)</f>
        <v>3.5965358363463768E-3</v>
      </c>
      <c r="O32" s="5" t="s">
        <v>264</v>
      </c>
      <c r="P32" s="1"/>
      <c r="Q32" s="34">
        <f>TTEST(Q30:S30,N30:P30,2,2)</f>
        <v>2.731716966970146E-2</v>
      </c>
      <c r="R32" s="1"/>
      <c r="S32" s="1"/>
    </row>
    <row r="33" spans="1:19">
      <c r="A33" s="5"/>
      <c r="B33" s="2">
        <f t="shared" ref="B33:M33" si="5">B29/0.006</f>
        <v>1.0218571881021974</v>
      </c>
      <c r="C33" s="2">
        <f t="shared" si="5"/>
        <v>0.20025385585264316</v>
      </c>
      <c r="D33" s="2">
        <f t="shared" si="5"/>
        <v>0.51202608334771049</v>
      </c>
      <c r="E33" s="2">
        <f t="shared" si="5"/>
        <v>11.6917028660109</v>
      </c>
      <c r="F33" s="2">
        <f t="shared" si="5"/>
        <v>9.253623814091922</v>
      </c>
      <c r="G33" s="2">
        <f t="shared" si="5"/>
        <v>8.0461955221642789</v>
      </c>
      <c r="H33" s="2">
        <f t="shared" si="5"/>
        <v>1.8909777817695081</v>
      </c>
      <c r="I33" s="2">
        <f t="shared" si="5"/>
        <v>2.3596318862506793</v>
      </c>
      <c r="J33" s="2">
        <f t="shared" si="5"/>
        <v>2.2637773918273711</v>
      </c>
      <c r="K33" s="2">
        <f t="shared" si="5"/>
        <v>6.966976838561048</v>
      </c>
      <c r="L33" s="2">
        <f t="shared" si="5"/>
        <v>6.4303696067435752</v>
      </c>
      <c r="M33" s="2">
        <f t="shared" si="5"/>
        <v>5.0665538639524179</v>
      </c>
      <c r="N33" s="30">
        <f>TTEST(N30:P30,B30:D30,2,2)</f>
        <v>5.4177827178940156E-4</v>
      </c>
      <c r="O33" s="5" t="s">
        <v>265</v>
      </c>
      <c r="P33" s="1"/>
      <c r="Q33" s="1"/>
      <c r="R33" s="1"/>
      <c r="S33" s="1"/>
    </row>
    <row r="34" spans="1:19">
      <c r="A34" s="5"/>
      <c r="B34" s="2">
        <f t="shared" ref="B34:G34" si="6">B30/0.003</f>
        <v>0.41940249787897915</v>
      </c>
      <c r="C34" s="2">
        <f t="shared" si="6"/>
        <v>0.73332149902011023</v>
      </c>
      <c r="D34" s="2">
        <f t="shared" si="6"/>
        <v>0.61816794481446857</v>
      </c>
      <c r="E34" s="2">
        <f t="shared" si="6"/>
        <v>1.0276336281038729</v>
      </c>
      <c r="F34" s="2">
        <f t="shared" si="6"/>
        <v>0.39714146451094734</v>
      </c>
      <c r="G34" s="2">
        <f t="shared" si="6"/>
        <v>1.0707301695405889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>
        <f t="shared" ref="H35:M35" si="7">N30/0.003</f>
        <v>2.1862709945296679</v>
      </c>
      <c r="I35" s="1">
        <f t="shared" si="7"/>
        <v>2.5959695243273635</v>
      </c>
      <c r="J35" s="1">
        <f t="shared" si="7"/>
        <v>2.1470753799487152</v>
      </c>
      <c r="K35" s="1">
        <f t="shared" si="7"/>
        <v>1.6787056792818738</v>
      </c>
      <c r="L35" s="1">
        <f t="shared" si="7"/>
        <v>1.8902683645129419</v>
      </c>
      <c r="M35" s="1">
        <f t="shared" si="7"/>
        <v>1.7690443178210977</v>
      </c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1d</vt:lpstr>
      <vt:lpstr>2b</vt:lpstr>
      <vt:lpstr>3b</vt:lpstr>
      <vt:lpstr>4a</vt:lpstr>
      <vt:lpstr>4b</vt:lpstr>
      <vt:lpstr>4c</vt:lpstr>
      <vt:lpstr>4d</vt:lpstr>
      <vt:lpstr>5a</vt:lpstr>
      <vt:lpstr>5c</vt:lpstr>
      <vt:lpstr>5d</vt:lpstr>
      <vt:lpstr>5e</vt:lpstr>
      <vt:lpstr>5f</vt:lpstr>
      <vt:lpstr>6a</vt:lpstr>
      <vt:lpstr>6a-2</vt:lpstr>
      <vt:lpstr>6c</vt:lpstr>
      <vt:lpstr>7a</vt:lpstr>
      <vt:lpstr>7b</vt:lpstr>
      <vt:lpstr>7d</vt:lpstr>
      <vt:lpstr>S3a c</vt:lpstr>
      <vt:lpstr>S4a</vt:lpstr>
      <vt:lpstr>S4a-2</vt:lpstr>
      <vt:lpstr>S4c</vt:lpstr>
      <vt:lpstr>S4c-2</vt:lpstr>
      <vt:lpstr>S4d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 賢一</dc:creator>
  <cp:lastModifiedBy>高山 賢一</cp:lastModifiedBy>
  <dcterms:created xsi:type="dcterms:W3CDTF">2020-04-27T05:44:54Z</dcterms:created>
  <dcterms:modified xsi:type="dcterms:W3CDTF">2020-06-15T03:54:56Z</dcterms:modified>
</cp:coreProperties>
</file>