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allfraser/Dropbox/DHHC5 &amp; 20 paper/R2/"/>
    </mc:Choice>
  </mc:AlternateContent>
  <xr:revisionPtr revIDLastSave="0" documentId="13_ncr:1_{CF0D726B-219C-1448-900F-AEF8693A4A74}" xr6:coauthVersionLast="45" xr6:coauthVersionMax="45" xr10:uidLastSave="{00000000-0000-0000-0000-000000000000}"/>
  <bookViews>
    <workbookView xWindow="760" yWindow="480" windowWidth="28040" windowHeight="16620" activeTab="8" xr2:uid="{079A9785-DE9E-BD46-AAD0-36DC5FC559FA}"/>
  </bookViews>
  <sheets>
    <sheet name="Fig 2c" sheetId="1" r:id="rId1"/>
    <sheet name="Fig 3a" sheetId="5" r:id="rId2"/>
    <sheet name="Fig 3c" sheetId="6" r:id="rId3"/>
    <sheet name="Fig 3e" sheetId="7" r:id="rId4"/>
    <sheet name="Fig 3f" sheetId="8" r:id="rId5"/>
    <sheet name="Fig 3g" sheetId="2" r:id="rId6"/>
    <sheet name="Fig 4b" sheetId="9" r:id="rId7"/>
    <sheet name="Fig 4c" sheetId="10" r:id="rId8"/>
    <sheet name="Fig 5a" sheetId="3" r:id="rId9"/>
    <sheet name="Fig 5b" sheetId="4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0" i="10" l="1"/>
  <c r="D10" i="10"/>
  <c r="E10" i="10"/>
  <c r="B10" i="10"/>
  <c r="O9" i="2"/>
  <c r="O10" i="2"/>
  <c r="O8" i="2"/>
  <c r="N9" i="2"/>
  <c r="N10" i="2"/>
  <c r="N8" i="2"/>
  <c r="M9" i="2"/>
  <c r="M10" i="2"/>
  <c r="M8" i="2"/>
  <c r="D26" i="4"/>
  <c r="E26" i="4"/>
  <c r="F26" i="4"/>
  <c r="C26" i="4"/>
  <c r="D10" i="4"/>
  <c r="E10" i="4"/>
  <c r="F10" i="4"/>
  <c r="G10" i="4"/>
  <c r="H10" i="4"/>
  <c r="C10" i="4"/>
  <c r="D26" i="3"/>
  <c r="E26" i="3"/>
  <c r="F26" i="3"/>
  <c r="C26" i="3"/>
  <c r="D10" i="3"/>
  <c r="E10" i="3"/>
  <c r="F10" i="3"/>
  <c r="G10" i="3"/>
  <c r="H10" i="3"/>
  <c r="C10" i="3"/>
  <c r="C10" i="9"/>
  <c r="D10" i="9"/>
  <c r="E10" i="9"/>
  <c r="F10" i="9"/>
  <c r="G10" i="9"/>
  <c r="B10" i="9"/>
  <c r="J12" i="2"/>
  <c r="G12" i="2"/>
  <c r="D12" i="2"/>
  <c r="C10" i="8"/>
  <c r="D10" i="8"/>
  <c r="E10" i="8"/>
  <c r="F10" i="8"/>
  <c r="G10" i="8"/>
  <c r="H10" i="8"/>
  <c r="I10" i="8"/>
  <c r="J10" i="8"/>
  <c r="K10" i="8"/>
  <c r="L10" i="8"/>
  <c r="B10" i="8"/>
  <c r="C8" i="7"/>
  <c r="D8" i="7"/>
  <c r="E8" i="7"/>
  <c r="B8" i="7"/>
  <c r="H8" i="6"/>
  <c r="E8" i="6"/>
  <c r="B8" i="6"/>
  <c r="C11" i="5"/>
  <c r="D11" i="5"/>
  <c r="B11" i="5"/>
  <c r="D8" i="1"/>
  <c r="E8" i="1"/>
  <c r="F8" i="1"/>
  <c r="G8" i="1"/>
  <c r="C8" i="1"/>
  <c r="I15" i="8" l="1"/>
  <c r="M15" i="8" s="1"/>
  <c r="J15" i="8"/>
  <c r="K15" i="8"/>
  <c r="N15" i="8" s="1"/>
  <c r="L15" i="8"/>
  <c r="I16" i="8"/>
  <c r="M16" i="8" s="1"/>
  <c r="J16" i="8"/>
  <c r="K16" i="8"/>
  <c r="L16" i="8"/>
  <c r="C14" i="8"/>
  <c r="D14" i="8"/>
  <c r="E14" i="8"/>
  <c r="F14" i="8"/>
  <c r="G14" i="8"/>
  <c r="H14" i="8"/>
  <c r="I14" i="8"/>
  <c r="J14" i="8"/>
  <c r="K14" i="8"/>
  <c r="L14" i="8"/>
  <c r="L13" i="8"/>
  <c r="K13" i="8"/>
  <c r="J13" i="8"/>
  <c r="I13" i="8"/>
  <c r="H13" i="8"/>
  <c r="G13" i="8"/>
  <c r="F13" i="8"/>
  <c r="E13" i="8"/>
  <c r="D13" i="8"/>
  <c r="C13" i="8"/>
  <c r="B14" i="8"/>
  <c r="B13" i="8"/>
  <c r="B15" i="5"/>
  <c r="C15" i="5"/>
  <c r="D15" i="5"/>
  <c r="B16" i="5"/>
  <c r="C16" i="5"/>
  <c r="D16" i="5"/>
  <c r="B17" i="5"/>
  <c r="F17" i="5" s="1"/>
  <c r="G17" i="5" s="1"/>
  <c r="C17" i="5"/>
  <c r="E17" i="5" s="1"/>
  <c r="D17" i="5"/>
  <c r="B18" i="5"/>
  <c r="C18" i="5"/>
  <c r="E18" i="5" s="1"/>
  <c r="D18" i="5"/>
  <c r="D14" i="5"/>
  <c r="C14" i="5"/>
  <c r="E14" i="5" s="1"/>
  <c r="B14" i="5"/>
  <c r="F14" i="5" s="1"/>
  <c r="G14" i="5" s="1"/>
  <c r="B12" i="7"/>
  <c r="C12" i="7"/>
  <c r="D12" i="7"/>
  <c r="E12" i="7"/>
  <c r="E11" i="7"/>
  <c r="D11" i="7"/>
  <c r="C11" i="7"/>
  <c r="G11" i="7" s="1"/>
  <c r="H11" i="7" s="1"/>
  <c r="B11" i="7"/>
  <c r="N13" i="8" l="1"/>
  <c r="O13" i="8" s="1"/>
  <c r="N16" i="8"/>
  <c r="O16" i="8" s="1"/>
  <c r="N14" i="8"/>
  <c r="O14" i="8" s="1"/>
  <c r="M14" i="8"/>
  <c r="M13" i="8"/>
  <c r="G12" i="7"/>
  <c r="H12" i="7" s="1"/>
  <c r="F12" i="7"/>
  <c r="F11" i="7"/>
  <c r="E16" i="5"/>
  <c r="F18" i="5"/>
  <c r="G18" i="5" s="1"/>
  <c r="F15" i="5"/>
  <c r="G15" i="5" s="1"/>
  <c r="E15" i="5"/>
  <c r="F16" i="5"/>
  <c r="G16" i="5" s="1"/>
  <c r="E17" i="10"/>
  <c r="D15" i="10"/>
  <c r="C16" i="10"/>
  <c r="B16" i="10"/>
  <c r="C17" i="9"/>
  <c r="D15" i="9"/>
  <c r="E15" i="9"/>
  <c r="F15" i="9"/>
  <c r="G17" i="9"/>
  <c r="B17" i="9"/>
  <c r="O15" i="8" l="1"/>
  <c r="E17" i="9"/>
  <c r="E14" i="10"/>
  <c r="B15" i="10"/>
  <c r="E15" i="10"/>
  <c r="B14" i="10"/>
  <c r="B17" i="10"/>
  <c r="D16" i="10"/>
  <c r="C17" i="10"/>
  <c r="C14" i="10"/>
  <c r="E16" i="10"/>
  <c r="D17" i="10"/>
  <c r="D14" i="10"/>
  <c r="C15" i="10"/>
  <c r="E14" i="9"/>
  <c r="G16" i="9"/>
  <c r="F14" i="9"/>
  <c r="F16" i="9"/>
  <c r="F17" i="9"/>
  <c r="C16" i="9"/>
  <c r="B16" i="9"/>
  <c r="G15" i="9"/>
  <c r="C15" i="9"/>
  <c r="J15" i="9" s="1"/>
  <c r="K15" i="9" s="1"/>
  <c r="B14" i="9"/>
  <c r="C14" i="9"/>
  <c r="G14" i="9"/>
  <c r="D17" i="9"/>
  <c r="J17" i="9" s="1"/>
  <c r="K17" i="9" s="1"/>
  <c r="E16" i="9"/>
  <c r="B15" i="9"/>
  <c r="D14" i="9"/>
  <c r="D16" i="9"/>
  <c r="I17" i="9"/>
  <c r="G14" i="10" l="1"/>
  <c r="G17" i="10"/>
  <c r="H16" i="10"/>
  <c r="I16" i="10" s="1"/>
  <c r="H14" i="10"/>
  <c r="I14" i="10" s="1"/>
  <c r="H17" i="10"/>
  <c r="I17" i="10" s="1"/>
  <c r="G16" i="10"/>
  <c r="G15" i="10"/>
  <c r="H15" i="10"/>
  <c r="I15" i="10" s="1"/>
  <c r="I16" i="9"/>
  <c r="I15" i="9"/>
  <c r="J16" i="9"/>
  <c r="K16" i="9" s="1"/>
  <c r="J14" i="9"/>
  <c r="K14" i="9" s="1"/>
  <c r="I14" i="9"/>
  <c r="P6" i="6"/>
  <c r="Q6" i="6" s="1"/>
  <c r="P5" i="6"/>
  <c r="Q5" i="6" s="1"/>
  <c r="O6" i="6"/>
  <c r="O5" i="6"/>
  <c r="I6" i="6"/>
  <c r="I5" i="6"/>
  <c r="F6" i="6"/>
  <c r="F5" i="6"/>
  <c r="C6" i="6"/>
  <c r="C5" i="6"/>
  <c r="D32" i="4" l="1"/>
  <c r="E32" i="4"/>
  <c r="F30" i="4"/>
  <c r="C31" i="4"/>
  <c r="H14" i="4"/>
  <c r="G15" i="4"/>
  <c r="F16" i="4"/>
  <c r="E13" i="4"/>
  <c r="D14" i="4"/>
  <c r="C15" i="4"/>
  <c r="D32" i="3"/>
  <c r="D29" i="3"/>
  <c r="E30" i="3"/>
  <c r="F30" i="3"/>
  <c r="C29" i="3"/>
  <c r="D15" i="3"/>
  <c r="E14" i="3"/>
  <c r="F13" i="3"/>
  <c r="G16" i="3"/>
  <c r="H15" i="3"/>
  <c r="C15" i="3"/>
  <c r="F29" i="3" l="1"/>
  <c r="C14" i="3"/>
  <c r="C31" i="3"/>
  <c r="G13" i="3"/>
  <c r="C32" i="3"/>
  <c r="C30" i="3"/>
  <c r="K30" i="3" s="1"/>
  <c r="G15" i="3"/>
  <c r="D31" i="3"/>
  <c r="D30" i="3"/>
  <c r="D31" i="4"/>
  <c r="C30" i="4"/>
  <c r="D30" i="4"/>
  <c r="E31" i="4"/>
  <c r="F13" i="4"/>
  <c r="F14" i="4"/>
  <c r="G13" i="4"/>
  <c r="G14" i="4"/>
  <c r="C14" i="4"/>
  <c r="C16" i="4"/>
  <c r="C13" i="4"/>
  <c r="E14" i="4"/>
  <c r="G16" i="4"/>
  <c r="F32" i="4"/>
  <c r="D15" i="4"/>
  <c r="H15" i="4"/>
  <c r="F29" i="4"/>
  <c r="E15" i="4"/>
  <c r="D16" i="4"/>
  <c r="H16" i="4"/>
  <c r="C29" i="4"/>
  <c r="D13" i="4"/>
  <c r="H13" i="4"/>
  <c r="D29" i="4"/>
  <c r="E30" i="4"/>
  <c r="F31" i="4"/>
  <c r="C32" i="4"/>
  <c r="F15" i="4"/>
  <c r="E16" i="4"/>
  <c r="E29" i="4"/>
  <c r="L29" i="3"/>
  <c r="M29" i="3" s="1"/>
  <c r="E29" i="3"/>
  <c r="K29" i="3" s="1"/>
  <c r="F15" i="3"/>
  <c r="F16" i="3"/>
  <c r="F32" i="3"/>
  <c r="F31" i="3"/>
  <c r="L30" i="3"/>
  <c r="M30" i="3" s="1"/>
  <c r="C13" i="3"/>
  <c r="E16" i="3"/>
  <c r="E32" i="3"/>
  <c r="E31" i="3"/>
  <c r="D14" i="3"/>
  <c r="D13" i="3"/>
  <c r="G14" i="3"/>
  <c r="C16" i="3"/>
  <c r="E13" i="3"/>
  <c r="H16" i="3"/>
  <c r="D16" i="3"/>
  <c r="E15" i="3"/>
  <c r="L15" i="3" s="1"/>
  <c r="M15" i="3" s="1"/>
  <c r="F14" i="3"/>
  <c r="H14" i="3"/>
  <c r="H13" i="3"/>
  <c r="L14" i="4" l="1"/>
  <c r="M14" i="4" s="1"/>
  <c r="L13" i="3"/>
  <c r="M13" i="3" s="1"/>
  <c r="K31" i="3"/>
  <c r="K15" i="3"/>
  <c r="K32" i="3"/>
  <c r="K31" i="4"/>
  <c r="L30" i="4"/>
  <c r="M30" i="4" s="1"/>
  <c r="K14" i="4"/>
  <c r="L31" i="4"/>
  <c r="M31" i="4" s="1"/>
  <c r="K16" i="4"/>
  <c r="K15" i="4"/>
  <c r="L32" i="4"/>
  <c r="M32" i="4" s="1"/>
  <c r="K32" i="4"/>
  <c r="L16" i="4"/>
  <c r="M16" i="4" s="1"/>
  <c r="L15" i="4"/>
  <c r="M15" i="4" s="1"/>
  <c r="L13" i="4"/>
  <c r="M13" i="4" s="1"/>
  <c r="L29" i="4"/>
  <c r="M29" i="4" s="1"/>
  <c r="K29" i="4"/>
  <c r="K30" i="4"/>
  <c r="K13" i="4"/>
  <c r="L14" i="3"/>
  <c r="M14" i="3" s="1"/>
  <c r="L31" i="3"/>
  <c r="M31" i="3" s="1"/>
  <c r="K13" i="3"/>
  <c r="L32" i="3"/>
  <c r="M32" i="3" s="1"/>
  <c r="K14" i="3"/>
  <c r="L16" i="3"/>
  <c r="M16" i="3" s="1"/>
  <c r="K16" i="3"/>
  <c r="J10" i="2" l="1"/>
  <c r="G10" i="2"/>
  <c r="D10" i="2"/>
  <c r="J9" i="2"/>
  <c r="G9" i="2"/>
  <c r="D9" i="2"/>
  <c r="J8" i="2"/>
  <c r="G8" i="2"/>
  <c r="D8" i="2"/>
  <c r="Q10" i="2" l="1"/>
  <c r="R10" i="2" s="1"/>
  <c r="P9" i="2"/>
  <c r="P10" i="2"/>
  <c r="Q8" i="2"/>
  <c r="R8" i="2" s="1"/>
  <c r="P8" i="2"/>
  <c r="Q9" i="2"/>
  <c r="R9" i="2" s="1"/>
  <c r="F11" i="1" l="1"/>
  <c r="G12" i="1"/>
  <c r="F12" i="1"/>
  <c r="E12" i="1"/>
  <c r="D12" i="1"/>
  <c r="C11" i="1"/>
  <c r="D11" i="1" l="1"/>
  <c r="E11" i="1"/>
  <c r="J11" i="1" s="1"/>
  <c r="G11" i="1"/>
  <c r="C12" i="1"/>
  <c r="K12" i="1" s="1"/>
  <c r="L12" i="1" s="1"/>
  <c r="J12" i="1"/>
  <c r="K11" i="1" l="1"/>
  <c r="L11" i="1" s="1"/>
</calcChain>
</file>

<file path=xl/sharedStrings.xml><?xml version="1.0" encoding="utf-8"?>
<sst xmlns="http://schemas.openxmlformats.org/spreadsheetml/2006/main" count="236" uniqueCount="78">
  <si>
    <t xml:space="preserve">IL3 </t>
  </si>
  <si>
    <t>Average</t>
  </si>
  <si>
    <t>SD</t>
  </si>
  <si>
    <t>SE</t>
  </si>
  <si>
    <t>Figure 2c: Relative IL3 expression +/- zDHHC5</t>
  </si>
  <si>
    <t>030719</t>
  </si>
  <si>
    <t>FLAG signal</t>
  </si>
  <si>
    <t>DHHS5 (SM)</t>
  </si>
  <si>
    <t>DHHS5 + DHHC20 (SM)</t>
  </si>
  <si>
    <t>DHHS5 + DHHS20 (SM)</t>
  </si>
  <si>
    <t>DHHS5 (B)</t>
  </si>
  <si>
    <t xml:space="preserve">DHHS5 </t>
  </si>
  <si>
    <t>DHHS5 + DHHC20 (B)</t>
  </si>
  <si>
    <t xml:space="preserve">DHHS5 + DHHC20 </t>
  </si>
  <si>
    <t>DHHS5 + DHHS20 (B)</t>
  </si>
  <si>
    <t xml:space="preserve">DHHS5 + DHHS20 </t>
  </si>
  <si>
    <t>Figure 3g: Palmitoylation of DHHS5 C-tail by DHHC20 and DHHS20</t>
  </si>
  <si>
    <t>X3</t>
  </si>
  <si>
    <t>PLM</t>
  </si>
  <si>
    <t>Ras</t>
  </si>
  <si>
    <t>050719</t>
  </si>
  <si>
    <t>050719-2</t>
  </si>
  <si>
    <t>Figure 5a: Selective inhibition of PLM palmitoylation in HEK cells using a stearate-tagged disruptor peptide</t>
  </si>
  <si>
    <t>Figure 5b: Selective inhibition of PLM palmitoylation in ARVM using a stearate-tagged disruptor peptide</t>
  </si>
  <si>
    <t>Cav3</t>
  </si>
  <si>
    <t>Normalised data</t>
  </si>
  <si>
    <t>PLM/HA</t>
  </si>
  <si>
    <t>Normalised</t>
  </si>
  <si>
    <t>WT</t>
  </si>
  <si>
    <t>236/7AA</t>
  </si>
  <si>
    <t>Figure 3c: Unpalmitoylatable zDHHC5 co-IP</t>
  </si>
  <si>
    <t>X1</t>
  </si>
  <si>
    <t>X2</t>
  </si>
  <si>
    <t>Mean</t>
  </si>
  <si>
    <t>Normalised PLM/HA</t>
  </si>
  <si>
    <t>Scramble-3</t>
  </si>
  <si>
    <t>DP-3</t>
  </si>
  <si>
    <t>Scramble-24</t>
  </si>
  <si>
    <t>DP-24</t>
  </si>
  <si>
    <t xml:space="preserve">DHHC5 </t>
  </si>
  <si>
    <t>DHHC5 + GNS</t>
  </si>
  <si>
    <t>S241A</t>
  </si>
  <si>
    <t>S241A + GNS</t>
  </si>
  <si>
    <t>071216</t>
  </si>
  <si>
    <t>020217</t>
  </si>
  <si>
    <t>Figure 4b: The effect of GNS on PLM palmitoylation</t>
  </si>
  <si>
    <t>Figure 4c: The effect of GNS on zDHHC5-Na pump co-IP</t>
  </si>
  <si>
    <t>X4</t>
  </si>
  <si>
    <t>IL3 + zDHHC5</t>
  </si>
  <si>
    <t>DHHS5</t>
  </si>
  <si>
    <t>S.236/7AA</t>
  </si>
  <si>
    <t>DHHS5 + DHHC20</t>
  </si>
  <si>
    <t>S.236/7AA + DHHC20</t>
  </si>
  <si>
    <t>WT DHHS</t>
  </si>
  <si>
    <t>KO DHHS</t>
  </si>
  <si>
    <t>Figure 3e: zDHHS5 palmitoylation in HEK v zDHHC5 KO cells</t>
  </si>
  <si>
    <t>DHHC5</t>
  </si>
  <si>
    <t>S5 236/7</t>
  </si>
  <si>
    <t>S5 245</t>
  </si>
  <si>
    <t>S5 AAA</t>
  </si>
  <si>
    <t>Figure 3a: Palmitoylation status of zDHHC/S5 C-tail mutants</t>
  </si>
  <si>
    <t>Palmitoylation (B/UF)</t>
  </si>
  <si>
    <t>IL3 expression</t>
  </si>
  <si>
    <t>Co-IP</t>
  </si>
  <si>
    <t>X5</t>
  </si>
  <si>
    <t>X6</t>
  </si>
  <si>
    <t>X7</t>
  </si>
  <si>
    <t>X8</t>
  </si>
  <si>
    <t>X9</t>
  </si>
  <si>
    <t>X10</t>
  </si>
  <si>
    <t>X11</t>
  </si>
  <si>
    <t>Figure 3f: Pamitolayion of WT and C236/7AA zDHHS5 mutant by zDHHC20</t>
  </si>
  <si>
    <t>ASI</t>
  </si>
  <si>
    <t>Average Signal Intensity</t>
  </si>
  <si>
    <t>Normalised to ASI</t>
  </si>
  <si>
    <t>Average Signal Intensity (TSI)</t>
  </si>
  <si>
    <t>Normalised by ASI</t>
  </si>
  <si>
    <t>Normalising to the 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</si>
</sst>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37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0" xfId="0" applyFont="1"/>
    <xf numFmtId="49" fontId="2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5" fillId="0" borderId="0" xfId="1" applyFont="1"/>
    <xf numFmtId="0" fontId="5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  <xf numFmtId="0" fontId="7" fillId="0" borderId="0" xfId="0" applyFont="1"/>
    <xf numFmtId="2" fontId="7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64" fontId="0" fillId="0" borderId="0" xfId="0" applyNumberFormat="1" applyFont="1" applyAlignment="1">
      <alignment horizontal="center"/>
    </xf>
    <xf numFmtId="2" fontId="0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8" fillId="0" borderId="0" xfId="0" applyFont="1"/>
    <xf numFmtId="1" fontId="0" fillId="0" borderId="0" xfId="0" applyNumberFormat="1" applyFont="1" applyAlignment="1">
      <alignment horizontal="center"/>
    </xf>
    <xf numFmtId="0" fontId="3" fillId="0" borderId="0" xfId="0" applyFont="1"/>
    <xf numFmtId="0" fontId="9" fillId="0" borderId="0" xfId="0" applyFont="1"/>
    <xf numFmtId="0" fontId="10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164" fontId="7" fillId="0" borderId="0" xfId="0" applyNumberFormat="1" applyFont="1" applyAlignment="1">
      <alignment horizontal="center"/>
    </xf>
  </cellXfs>
  <cellStyles count="2">
    <cellStyle name="Normal" xfId="0" builtinId="0"/>
    <cellStyle name="Normal 2" xfId="1" xr:uid="{A1ACADA2-6FB5-F844-950E-BF0BBB5117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805A5-7694-AA4B-B4B3-E122496D5593}">
  <dimension ref="A1:L13"/>
  <sheetViews>
    <sheetView workbookViewId="0">
      <selection activeCell="J12" sqref="J12"/>
    </sheetView>
  </sheetViews>
  <sheetFormatPr baseColWidth="10" defaultRowHeight="16" x14ac:dyDescent="0.2"/>
  <cols>
    <col min="1" max="1" width="14.83203125" customWidth="1"/>
    <col min="2" max="2" width="12.33203125" bestFit="1" customWidth="1"/>
    <col min="3" max="3" width="12.1640625" bestFit="1" customWidth="1"/>
    <col min="9" max="9" width="12.33203125" bestFit="1" customWidth="1"/>
  </cols>
  <sheetData>
    <row r="1" spans="1:12" x14ac:dyDescent="0.2">
      <c r="A1" s="5" t="s">
        <v>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">
      <c r="A2" s="5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x14ac:dyDescent="0.2">
      <c r="A3" s="5"/>
      <c r="B3" s="9"/>
      <c r="C3" s="9" t="s">
        <v>62</v>
      </c>
      <c r="D3" s="9"/>
      <c r="E3" s="9"/>
      <c r="F3" s="27"/>
      <c r="G3" s="27"/>
      <c r="H3" s="14"/>
      <c r="I3" s="27"/>
      <c r="J3" s="27"/>
      <c r="K3" s="27"/>
      <c r="L3" s="27"/>
    </row>
    <row r="4" spans="1:12" x14ac:dyDescent="0.2">
      <c r="A4" s="14"/>
      <c r="B4" s="9"/>
      <c r="C4" s="9">
        <v>150818</v>
      </c>
      <c r="D4" s="9">
        <v>140519</v>
      </c>
      <c r="E4" s="9">
        <v>230519</v>
      </c>
      <c r="F4" s="26" t="s">
        <v>5</v>
      </c>
      <c r="G4" s="9">
        <v>200619</v>
      </c>
      <c r="H4" s="28"/>
      <c r="I4" s="27"/>
      <c r="J4" s="27"/>
      <c r="K4" s="27"/>
      <c r="L4" s="27"/>
    </row>
    <row r="5" spans="1:12" x14ac:dyDescent="0.2">
      <c r="A5" s="5" t="s">
        <v>6</v>
      </c>
      <c r="B5" s="9" t="s">
        <v>0</v>
      </c>
      <c r="C5" s="29">
        <v>232973.32745581499</v>
      </c>
      <c r="D5" s="29">
        <v>15748.929403742501</v>
      </c>
      <c r="E5" s="29">
        <v>462798.15045114298</v>
      </c>
      <c r="F5" s="29">
        <v>10639.344054163799</v>
      </c>
      <c r="G5" s="29">
        <v>7879.2273060412999</v>
      </c>
      <c r="H5" s="30"/>
      <c r="I5" s="27"/>
      <c r="J5" s="27"/>
      <c r="K5" s="27"/>
      <c r="L5" s="27"/>
    </row>
    <row r="6" spans="1:12" x14ac:dyDescent="0.2">
      <c r="A6" s="14"/>
      <c r="B6" s="9" t="s">
        <v>48</v>
      </c>
      <c r="C6" s="29">
        <v>334455.87224523001</v>
      </c>
      <c r="D6" s="29">
        <v>25014.273100190101</v>
      </c>
      <c r="E6" s="29">
        <v>1030906.41201032</v>
      </c>
      <c r="F6" s="29">
        <v>36360.353083672002</v>
      </c>
      <c r="G6" s="29">
        <v>455018.56934313802</v>
      </c>
      <c r="H6" s="30"/>
      <c r="I6" s="27"/>
      <c r="J6" s="27"/>
      <c r="K6" s="27"/>
      <c r="L6" s="27"/>
    </row>
    <row r="7" spans="1:12" x14ac:dyDescent="0.2">
      <c r="A7" s="14"/>
      <c r="B7" s="27"/>
      <c r="C7" s="27"/>
      <c r="D7" s="27"/>
      <c r="E7" s="27"/>
      <c r="F7" s="27"/>
      <c r="G7" s="27"/>
      <c r="H7" s="14"/>
      <c r="I7" s="27"/>
      <c r="J7" s="27"/>
      <c r="K7" s="27"/>
      <c r="L7" s="27"/>
    </row>
    <row r="8" spans="1:12" x14ac:dyDescent="0.2">
      <c r="A8" s="14"/>
      <c r="B8" s="9" t="s">
        <v>72</v>
      </c>
      <c r="C8" s="29">
        <f>AVERAGE(C5:C6)</f>
        <v>283714.59985052247</v>
      </c>
      <c r="D8" s="29">
        <f t="shared" ref="D8:G8" si="0">AVERAGE(D5:D6)</f>
        <v>20381.601251966302</v>
      </c>
      <c r="E8" s="29">
        <f t="shared" si="0"/>
        <v>746852.28123073152</v>
      </c>
      <c r="F8" s="29">
        <f t="shared" si="0"/>
        <v>23499.8485689179</v>
      </c>
      <c r="G8" s="29">
        <f t="shared" si="0"/>
        <v>231448.89832458965</v>
      </c>
      <c r="H8" s="14"/>
      <c r="I8" s="27"/>
      <c r="J8" s="27"/>
      <c r="K8" s="27"/>
      <c r="L8" s="27"/>
    </row>
    <row r="9" spans="1:12" x14ac:dyDescent="0.2">
      <c r="A9" s="14"/>
      <c r="B9" s="9"/>
      <c r="C9" s="29"/>
      <c r="D9" s="29"/>
      <c r="E9" s="29"/>
      <c r="F9" s="29"/>
      <c r="G9" s="29"/>
      <c r="H9" s="14"/>
      <c r="I9" s="27"/>
      <c r="J9" s="27"/>
      <c r="K9" s="27"/>
      <c r="L9" s="27"/>
    </row>
    <row r="10" spans="1:12" x14ac:dyDescent="0.2">
      <c r="A10" s="5" t="s">
        <v>25</v>
      </c>
      <c r="B10" s="27"/>
      <c r="C10" s="27"/>
      <c r="D10" s="27"/>
      <c r="E10" s="27"/>
      <c r="F10" s="27"/>
      <c r="G10" s="27"/>
      <c r="H10" s="14"/>
      <c r="I10" s="27"/>
      <c r="J10" s="9" t="s">
        <v>1</v>
      </c>
      <c r="K10" s="9" t="s">
        <v>2</v>
      </c>
      <c r="L10" s="9" t="s">
        <v>3</v>
      </c>
    </row>
    <row r="11" spans="1:12" x14ac:dyDescent="0.2">
      <c r="A11" s="14"/>
      <c r="B11" s="9" t="s">
        <v>0</v>
      </c>
      <c r="C11" s="24">
        <f>C5/$C$8</f>
        <v>0.82115381999572468</v>
      </c>
      <c r="D11" s="24">
        <f>D5/$D$8</f>
        <v>0.77270324392315015</v>
      </c>
      <c r="E11" s="24">
        <f>E5/$E$8</f>
        <v>0.61966490841870614</v>
      </c>
      <c r="F11" s="24">
        <f>F5/$F$8</f>
        <v>0.45274096226457983</v>
      </c>
      <c r="G11" s="24">
        <f>G5/$G$8</f>
        <v>3.4043053836407884E-2</v>
      </c>
      <c r="H11" s="14"/>
      <c r="I11" s="9" t="s">
        <v>0</v>
      </c>
      <c r="J11" s="24">
        <f>AVERAGE(C11:G11)</f>
        <v>0.54006119768771377</v>
      </c>
      <c r="K11" s="24">
        <f>STDEV(C11:G11)</f>
        <v>0.31747099086996144</v>
      </c>
      <c r="L11" s="24">
        <f>K11/SQRT(COUNT(C11:G11))</f>
        <v>0.14197734329388978</v>
      </c>
    </row>
    <row r="12" spans="1:12" x14ac:dyDescent="0.2">
      <c r="A12" s="14"/>
      <c r="B12" s="9" t="s">
        <v>48</v>
      </c>
      <c r="C12" s="24">
        <f>C6/$C$8</f>
        <v>1.1788461800042755</v>
      </c>
      <c r="D12" s="24">
        <f>D6/$D$8</f>
        <v>1.2272967560768497</v>
      </c>
      <c r="E12" s="24">
        <f>E6/$E$8</f>
        <v>1.3803350915812937</v>
      </c>
      <c r="F12" s="24">
        <f>F6/$F$8</f>
        <v>1.5472590377354203</v>
      </c>
      <c r="G12" s="24">
        <f>G6/$G$8</f>
        <v>1.9659569461635922</v>
      </c>
      <c r="H12" s="14"/>
      <c r="I12" s="9" t="s">
        <v>48</v>
      </c>
      <c r="J12" s="24">
        <f>AVERAGE(C12:G12)</f>
        <v>1.4599388023122863</v>
      </c>
      <c r="K12" s="24">
        <f>STDEV(C12:G12)</f>
        <v>0.31747099086996172</v>
      </c>
      <c r="L12" s="24">
        <f>K12/SQRT(COUNT(C12:G12))</f>
        <v>0.14197734329388989</v>
      </c>
    </row>
    <row r="13" spans="1:12" x14ac:dyDescent="0.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</sheetData>
  <pageMargins left="0.7" right="0.7" top="0.75" bottom="0.75" header="0.3" footer="0.3"/>
  <ignoredErrors>
    <ignoredError sqref="C8:G8" formulaRange="1"/>
    <ignoredError sqref="F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34ED4-B2B1-F944-9590-272D27E6C2F7}">
  <dimension ref="A1:G18"/>
  <sheetViews>
    <sheetView workbookViewId="0">
      <selection activeCell="B14" sqref="B14"/>
    </sheetView>
  </sheetViews>
  <sheetFormatPr baseColWidth="10" defaultRowHeight="16" x14ac:dyDescent="0.2"/>
  <cols>
    <col min="1" max="1" width="21.5" bestFit="1" customWidth="1"/>
  </cols>
  <sheetData>
    <row r="1" spans="1:7" x14ac:dyDescent="0.2">
      <c r="A1" s="5" t="s">
        <v>60</v>
      </c>
    </row>
    <row r="3" spans="1:7" x14ac:dyDescent="0.2">
      <c r="A3" s="2"/>
      <c r="B3" s="8" t="s">
        <v>61</v>
      </c>
      <c r="C3" s="2"/>
      <c r="D3" s="2"/>
    </row>
    <row r="4" spans="1:7" x14ac:dyDescent="0.2">
      <c r="A4" s="2"/>
      <c r="B4" s="9" t="s">
        <v>31</v>
      </c>
      <c r="C4" s="9" t="s">
        <v>32</v>
      </c>
      <c r="D4" s="9" t="s">
        <v>17</v>
      </c>
    </row>
    <row r="5" spans="1:7" x14ac:dyDescent="0.2">
      <c r="A5" s="9" t="s">
        <v>56</v>
      </c>
      <c r="B5" s="4">
        <v>1.09658191</v>
      </c>
      <c r="C5" s="4">
        <v>2.6189246000000002</v>
      </c>
      <c r="D5" s="4">
        <v>2.1823203499999999</v>
      </c>
    </row>
    <row r="6" spans="1:7" x14ac:dyDescent="0.2">
      <c r="A6" s="9" t="s">
        <v>49</v>
      </c>
      <c r="B6" s="4">
        <v>0.61556816000000003</v>
      </c>
      <c r="C6" s="4">
        <v>0.97099586999999998</v>
      </c>
      <c r="D6" s="4">
        <v>1.5448533200000001</v>
      </c>
    </row>
    <row r="7" spans="1:7" x14ac:dyDescent="0.2">
      <c r="A7" s="9" t="s">
        <v>57</v>
      </c>
      <c r="B7" s="4">
        <v>0.17022093999999999</v>
      </c>
      <c r="C7" s="4">
        <v>0.32728157000000002</v>
      </c>
      <c r="D7" s="4">
        <v>0.74950888000000004</v>
      </c>
    </row>
    <row r="8" spans="1:7" x14ac:dyDescent="0.2">
      <c r="A8" s="9" t="s">
        <v>58</v>
      </c>
      <c r="B8" s="4">
        <v>0.54756545000000001</v>
      </c>
      <c r="C8" s="4">
        <v>1.0691326400000001</v>
      </c>
      <c r="D8" s="4">
        <v>1.2911900300000001</v>
      </c>
    </row>
    <row r="9" spans="1:7" x14ac:dyDescent="0.2">
      <c r="A9" s="9" t="s">
        <v>59</v>
      </c>
      <c r="B9" s="4">
        <v>0.35062965000000001</v>
      </c>
      <c r="C9" s="4">
        <v>0.22962215999999999</v>
      </c>
      <c r="D9" s="4">
        <v>0.20899207</v>
      </c>
    </row>
    <row r="11" spans="1:7" x14ac:dyDescent="0.2">
      <c r="A11" s="5" t="s">
        <v>73</v>
      </c>
      <c r="B11" s="4">
        <f>AVERAGE(B5:B9)</f>
        <v>0.55611322200000002</v>
      </c>
      <c r="C11" s="4">
        <f t="shared" ref="C11:D11" si="0">AVERAGE(C5:C9)</f>
        <v>1.043191368</v>
      </c>
      <c r="D11" s="4">
        <f t="shared" si="0"/>
        <v>1.19537293</v>
      </c>
    </row>
    <row r="13" spans="1:7" x14ac:dyDescent="0.2">
      <c r="A13" s="9" t="s">
        <v>74</v>
      </c>
      <c r="E13" s="9" t="s">
        <v>1</v>
      </c>
      <c r="F13" s="9" t="s">
        <v>2</v>
      </c>
      <c r="G13" s="9" t="s">
        <v>3</v>
      </c>
    </row>
    <row r="14" spans="1:7" x14ac:dyDescent="0.2">
      <c r="A14" s="9" t="s">
        <v>56</v>
      </c>
      <c r="B14" s="4">
        <f>B5/$B$11</f>
        <v>1.97186807761244</v>
      </c>
      <c r="C14" s="4">
        <f>C5/$C$11</f>
        <v>2.5104929740944715</v>
      </c>
      <c r="D14" s="4">
        <f>D5/$D$11</f>
        <v>1.8256397608066965</v>
      </c>
      <c r="E14" s="4">
        <f>AVERAGE(B14:D14)</f>
        <v>2.1026669375045359</v>
      </c>
      <c r="F14" s="4">
        <f>STDEV(B14:D14)</f>
        <v>0.36067608355621766</v>
      </c>
      <c r="G14" s="4">
        <f>F14/SQRT(3)</f>
        <v>0.20823643393144223</v>
      </c>
    </row>
    <row r="15" spans="1:7" x14ac:dyDescent="0.2">
      <c r="A15" s="9" t="s">
        <v>49</v>
      </c>
      <c r="B15" s="4">
        <f t="shared" ref="B15:B18" si="1">B6/$B$11</f>
        <v>1.1069115706081882</v>
      </c>
      <c r="C15" s="4">
        <f t="shared" ref="C15:C18" si="2">C6/$C$11</f>
        <v>0.93079362021714884</v>
      </c>
      <c r="D15" s="4">
        <f t="shared" ref="D15:D18" si="3">D6/$D$11</f>
        <v>1.2923609705633874</v>
      </c>
      <c r="E15" s="4">
        <f t="shared" ref="E15:E18" si="4">AVERAGE(B15:D15)</f>
        <v>1.1100220537962415</v>
      </c>
      <c r="F15" s="4">
        <f t="shared" ref="F15:F18" si="5">STDEV(B15:D15)</f>
        <v>0.18080374315358386</v>
      </c>
      <c r="G15" s="4">
        <f t="shared" ref="G15:G18" si="6">F15/SQRT(3)</f>
        <v>0.1043870897802136</v>
      </c>
    </row>
    <row r="16" spans="1:7" x14ac:dyDescent="0.2">
      <c r="A16" s="9" t="s">
        <v>57</v>
      </c>
      <c r="B16" s="4">
        <f t="shared" si="1"/>
        <v>0.30609043854022944</v>
      </c>
      <c r="C16" s="4">
        <f t="shared" si="2"/>
        <v>0.31373109483014822</v>
      </c>
      <c r="D16" s="4">
        <f t="shared" si="3"/>
        <v>0.6270084098357489</v>
      </c>
      <c r="E16" s="4">
        <f t="shared" si="4"/>
        <v>0.41560998106870883</v>
      </c>
      <c r="F16" s="4">
        <f t="shared" si="5"/>
        <v>0.18311626544634205</v>
      </c>
      <c r="G16" s="4">
        <f t="shared" si="6"/>
        <v>0.10572222514844455</v>
      </c>
    </row>
    <row r="17" spans="1:7" x14ac:dyDescent="0.2">
      <c r="A17" s="9" t="s">
        <v>58</v>
      </c>
      <c r="B17" s="4">
        <f t="shared" si="1"/>
        <v>0.9846294393626196</v>
      </c>
      <c r="C17" s="4">
        <f t="shared" si="2"/>
        <v>1.0248672226359909</v>
      </c>
      <c r="D17" s="4">
        <f t="shared" si="3"/>
        <v>1.0801566587257418</v>
      </c>
      <c r="E17" s="4">
        <f t="shared" si="4"/>
        <v>1.0298844402414506</v>
      </c>
      <c r="F17" s="4">
        <f t="shared" si="5"/>
        <v>4.7960835732792667E-2</v>
      </c>
      <c r="G17" s="4">
        <f t="shared" si="6"/>
        <v>2.7690201420887271E-2</v>
      </c>
    </row>
    <row r="18" spans="1:7" x14ac:dyDescent="0.2">
      <c r="A18" s="9" t="s">
        <v>59</v>
      </c>
      <c r="B18" s="4">
        <f t="shared" si="1"/>
        <v>0.63050047387652297</v>
      </c>
      <c r="C18" s="4">
        <f t="shared" si="2"/>
        <v>0.22011508822224071</v>
      </c>
      <c r="D18" s="4">
        <f t="shared" si="3"/>
        <v>0.17483420006842551</v>
      </c>
      <c r="E18" s="4">
        <f t="shared" si="4"/>
        <v>0.34181658738906306</v>
      </c>
      <c r="F18" s="4">
        <f t="shared" si="5"/>
        <v>0.25103063447740409</v>
      </c>
      <c r="G18" s="4">
        <f t="shared" si="6"/>
        <v>0.14493260439037181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5391B-8965-7741-8C37-2711B1B17344}">
  <dimension ref="A1:Q9"/>
  <sheetViews>
    <sheetView workbookViewId="0">
      <selection activeCell="H9" sqref="H9"/>
    </sheetView>
  </sheetViews>
  <sheetFormatPr baseColWidth="10" defaultRowHeight="16" x14ac:dyDescent="0.2"/>
  <cols>
    <col min="1" max="1" width="21.5" bestFit="1" customWidth="1"/>
    <col min="2" max="2" width="12.5" bestFit="1" customWidth="1"/>
    <col min="5" max="5" width="12" bestFit="1" customWidth="1"/>
    <col min="8" max="8" width="12" bestFit="1" customWidth="1"/>
  </cols>
  <sheetData>
    <row r="1" spans="1:17" x14ac:dyDescent="0.2">
      <c r="A1" s="5" t="s">
        <v>30</v>
      </c>
    </row>
    <row r="2" spans="1:17" x14ac:dyDescent="0.2">
      <c r="A2" s="5"/>
    </row>
    <row r="3" spans="1:17" x14ac:dyDescent="0.2">
      <c r="A3" s="2"/>
      <c r="B3" s="9" t="s">
        <v>31</v>
      </c>
      <c r="C3" s="2"/>
      <c r="D3" s="2"/>
      <c r="E3" s="9" t="s">
        <v>32</v>
      </c>
      <c r="F3" s="2"/>
      <c r="G3" s="2"/>
      <c r="H3" s="9" t="s">
        <v>17</v>
      </c>
      <c r="I3" s="2"/>
      <c r="L3" s="5" t="s">
        <v>34</v>
      </c>
      <c r="M3" s="5"/>
      <c r="N3" s="5"/>
      <c r="O3" s="5"/>
      <c r="P3" s="5"/>
      <c r="Q3" s="5"/>
    </row>
    <row r="4" spans="1:17" x14ac:dyDescent="0.2">
      <c r="A4" s="2"/>
      <c r="B4" s="2" t="s">
        <v>26</v>
      </c>
      <c r="C4" s="2" t="s">
        <v>27</v>
      </c>
      <c r="D4" s="2"/>
      <c r="E4" s="2" t="s">
        <v>26</v>
      </c>
      <c r="F4" s="2" t="s">
        <v>27</v>
      </c>
      <c r="G4" s="2"/>
      <c r="H4" s="2" t="s">
        <v>26</v>
      </c>
      <c r="I4" s="2" t="s">
        <v>27</v>
      </c>
      <c r="L4" s="9" t="s">
        <v>31</v>
      </c>
      <c r="M4" s="9" t="s">
        <v>32</v>
      </c>
      <c r="N4" s="9" t="s">
        <v>17</v>
      </c>
      <c r="O4" s="9" t="s">
        <v>33</v>
      </c>
      <c r="P4" s="9" t="s">
        <v>2</v>
      </c>
      <c r="Q4" s="9" t="s">
        <v>3</v>
      </c>
    </row>
    <row r="5" spans="1:17" x14ac:dyDescent="0.2">
      <c r="A5" s="9" t="s">
        <v>28</v>
      </c>
      <c r="B5" s="7">
        <v>0.33300000000000002</v>
      </c>
      <c r="C5" s="7">
        <f>B5/$B$8</f>
        <v>1.1892857142857143</v>
      </c>
      <c r="D5" s="2"/>
      <c r="E5" s="7">
        <v>1.4999999999999999E-2</v>
      </c>
      <c r="F5" s="7">
        <f>E5/$E$8</f>
        <v>1.25</v>
      </c>
      <c r="G5" s="2"/>
      <c r="H5" s="7">
        <v>0.67900000000000005</v>
      </c>
      <c r="I5" s="7">
        <f>H5/$H$8</f>
        <v>1.2049689440993789</v>
      </c>
      <c r="L5" s="7">
        <v>1.1892857142857143</v>
      </c>
      <c r="M5" s="7">
        <v>1.25</v>
      </c>
      <c r="N5" s="7">
        <v>1.2049689440993789</v>
      </c>
      <c r="O5" s="7">
        <f>AVERAGE(L5:N5)</f>
        <v>1.214751552795031</v>
      </c>
      <c r="P5" s="7">
        <f>STDEV(L5:N5)</f>
        <v>3.1517149254305446E-2</v>
      </c>
      <c r="Q5" s="7">
        <f>P5/SQRT(3)</f>
        <v>1.8196434606062864E-2</v>
      </c>
    </row>
    <row r="6" spans="1:17" x14ac:dyDescent="0.2">
      <c r="A6" s="9" t="s">
        <v>29</v>
      </c>
      <c r="B6" s="7">
        <v>0.22700000000000001</v>
      </c>
      <c r="C6" s="7">
        <f>B6/$B$8</f>
        <v>0.81071428571428561</v>
      </c>
      <c r="D6" s="2"/>
      <c r="E6" s="7">
        <v>8.9999999999999993E-3</v>
      </c>
      <c r="F6" s="7">
        <f>E6/$E$8</f>
        <v>0.74999999999999989</v>
      </c>
      <c r="G6" s="2"/>
      <c r="H6" s="7">
        <v>0.44800000000000001</v>
      </c>
      <c r="I6" s="7">
        <f>H6/$H$8</f>
        <v>0.79503105590062118</v>
      </c>
      <c r="L6" s="7">
        <v>0.81071428571428561</v>
      </c>
      <c r="M6" s="7">
        <v>0.74999999999999989</v>
      </c>
      <c r="N6" s="7">
        <v>0.79503105590062118</v>
      </c>
      <c r="O6" s="7">
        <f>AVERAGE(L6:N6)</f>
        <v>0.78524844720496889</v>
      </c>
      <c r="P6" s="7">
        <f>STDEV(L6:N6)</f>
        <v>3.1517149254305481E-2</v>
      </c>
      <c r="Q6" s="7">
        <f>P6/SQRT(3)</f>
        <v>1.8196434606062885E-2</v>
      </c>
    </row>
    <row r="7" spans="1:17" x14ac:dyDescent="0.2">
      <c r="A7" s="9"/>
      <c r="B7" s="2"/>
      <c r="C7" s="2"/>
      <c r="D7" s="2"/>
      <c r="E7" s="2"/>
      <c r="F7" s="2"/>
      <c r="G7" s="2"/>
      <c r="H7" s="2"/>
      <c r="I7" s="2"/>
    </row>
    <row r="8" spans="1:17" x14ac:dyDescent="0.2">
      <c r="A8" s="9" t="s">
        <v>73</v>
      </c>
      <c r="B8" s="7">
        <f>AVERAGE(B5:B6)</f>
        <v>0.28000000000000003</v>
      </c>
      <c r="C8" s="2"/>
      <c r="D8" s="2"/>
      <c r="E8" s="7">
        <f>AVERAGE(E5:E6)</f>
        <v>1.2E-2</v>
      </c>
      <c r="F8" s="2"/>
      <c r="G8" s="2"/>
      <c r="H8" s="7">
        <f>AVERAGE(H5:H6)</f>
        <v>0.5635</v>
      </c>
      <c r="I8" s="2"/>
    </row>
    <row r="9" spans="1:17" x14ac:dyDescent="0.2">
      <c r="A9" s="2"/>
      <c r="B9" s="2"/>
      <c r="C9" s="2"/>
      <c r="D9" s="2"/>
      <c r="E9" s="2"/>
      <c r="F9" s="2"/>
      <c r="G9" s="2"/>
      <c r="H9" s="2"/>
      <c r="I9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04645-CD36-C144-8625-257D394F95A8}">
  <dimension ref="A1:H12"/>
  <sheetViews>
    <sheetView workbookViewId="0">
      <selection activeCell="E11" sqref="E11"/>
    </sheetView>
  </sheetViews>
  <sheetFormatPr baseColWidth="10" defaultRowHeight="16" x14ac:dyDescent="0.2"/>
  <sheetData>
    <row r="1" spans="1:8" x14ac:dyDescent="0.2">
      <c r="A1" s="5" t="s">
        <v>55</v>
      </c>
    </row>
    <row r="2" spans="1:8" x14ac:dyDescent="0.2">
      <c r="A2" s="5"/>
    </row>
    <row r="3" spans="1:8" x14ac:dyDescent="0.2">
      <c r="B3" s="5" t="s">
        <v>61</v>
      </c>
    </row>
    <row r="4" spans="1:8" x14ac:dyDescent="0.2">
      <c r="A4" s="2"/>
      <c r="B4" s="9" t="s">
        <v>31</v>
      </c>
      <c r="C4" s="9" t="s">
        <v>32</v>
      </c>
      <c r="D4" s="9" t="s">
        <v>17</v>
      </c>
      <c r="E4" s="9" t="s">
        <v>47</v>
      </c>
      <c r="F4" s="2"/>
      <c r="G4" s="2"/>
      <c r="H4" s="9"/>
    </row>
    <row r="5" spans="1:8" x14ac:dyDescent="0.2">
      <c r="A5" s="9" t="s">
        <v>53</v>
      </c>
      <c r="B5" s="4">
        <v>1.0661988515221024</v>
      </c>
      <c r="C5" s="4">
        <v>0.83824788721433141</v>
      </c>
      <c r="D5" s="4">
        <v>1.6216093908834928</v>
      </c>
      <c r="E5" s="4">
        <v>0.94874536794452924</v>
      </c>
      <c r="F5" s="2"/>
      <c r="G5" s="2"/>
      <c r="H5" s="9"/>
    </row>
    <row r="6" spans="1:8" x14ac:dyDescent="0.2">
      <c r="A6" s="9" t="s">
        <v>54</v>
      </c>
      <c r="B6" s="4">
        <v>0.75447405144281743</v>
      </c>
      <c r="C6" s="4">
        <v>0.9139989292768057</v>
      </c>
      <c r="D6" s="4">
        <v>1.1474990854201137</v>
      </c>
      <c r="E6" s="4">
        <v>1.0344818802220337</v>
      </c>
      <c r="F6" s="2"/>
      <c r="G6" s="2"/>
      <c r="H6" s="9"/>
    </row>
    <row r="7" spans="1:8" x14ac:dyDescent="0.2">
      <c r="A7" s="2"/>
      <c r="B7" s="2"/>
      <c r="C7" s="2"/>
      <c r="D7" s="2"/>
      <c r="E7" s="2"/>
      <c r="F7" s="2"/>
      <c r="G7" s="2"/>
      <c r="H7" s="9"/>
    </row>
    <row r="8" spans="1:8" x14ac:dyDescent="0.2">
      <c r="A8" s="9" t="s">
        <v>72</v>
      </c>
      <c r="B8" s="4">
        <f>AVERAGE(B5:B6)</f>
        <v>0.9103364514824599</v>
      </c>
      <c r="C8" s="4">
        <f t="shared" ref="C8:E8" si="0">AVERAGE(C5:C6)</f>
        <v>0.87612340824556856</v>
      </c>
      <c r="D8" s="4">
        <f t="shared" si="0"/>
        <v>1.3845542381518032</v>
      </c>
      <c r="E8" s="4">
        <f t="shared" si="0"/>
        <v>0.99161362408328146</v>
      </c>
      <c r="F8" s="2"/>
      <c r="G8" s="2"/>
      <c r="H8" s="9"/>
    </row>
    <row r="9" spans="1:8" x14ac:dyDescent="0.2">
      <c r="A9" s="2"/>
      <c r="B9" s="2"/>
      <c r="C9" s="2"/>
      <c r="D9" s="2"/>
      <c r="E9" s="2"/>
      <c r="F9" s="2"/>
      <c r="G9" s="2"/>
      <c r="H9" s="9"/>
    </row>
    <row r="10" spans="1:8" x14ac:dyDescent="0.2">
      <c r="A10" s="8" t="s">
        <v>74</v>
      </c>
      <c r="B10" s="2"/>
      <c r="C10" s="2"/>
      <c r="D10" s="2"/>
      <c r="E10" s="2"/>
      <c r="F10" s="9" t="s">
        <v>1</v>
      </c>
      <c r="G10" s="9" t="s">
        <v>2</v>
      </c>
      <c r="H10" s="9" t="s">
        <v>3</v>
      </c>
    </row>
    <row r="11" spans="1:8" x14ac:dyDescent="0.2">
      <c r="A11" s="9" t="s">
        <v>53</v>
      </c>
      <c r="B11" s="4">
        <f>B5/$B$8</f>
        <v>1.1712140602365471</v>
      </c>
      <c r="C11" s="4">
        <f>C5/$C$8</f>
        <v>0.95676919407154903</v>
      </c>
      <c r="D11" s="4">
        <f>D5/$D$8</f>
        <v>1.1712140602365473</v>
      </c>
      <c r="E11" s="4">
        <f>E5/$E$8</f>
        <v>0.95676919407154903</v>
      </c>
      <c r="F11" s="4">
        <f>AVERAGE(B11:E11)</f>
        <v>1.0639916271540479</v>
      </c>
      <c r="G11" s="4">
        <f>STDEV(C11:E11)</f>
        <v>0.12380980120669501</v>
      </c>
      <c r="H11" s="4">
        <f>G11/SQRT(4)</f>
        <v>6.1904900603347503E-2</v>
      </c>
    </row>
    <row r="12" spans="1:8" x14ac:dyDescent="0.2">
      <c r="A12" s="9" t="s">
        <v>54</v>
      </c>
      <c r="B12" s="4">
        <f>B6/$B$8</f>
        <v>0.82878593976345283</v>
      </c>
      <c r="C12" s="4">
        <f>C6/$C$8</f>
        <v>1.043230805928451</v>
      </c>
      <c r="D12" s="4">
        <f>D6/$D$8</f>
        <v>0.82878593976345283</v>
      </c>
      <c r="E12" s="4">
        <f>E6/$E$8</f>
        <v>1.043230805928451</v>
      </c>
      <c r="F12" s="4">
        <f>AVERAGE(B12:E12)</f>
        <v>0.93600837284595184</v>
      </c>
      <c r="G12" s="4">
        <f>STDEV(C12:E12)</f>
        <v>0.12380980120669556</v>
      </c>
      <c r="H12" s="4">
        <f>G12/SQRT(4)</f>
        <v>6.190490060334778E-2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FDA14-A2B8-7944-83F1-95826F571EED}">
  <dimension ref="A1:O16"/>
  <sheetViews>
    <sheetView workbookViewId="0">
      <selection activeCell="L13" sqref="L13"/>
    </sheetView>
  </sheetViews>
  <sheetFormatPr baseColWidth="10" defaultRowHeight="16" x14ac:dyDescent="0.2"/>
  <cols>
    <col min="1" max="1" width="21.5" bestFit="1" customWidth="1"/>
  </cols>
  <sheetData>
    <row r="1" spans="1:15" x14ac:dyDescent="0.2">
      <c r="A1" s="5" t="s">
        <v>71</v>
      </c>
    </row>
    <row r="3" spans="1:15" x14ac:dyDescent="0.2">
      <c r="B3" s="5" t="s">
        <v>61</v>
      </c>
    </row>
    <row r="4" spans="1:15" x14ac:dyDescent="0.2">
      <c r="B4" s="9" t="s">
        <v>31</v>
      </c>
      <c r="C4" s="9" t="s">
        <v>32</v>
      </c>
      <c r="D4" s="9" t="s">
        <v>17</v>
      </c>
      <c r="E4" s="9" t="s">
        <v>47</v>
      </c>
      <c r="F4" s="9" t="s">
        <v>64</v>
      </c>
      <c r="G4" s="9" t="s">
        <v>65</v>
      </c>
      <c r="H4" s="9" t="s">
        <v>66</v>
      </c>
      <c r="I4" s="9" t="s">
        <v>67</v>
      </c>
      <c r="J4" s="9" t="s">
        <v>68</v>
      </c>
      <c r="K4" s="9" t="s">
        <v>69</v>
      </c>
      <c r="L4" s="9" t="s">
        <v>70</v>
      </c>
    </row>
    <row r="5" spans="1:15" x14ac:dyDescent="0.2">
      <c r="A5" s="9" t="s">
        <v>49</v>
      </c>
      <c r="B5" s="4">
        <v>0.73920085999999996</v>
      </c>
      <c r="C5" s="4">
        <v>0.96161658000000005</v>
      </c>
      <c r="D5" s="4">
        <v>0.30837094999999998</v>
      </c>
      <c r="E5" s="4">
        <v>1.15079855</v>
      </c>
      <c r="F5" s="4">
        <v>1.2172753199999999</v>
      </c>
      <c r="G5" s="4">
        <v>0.82801393300000004</v>
      </c>
      <c r="H5" s="4">
        <v>0.93965860300000004</v>
      </c>
      <c r="I5" s="4">
        <v>1.10577174</v>
      </c>
      <c r="J5" s="4">
        <v>0.78509362000000005</v>
      </c>
      <c r="K5" s="4">
        <v>1.40729635</v>
      </c>
      <c r="L5" s="4">
        <v>1.0101919500000001</v>
      </c>
    </row>
    <row r="6" spans="1:15" x14ac:dyDescent="0.2">
      <c r="A6" s="9" t="s">
        <v>51</v>
      </c>
      <c r="B6" s="4">
        <v>1.56427253</v>
      </c>
      <c r="C6" s="4">
        <v>1.86224561</v>
      </c>
      <c r="D6" s="4">
        <v>0.69871691000000002</v>
      </c>
      <c r="E6" s="4">
        <v>2.03746187</v>
      </c>
      <c r="F6" s="4">
        <v>3.5819929099999999</v>
      </c>
      <c r="G6" s="4">
        <v>1.329658258</v>
      </c>
      <c r="H6" s="4">
        <v>2.4795064060000001</v>
      </c>
      <c r="I6" s="4">
        <v>1.1546670699999999</v>
      </c>
      <c r="J6" s="4">
        <v>1.2835476400000001</v>
      </c>
      <c r="K6" s="4">
        <v>2.12200269</v>
      </c>
      <c r="L6" s="4">
        <v>1.0316988600000001</v>
      </c>
    </row>
    <row r="7" spans="1:15" x14ac:dyDescent="0.2">
      <c r="A7" s="9" t="s">
        <v>50</v>
      </c>
      <c r="B7" s="4"/>
      <c r="C7" s="4"/>
      <c r="D7" s="4"/>
      <c r="E7" s="4"/>
      <c r="F7" s="4"/>
      <c r="G7" s="4"/>
      <c r="H7" s="4"/>
      <c r="I7" s="4">
        <v>0.40078662999999998</v>
      </c>
      <c r="J7" s="4">
        <v>0.13496686999999999</v>
      </c>
      <c r="K7" s="4">
        <v>0.49801164999999997</v>
      </c>
      <c r="L7" s="4">
        <v>0.20078502000000001</v>
      </c>
    </row>
    <row r="8" spans="1:15" x14ac:dyDescent="0.2">
      <c r="A8" s="9" t="s">
        <v>52</v>
      </c>
      <c r="B8" s="4"/>
      <c r="C8" s="4"/>
      <c r="D8" s="4"/>
      <c r="E8" s="4"/>
      <c r="F8" s="4"/>
      <c r="G8" s="4"/>
      <c r="H8" s="4"/>
      <c r="I8" s="4">
        <v>0.63050088000000004</v>
      </c>
      <c r="J8" s="4">
        <v>0.15940947999999999</v>
      </c>
      <c r="K8" s="4">
        <v>0.67956015000000003</v>
      </c>
      <c r="L8" s="4">
        <v>0.31367604999999998</v>
      </c>
    </row>
    <row r="10" spans="1:15" x14ac:dyDescent="0.2">
      <c r="A10" s="9" t="s">
        <v>73</v>
      </c>
      <c r="B10" s="4">
        <f>AVERAGE(B5:B6)</f>
        <v>1.1517366949999999</v>
      </c>
      <c r="C10" s="4">
        <f t="shared" ref="C10:L10" si="0">AVERAGE(C5:C6)</f>
        <v>1.4119310949999999</v>
      </c>
      <c r="D10" s="4">
        <f t="shared" si="0"/>
        <v>0.50354392999999997</v>
      </c>
      <c r="E10" s="4">
        <f t="shared" si="0"/>
        <v>1.5941302099999999</v>
      </c>
      <c r="F10" s="4">
        <f t="shared" si="0"/>
        <v>2.399634115</v>
      </c>
      <c r="G10" s="4">
        <f t="shared" si="0"/>
        <v>1.0788360955</v>
      </c>
      <c r="H10" s="4">
        <f t="shared" si="0"/>
        <v>1.7095825045000002</v>
      </c>
      <c r="I10" s="4">
        <f t="shared" si="0"/>
        <v>1.1302194050000001</v>
      </c>
      <c r="J10" s="4">
        <f t="shared" si="0"/>
        <v>1.0343206300000001</v>
      </c>
      <c r="K10" s="4">
        <f t="shared" si="0"/>
        <v>1.7646495199999999</v>
      </c>
      <c r="L10" s="4">
        <f t="shared" si="0"/>
        <v>1.020945405</v>
      </c>
    </row>
    <row r="12" spans="1:15" x14ac:dyDescent="0.2">
      <c r="A12" s="9" t="s">
        <v>74</v>
      </c>
      <c r="M12" s="9" t="s">
        <v>1</v>
      </c>
      <c r="N12" s="9" t="s">
        <v>2</v>
      </c>
      <c r="O12" s="9" t="s">
        <v>3</v>
      </c>
    </row>
    <row r="13" spans="1:15" x14ac:dyDescent="0.2">
      <c r="A13" s="9" t="s">
        <v>49</v>
      </c>
      <c r="B13" s="4">
        <f>B5/$B$10</f>
        <v>0.64181410838872344</v>
      </c>
      <c r="C13" s="4">
        <f>C5/$C$10</f>
        <v>0.68106480791118218</v>
      </c>
      <c r="D13" s="4">
        <f>D5/$D$10</f>
        <v>0.61240128542508698</v>
      </c>
      <c r="E13" s="4">
        <f>E5/$E$10</f>
        <v>0.72189746030846502</v>
      </c>
      <c r="F13" s="4">
        <f>F5/$F$10</f>
        <v>0.50727538518929582</v>
      </c>
      <c r="G13" s="4">
        <f>G5/$G$10</f>
        <v>0.76750670139215782</v>
      </c>
      <c r="H13" s="4">
        <f>H5/$H$10</f>
        <v>0.54964214978020087</v>
      </c>
      <c r="I13" s="4">
        <f>I5/$I$10</f>
        <v>0.97836909816638651</v>
      </c>
      <c r="J13" s="4">
        <f>J5/$J$10</f>
        <v>0.75904279314239342</v>
      </c>
      <c r="K13" s="4">
        <f>K5/$K$10</f>
        <v>0.79749340254261936</v>
      </c>
      <c r="L13" s="4">
        <f>L5/$L$10</f>
        <v>0.98946715960781473</v>
      </c>
      <c r="M13" s="4">
        <f>AVERAGE(B13:L13)</f>
        <v>0.72781585016857508</v>
      </c>
      <c r="N13" s="4">
        <f>STDEV(B13:L13)</f>
        <v>0.1555523248282881</v>
      </c>
      <c r="O13" s="4">
        <f>N13/SQRT(11)</f>
        <v>4.6900790611174185E-2</v>
      </c>
    </row>
    <row r="14" spans="1:15" x14ac:dyDescent="0.2">
      <c r="A14" s="9" t="s">
        <v>51</v>
      </c>
      <c r="B14" s="4">
        <f>B6/$B$10</f>
        <v>1.3581858916112768</v>
      </c>
      <c r="C14" s="4">
        <f>C6/$C$10</f>
        <v>1.3189351920888179</v>
      </c>
      <c r="D14" s="4">
        <f>D6/$D$10</f>
        <v>1.3875987145749131</v>
      </c>
      <c r="E14" s="4">
        <f>E6/$E$10</f>
        <v>1.2781025396915351</v>
      </c>
      <c r="F14" s="4">
        <f>F6/$F$10</f>
        <v>1.4927246148107041</v>
      </c>
      <c r="G14" s="4">
        <f>G6/$G$10</f>
        <v>1.2324932986078421</v>
      </c>
      <c r="H14" s="4">
        <f>H6/$H$10</f>
        <v>1.4503578502197989</v>
      </c>
      <c r="I14" s="4">
        <f>I6/$I$10</f>
        <v>1.0216309018336134</v>
      </c>
      <c r="J14" s="4">
        <f>J6/$J$10</f>
        <v>1.2409572068576067</v>
      </c>
      <c r="K14" s="4">
        <f>K6/$K$10</f>
        <v>1.2025065974573808</v>
      </c>
      <c r="L14" s="4">
        <f>L6/$L$10</f>
        <v>1.0105328403921854</v>
      </c>
      <c r="M14" s="4">
        <f>AVERAGE(B14:L14)</f>
        <v>1.272184149831425</v>
      </c>
      <c r="N14" s="4">
        <f>STDEV(B14:L14)</f>
        <v>0.1555523248282881</v>
      </c>
      <c r="O14" s="4">
        <f>N14/SQRT(11)</f>
        <v>4.6900790611174185E-2</v>
      </c>
    </row>
    <row r="15" spans="1:15" x14ac:dyDescent="0.2">
      <c r="A15" s="9" t="s">
        <v>50</v>
      </c>
      <c r="I15" s="4">
        <f t="shared" ref="I15:I16" si="1">I7/$I$10</f>
        <v>0.35460958131399273</v>
      </c>
      <c r="J15" s="4">
        <f t="shared" ref="J15:J16" si="2">J7/$J$10</f>
        <v>0.13048842504475616</v>
      </c>
      <c r="K15" s="4">
        <f t="shared" ref="K15:K16" si="3">K7/$K$10</f>
        <v>0.28221561525713051</v>
      </c>
      <c r="L15" s="4">
        <f t="shared" ref="L15:L16" si="4">L7/$L$10</f>
        <v>0.19666577567876906</v>
      </c>
      <c r="M15" s="4">
        <f>AVERAGE(I15:L15)</f>
        <v>0.24099484932366211</v>
      </c>
      <c r="N15" s="4">
        <f>STDEV(I15:L15)</f>
        <v>9.7952701930575328E-2</v>
      </c>
      <c r="O15" s="4">
        <f t="shared" ref="O15:O16" si="5">N15/SQRT(4)</f>
        <v>4.8976350965287664E-2</v>
      </c>
    </row>
    <row r="16" spans="1:15" x14ac:dyDescent="0.2">
      <c r="A16" s="9" t="s">
        <v>52</v>
      </c>
      <c r="I16" s="4">
        <f t="shared" si="1"/>
        <v>0.5578570649297957</v>
      </c>
      <c r="J16" s="4">
        <f t="shared" si="2"/>
        <v>0.15411998501857202</v>
      </c>
      <c r="K16" s="4">
        <f t="shared" si="3"/>
        <v>0.38509638446505801</v>
      </c>
      <c r="L16" s="4">
        <f t="shared" si="4"/>
        <v>0.30724076768825853</v>
      </c>
      <c r="M16" s="4">
        <f>AVERAGE(I16:L16)</f>
        <v>0.35107855052542103</v>
      </c>
      <c r="N16" s="4">
        <f>STDEV(I16:L16)</f>
        <v>0.16795733066845581</v>
      </c>
      <c r="O16" s="4">
        <f t="shared" si="5"/>
        <v>8.3978665334227903E-2</v>
      </c>
    </row>
  </sheetData>
  <pageMargins left="0.7" right="0.7" top="0.75" bottom="0.75" header="0.3" footer="0.3"/>
  <ignoredErrors>
    <ignoredError sqref="I10:L10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7DC5D-DA15-4343-9ECA-B7BD500AFC80}">
  <dimension ref="A1:R12"/>
  <sheetViews>
    <sheetView topLeftCell="A2" workbookViewId="0">
      <selection activeCell="P8" sqref="P8"/>
    </sheetView>
  </sheetViews>
  <sheetFormatPr baseColWidth="10" defaultRowHeight="16" x14ac:dyDescent="0.2"/>
  <cols>
    <col min="1" max="1" width="25.83203125" bestFit="1" customWidth="1"/>
    <col min="4" max="4" width="19.5" bestFit="1" customWidth="1"/>
    <col min="7" max="7" width="19.5" bestFit="1" customWidth="1"/>
    <col min="10" max="10" width="19.5" bestFit="1" customWidth="1"/>
    <col min="12" max="12" width="16.83203125" bestFit="1" customWidth="1"/>
  </cols>
  <sheetData>
    <row r="1" spans="1:18" x14ac:dyDescent="0.2">
      <c r="A1" s="8" t="s">
        <v>16</v>
      </c>
      <c r="C1" s="2"/>
    </row>
    <row r="2" spans="1:18" x14ac:dyDescent="0.2">
      <c r="A2" s="2"/>
      <c r="C2" s="2"/>
    </row>
    <row r="3" spans="1:18" x14ac:dyDescent="0.2">
      <c r="A3" s="2"/>
      <c r="C3" s="1" t="s">
        <v>31</v>
      </c>
      <c r="F3" s="6" t="s">
        <v>32</v>
      </c>
      <c r="I3" s="9" t="s">
        <v>17</v>
      </c>
    </row>
    <row r="4" spans="1:18" x14ac:dyDescent="0.2">
      <c r="A4" s="2"/>
      <c r="C4" s="2"/>
      <c r="D4" s="9" t="s">
        <v>61</v>
      </c>
      <c r="E4" s="5"/>
      <c r="F4" s="5"/>
      <c r="G4" s="9" t="s">
        <v>61</v>
      </c>
      <c r="H4" s="5"/>
      <c r="I4" s="5"/>
      <c r="J4" s="9" t="s">
        <v>61</v>
      </c>
    </row>
    <row r="5" spans="1:18" x14ac:dyDescent="0.2">
      <c r="A5" s="9" t="s">
        <v>7</v>
      </c>
      <c r="C5" s="7">
        <v>8.2299999999999998E-2</v>
      </c>
      <c r="F5" s="7">
        <v>7.7299999999999994E-2</v>
      </c>
      <c r="G5" s="2"/>
      <c r="I5" s="3">
        <v>228283.243193745</v>
      </c>
      <c r="M5" s="5" t="s">
        <v>76</v>
      </c>
    </row>
    <row r="6" spans="1:18" x14ac:dyDescent="0.2">
      <c r="A6" s="9" t="s">
        <v>8</v>
      </c>
      <c r="C6" s="7">
        <v>0.11</v>
      </c>
      <c r="F6" s="7">
        <v>6.4099999999999999E-3</v>
      </c>
      <c r="G6" s="2"/>
      <c r="I6" s="3">
        <v>221596.76465835801</v>
      </c>
    </row>
    <row r="7" spans="1:18" x14ac:dyDescent="0.2">
      <c r="A7" s="9" t="s">
        <v>9</v>
      </c>
      <c r="C7" s="7">
        <v>0.122</v>
      </c>
      <c r="F7" s="7">
        <v>5.4699999999999999E-2</v>
      </c>
      <c r="G7" s="2"/>
      <c r="I7" s="3">
        <v>282129.58865400002</v>
      </c>
      <c r="M7" s="1" t="s">
        <v>31</v>
      </c>
      <c r="N7" s="6" t="s">
        <v>32</v>
      </c>
      <c r="O7" s="9" t="s">
        <v>17</v>
      </c>
      <c r="P7" s="9" t="s">
        <v>1</v>
      </c>
      <c r="Q7" s="9" t="s">
        <v>2</v>
      </c>
      <c r="R7" s="9" t="s">
        <v>3</v>
      </c>
    </row>
    <row r="8" spans="1:18" x14ac:dyDescent="0.2">
      <c r="A8" s="9" t="s">
        <v>10</v>
      </c>
      <c r="C8" s="7">
        <v>0.26700000000000002</v>
      </c>
      <c r="D8" s="4">
        <f>C8/C5</f>
        <v>3.2442284325637911</v>
      </c>
      <c r="F8" s="7">
        <v>0.17799999999999999</v>
      </c>
      <c r="G8" s="4">
        <f>F8/F5</f>
        <v>2.3027166882276844</v>
      </c>
      <c r="I8" s="3">
        <v>286889.21184221702</v>
      </c>
      <c r="J8" s="4">
        <f>I8/I5</f>
        <v>1.2567247942887025</v>
      </c>
      <c r="L8" s="9" t="s">
        <v>11</v>
      </c>
      <c r="M8" s="4">
        <f>D8/$D$12</f>
        <v>1.0120495948005523</v>
      </c>
      <c r="N8" s="4">
        <f>G8/$G$12</f>
        <v>0.88296315015602422</v>
      </c>
      <c r="O8" s="4">
        <f>J8/$J$12</f>
        <v>1.0857100379048679</v>
      </c>
      <c r="P8" s="4">
        <f>AVERAGE(M8:O8)</f>
        <v>0.99357426095381474</v>
      </c>
      <c r="Q8" s="4">
        <f>STDEV(M8:O8)</f>
        <v>0.10262835180164327</v>
      </c>
      <c r="R8" s="4">
        <f>Q8/SQRT(COUNT(M8:O8))</f>
        <v>5.9252506539166361E-2</v>
      </c>
    </row>
    <row r="9" spans="1:18" x14ac:dyDescent="0.2">
      <c r="A9" s="9" t="s">
        <v>12</v>
      </c>
      <c r="C9" s="7">
        <v>0.435</v>
      </c>
      <c r="D9" s="4">
        <f>C9/C6</f>
        <v>3.9545454545454546</v>
      </c>
      <c r="F9" s="7">
        <v>2.2499999999999999E-2</v>
      </c>
      <c r="G9" s="4">
        <f>F9/F6</f>
        <v>3.5101404056162244</v>
      </c>
      <c r="I9" s="3">
        <v>307343.49787150702</v>
      </c>
      <c r="J9" s="4">
        <f>I9/I6</f>
        <v>1.386949391365651</v>
      </c>
      <c r="L9" s="9" t="s">
        <v>13</v>
      </c>
      <c r="M9" s="4">
        <f t="shared" ref="M9:M10" si="0">D9/$D$12</f>
        <v>1.2336357343771593</v>
      </c>
      <c r="N9" s="4">
        <f t="shared" ref="N9:N10" si="1">G9/$G$12</f>
        <v>1.3459426623681965</v>
      </c>
      <c r="O9" s="4">
        <f t="shared" ref="O9:O10" si="2">J9/$J$12</f>
        <v>1.1982137084547781</v>
      </c>
      <c r="P9" s="4">
        <f>AVERAGE(M9:O9)</f>
        <v>1.2592640350667113</v>
      </c>
      <c r="Q9" s="4">
        <f>STDEV(M9:O9)</f>
        <v>7.7126962232826127E-2</v>
      </c>
      <c r="R9" s="4">
        <f>Q9/SQRT(COUNT(M9:O9))</f>
        <v>4.4529272406900265E-2</v>
      </c>
    </row>
    <row r="10" spans="1:18" x14ac:dyDescent="0.2">
      <c r="A10" s="9" t="s">
        <v>14</v>
      </c>
      <c r="C10" s="7">
        <v>0.29499999999999998</v>
      </c>
      <c r="D10" s="4">
        <f>C10/C7</f>
        <v>2.418032786885246</v>
      </c>
      <c r="F10" s="7">
        <v>0.11</v>
      </c>
      <c r="G10" s="4">
        <f>F10/F7</f>
        <v>2.0109689213893969</v>
      </c>
      <c r="I10" s="3">
        <v>233848.31128246</v>
      </c>
      <c r="J10" s="4">
        <f>I10/I7</f>
        <v>0.82886843736637794</v>
      </c>
      <c r="L10" s="9" t="s">
        <v>15</v>
      </c>
      <c r="M10" s="4">
        <f t="shared" si="0"/>
        <v>0.75431467082228798</v>
      </c>
      <c r="N10" s="4">
        <f t="shared" si="1"/>
        <v>0.7710941874757794</v>
      </c>
      <c r="O10" s="4">
        <f t="shared" si="2"/>
        <v>0.7160762536403541</v>
      </c>
      <c r="P10" s="4">
        <f>AVERAGE(M10:O10)</f>
        <v>0.7471617039794739</v>
      </c>
      <c r="Q10" s="4">
        <f>STDEV(M10:O10)</f>
        <v>2.8197818388496089E-2</v>
      </c>
      <c r="R10" s="4">
        <f>Q10/SQRT(COUNT(M10:O10))</f>
        <v>1.6280018037158398E-2</v>
      </c>
    </row>
    <row r="11" spans="1:18" x14ac:dyDescent="0.2">
      <c r="A11" s="9"/>
      <c r="C11" s="2"/>
    </row>
    <row r="12" spans="1:18" x14ac:dyDescent="0.2">
      <c r="A12" s="9" t="s">
        <v>75</v>
      </c>
      <c r="D12" s="4">
        <f>AVERAGE(D8:D10)</f>
        <v>3.205602224664831</v>
      </c>
      <c r="G12" s="4">
        <f>AVERAGE(G8:G10)</f>
        <v>2.6079420050777684</v>
      </c>
      <c r="J12" s="4">
        <f>AVERAGE(J8:J10)</f>
        <v>1.1575142076735772</v>
      </c>
    </row>
  </sheetData>
  <pageMargins left="0.7" right="0.7" top="0.75" bottom="0.75" header="0.3" footer="0.3"/>
  <ignoredErrors>
    <ignoredError sqref="N8:N10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2A0A3-1ACE-124A-8782-A0FC066DA69F}">
  <dimension ref="A1:K17"/>
  <sheetViews>
    <sheetView topLeftCell="A6" workbookViewId="0">
      <selection activeCell="I14" sqref="I14"/>
    </sheetView>
  </sheetViews>
  <sheetFormatPr baseColWidth="10" defaultRowHeight="16" x14ac:dyDescent="0.2"/>
  <cols>
    <col min="1" max="1" width="21.5" bestFit="1" customWidth="1"/>
  </cols>
  <sheetData>
    <row r="1" spans="1:11" x14ac:dyDescent="0.2">
      <c r="A1" s="5" t="s">
        <v>45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x14ac:dyDescent="0.2">
      <c r="A2" s="5"/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x14ac:dyDescent="0.2">
      <c r="A3" s="14"/>
      <c r="B3" s="5" t="s">
        <v>61</v>
      </c>
      <c r="C3" s="14"/>
      <c r="D3" s="14"/>
      <c r="E3" s="14"/>
      <c r="F3" s="14"/>
      <c r="G3" s="14"/>
      <c r="H3" s="14"/>
      <c r="I3" s="14"/>
      <c r="J3" s="14"/>
      <c r="K3" s="14"/>
    </row>
    <row r="4" spans="1:11" x14ac:dyDescent="0.2">
      <c r="A4" s="14"/>
      <c r="B4" s="32">
        <v>181116</v>
      </c>
      <c r="C4" s="32">
        <v>231116</v>
      </c>
      <c r="D4" s="33" t="s">
        <v>43</v>
      </c>
      <c r="E4" s="32">
        <v>160117</v>
      </c>
      <c r="F4" s="32">
        <v>270117</v>
      </c>
      <c r="G4" s="33" t="s">
        <v>44</v>
      </c>
      <c r="H4" s="31"/>
      <c r="I4" s="31"/>
      <c r="J4" s="14"/>
      <c r="K4" s="14"/>
    </row>
    <row r="5" spans="1:11" x14ac:dyDescent="0.2">
      <c r="A5" s="9" t="s">
        <v>39</v>
      </c>
      <c r="B5" s="23">
        <v>1.2391656546423182</v>
      </c>
      <c r="C5" s="23">
        <v>1.5833378530162974</v>
      </c>
      <c r="D5" s="23">
        <v>1.0205396348270099</v>
      </c>
      <c r="E5" s="23">
        <v>2.2855587396598396</v>
      </c>
      <c r="F5" s="23">
        <v>0.9097486963221243</v>
      </c>
      <c r="G5" s="23">
        <v>1.3343047805985502</v>
      </c>
      <c r="H5" s="14"/>
      <c r="I5" s="14"/>
      <c r="J5" s="14"/>
      <c r="K5" s="14"/>
    </row>
    <row r="6" spans="1:11" x14ac:dyDescent="0.2">
      <c r="A6" s="9" t="s">
        <v>40</v>
      </c>
      <c r="B6" s="23">
        <v>1.8086277891212847</v>
      </c>
      <c r="C6" s="23">
        <v>1.6850333537640214</v>
      </c>
      <c r="D6" s="23">
        <v>1.0536821301174899</v>
      </c>
      <c r="E6" s="23">
        <v>2.78822054674924</v>
      </c>
      <c r="F6" s="23">
        <v>1.018294501416384</v>
      </c>
      <c r="G6" s="23">
        <v>1.808432059347211</v>
      </c>
      <c r="H6" s="14"/>
      <c r="I6" s="14"/>
      <c r="J6" s="14"/>
      <c r="K6" s="14"/>
    </row>
    <row r="7" spans="1:11" x14ac:dyDescent="0.2">
      <c r="A7" s="32" t="s">
        <v>41</v>
      </c>
      <c r="B7" s="23">
        <v>1.4106705138645452</v>
      </c>
      <c r="C7" s="23">
        <v>1.0571294567854328</v>
      </c>
      <c r="D7" s="23">
        <v>0.89759787632644117</v>
      </c>
      <c r="E7" s="23">
        <v>1.1473163104463466</v>
      </c>
      <c r="F7" s="23">
        <v>0.84846648270158342</v>
      </c>
      <c r="G7" s="23">
        <v>1.525788195436063</v>
      </c>
      <c r="H7" s="14"/>
      <c r="I7" s="14"/>
      <c r="J7" s="14"/>
      <c r="K7" s="14"/>
    </row>
    <row r="8" spans="1:11" x14ac:dyDescent="0.2">
      <c r="A8" s="32" t="s">
        <v>42</v>
      </c>
      <c r="B8" s="23">
        <v>0.7961930115370871</v>
      </c>
      <c r="C8" s="23">
        <v>1.0773062322431917</v>
      </c>
      <c r="D8" s="23">
        <v>0.92425394107022341</v>
      </c>
      <c r="E8" s="23">
        <v>1.0896784783257309</v>
      </c>
      <c r="F8" s="23">
        <v>0.92603702384559627</v>
      </c>
      <c r="G8" s="23">
        <v>1.1577180905924243</v>
      </c>
      <c r="H8" s="14"/>
      <c r="I8" s="14"/>
      <c r="J8" s="14"/>
      <c r="K8" s="14"/>
    </row>
    <row r="9" spans="1:11" x14ac:dyDescent="0.2">
      <c r="A9" s="34"/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x14ac:dyDescent="0.2">
      <c r="A10" s="9" t="s">
        <v>73</v>
      </c>
      <c r="B10" s="23">
        <f>AVERAGE(B5:B8)</f>
        <v>1.313664242291309</v>
      </c>
      <c r="C10" s="23">
        <f t="shared" ref="C10:G10" si="0">AVERAGE(C5:C8)</f>
        <v>1.3507017239522359</v>
      </c>
      <c r="D10" s="23">
        <f t="shared" si="0"/>
        <v>0.97401839558529113</v>
      </c>
      <c r="E10" s="23">
        <f t="shared" si="0"/>
        <v>1.8276935187952894</v>
      </c>
      <c r="F10" s="23">
        <f t="shared" si="0"/>
        <v>0.92563667607142197</v>
      </c>
      <c r="G10" s="23">
        <f t="shared" si="0"/>
        <v>1.4565607814935622</v>
      </c>
      <c r="H10" s="14"/>
      <c r="I10" s="14"/>
      <c r="J10" s="14"/>
      <c r="K10" s="14"/>
    </row>
    <row r="11" spans="1:11" x14ac:dyDescent="0.2">
      <c r="A11" s="34"/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spans="1:11" x14ac:dyDescent="0.2">
      <c r="A12" s="9" t="s">
        <v>77</v>
      </c>
      <c r="B12" s="14"/>
      <c r="C12" s="14"/>
      <c r="D12" s="14"/>
      <c r="E12" s="14"/>
      <c r="F12" s="14"/>
      <c r="G12" s="14"/>
      <c r="H12" s="14"/>
      <c r="I12" s="14"/>
      <c r="J12" s="35"/>
      <c r="K12" s="14"/>
    </row>
    <row r="13" spans="1:11" x14ac:dyDescent="0.2">
      <c r="A13" s="27"/>
      <c r="B13" s="14"/>
      <c r="C13" s="14"/>
      <c r="D13" s="14"/>
      <c r="E13" s="14"/>
      <c r="F13" s="14"/>
      <c r="G13" s="14"/>
      <c r="H13" s="14"/>
      <c r="I13" s="32" t="s">
        <v>1</v>
      </c>
      <c r="J13" s="32" t="s">
        <v>2</v>
      </c>
      <c r="K13" s="32" t="s">
        <v>3</v>
      </c>
    </row>
    <row r="14" spans="1:11" x14ac:dyDescent="0.2">
      <c r="A14" s="9" t="s">
        <v>39</v>
      </c>
      <c r="B14" s="23">
        <f>B5/$B$10</f>
        <v>0.94328947591733991</v>
      </c>
      <c r="C14" s="23">
        <f>C5/$C$10</f>
        <v>1.1722335323474333</v>
      </c>
      <c r="D14" s="23">
        <f>D5/$D$10</f>
        <v>1.0477621772366672</v>
      </c>
      <c r="E14" s="23">
        <f>E5/$E$10</f>
        <v>1.2505153167946608</v>
      </c>
      <c r="F14" s="23">
        <f>F5/$F$10</f>
        <v>0.98283561989275392</v>
      </c>
      <c r="G14" s="23">
        <f>G5/$G$10</f>
        <v>0.91606529404859416</v>
      </c>
      <c r="H14" s="14"/>
      <c r="I14" s="23">
        <f>AVERAGE(B14:G14)</f>
        <v>1.0521169027062416</v>
      </c>
      <c r="J14" s="23">
        <f>STDEV(B14:G14)</f>
        <v>0.13338833850916965</v>
      </c>
      <c r="K14" s="23">
        <f>J14/SQRT(COUNT(B14:G14))</f>
        <v>5.4455561164183576E-2</v>
      </c>
    </row>
    <row r="15" spans="1:11" x14ac:dyDescent="0.2">
      <c r="A15" s="9" t="s">
        <v>40</v>
      </c>
      <c r="B15" s="23">
        <f t="shared" ref="B15:B17" si="1">B6/$B$10</f>
        <v>1.3767808629445941</v>
      </c>
      <c r="C15" s="23">
        <f t="shared" ref="C15:C17" si="2">C6/$C$10</f>
        <v>1.2475243970471221</v>
      </c>
      <c r="D15" s="23">
        <f t="shared" ref="D15:D17" si="3">D6/$D$10</f>
        <v>1.0817887371463129</v>
      </c>
      <c r="E15" s="23">
        <f t="shared" ref="E15:E17" si="4">E6/$E$10</f>
        <v>1.5255405340535841</v>
      </c>
      <c r="F15" s="23">
        <f t="shared" ref="F15:F17" si="5">F6/$F$10</f>
        <v>1.1001017221338067</v>
      </c>
      <c r="G15" s="23">
        <f t="shared" ref="G15:G17" si="6">G6/$G$10</f>
        <v>1.2415767898767938</v>
      </c>
      <c r="H15" s="14"/>
      <c r="I15" s="23">
        <f>AVERAGE(B15:G15)</f>
        <v>1.2622188405337023</v>
      </c>
      <c r="J15" s="23">
        <f>STDEV(B15:G15)</f>
        <v>0.16848844142458341</v>
      </c>
      <c r="K15" s="23">
        <f>J15/SQRT(COUNT(B15:G15))</f>
        <v>6.8785118174506901E-2</v>
      </c>
    </row>
    <row r="16" spans="1:11" x14ac:dyDescent="0.2">
      <c r="A16" s="9" t="s">
        <v>41</v>
      </c>
      <c r="B16" s="23">
        <f t="shared" si="1"/>
        <v>1.0738440375023353</v>
      </c>
      <c r="C16" s="23">
        <f t="shared" si="2"/>
        <v>0.78265203785496573</v>
      </c>
      <c r="D16" s="23">
        <f t="shared" si="3"/>
        <v>0.92154098977470689</v>
      </c>
      <c r="E16" s="23">
        <f t="shared" si="4"/>
        <v>0.62773998958129018</v>
      </c>
      <c r="F16" s="23">
        <f t="shared" si="5"/>
        <v>0.91663014726537895</v>
      </c>
      <c r="G16" s="23">
        <f t="shared" si="6"/>
        <v>1.0475279952763212</v>
      </c>
      <c r="H16" s="14"/>
      <c r="I16" s="23">
        <f>AVERAGE(B16:G16)</f>
        <v>0.89498919954249967</v>
      </c>
      <c r="J16" s="23">
        <f>STDEV(B16:G16)</f>
        <v>0.16761398722621276</v>
      </c>
      <c r="K16" s="23">
        <f>J16/SQRT(COUNT(B16:G16))</f>
        <v>6.8428123742933139E-2</v>
      </c>
    </row>
    <row r="17" spans="1:11" x14ac:dyDescent="0.2">
      <c r="A17" s="32" t="s">
        <v>42</v>
      </c>
      <c r="B17" s="23">
        <f t="shared" si="1"/>
        <v>0.60608562363573026</v>
      </c>
      <c r="C17" s="23">
        <f t="shared" si="2"/>
        <v>0.79759003275047857</v>
      </c>
      <c r="D17" s="23">
        <f t="shared" si="3"/>
        <v>0.94890809584231306</v>
      </c>
      <c r="E17" s="23">
        <f t="shared" si="4"/>
        <v>0.5962041595704648</v>
      </c>
      <c r="F17" s="23">
        <f t="shared" si="5"/>
        <v>1.0004325107080603</v>
      </c>
      <c r="G17" s="23">
        <f t="shared" si="6"/>
        <v>0.79482992079829062</v>
      </c>
      <c r="H17" s="14"/>
      <c r="I17" s="23">
        <f>AVERAGE(B17:G17)</f>
        <v>0.79067505721755627</v>
      </c>
      <c r="J17" s="23">
        <f>STDEV(B17:G17)</f>
        <v>0.1679244786247468</v>
      </c>
      <c r="K17" s="23">
        <f>J17/SQRT(COUNT(B17:G17))</f>
        <v>6.8554881325588388E-2</v>
      </c>
    </row>
  </sheetData>
  <pageMargins left="0.7" right="0.7" top="0.75" bottom="0.75" header="0.3" footer="0.3"/>
  <ignoredErrors>
    <ignoredError sqref="B4:G4" numberStoredAsText="1"/>
    <ignoredError sqref="B10:G10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ECF2B-5989-304D-B01A-017F8CB05459}">
  <dimension ref="A1:J17"/>
  <sheetViews>
    <sheetView workbookViewId="0">
      <selection activeCell="E14" sqref="E14"/>
    </sheetView>
  </sheetViews>
  <sheetFormatPr baseColWidth="10" defaultRowHeight="16" x14ac:dyDescent="0.2"/>
  <cols>
    <col min="1" max="1" width="21.5" bestFit="1" customWidth="1"/>
  </cols>
  <sheetData>
    <row r="1" spans="1:10" x14ac:dyDescent="0.2">
      <c r="A1" s="5" t="s">
        <v>46</v>
      </c>
    </row>
    <row r="2" spans="1:10" x14ac:dyDescent="0.2">
      <c r="A2" s="5"/>
    </row>
    <row r="3" spans="1:10" x14ac:dyDescent="0.2">
      <c r="B3" s="5" t="s">
        <v>63</v>
      </c>
    </row>
    <row r="4" spans="1:10" x14ac:dyDescent="0.2">
      <c r="B4" s="1" t="s">
        <v>31</v>
      </c>
      <c r="C4" s="1" t="s">
        <v>32</v>
      </c>
      <c r="D4" s="1" t="s">
        <v>17</v>
      </c>
      <c r="E4" s="1" t="s">
        <v>47</v>
      </c>
      <c r="F4" s="1"/>
    </row>
    <row r="5" spans="1:10" x14ac:dyDescent="0.2">
      <c r="A5" s="10" t="s">
        <v>39</v>
      </c>
      <c r="B5" s="7">
        <v>5.2089916253984089E-3</v>
      </c>
      <c r="C5" s="7">
        <v>0.22793242961243301</v>
      </c>
      <c r="D5" s="7">
        <v>0.44177493507636606</v>
      </c>
      <c r="E5" s="7">
        <v>6.067656994680308E-2</v>
      </c>
      <c r="F5" s="7"/>
    </row>
    <row r="6" spans="1:10" x14ac:dyDescent="0.2">
      <c r="A6" s="10" t="s">
        <v>40</v>
      </c>
      <c r="B6" s="7">
        <v>1.8870356731680332E-2</v>
      </c>
      <c r="C6" s="7">
        <v>0.32149627171809148</v>
      </c>
      <c r="D6" s="7">
        <v>0.53920587040423285</v>
      </c>
      <c r="E6" s="7">
        <v>0.11972700293939173</v>
      </c>
      <c r="F6" s="7"/>
    </row>
    <row r="7" spans="1:10" x14ac:dyDescent="0.2">
      <c r="A7" s="10" t="s">
        <v>41</v>
      </c>
      <c r="B7" s="7">
        <v>1.6219682804393147E-3</v>
      </c>
      <c r="C7" s="7">
        <v>9.7310890997563265E-2</v>
      </c>
      <c r="D7" s="7">
        <v>0.30882976118710459</v>
      </c>
      <c r="E7" s="7">
        <v>4.6251295967370112E-2</v>
      </c>
      <c r="F7" s="7"/>
    </row>
    <row r="8" spans="1:10" x14ac:dyDescent="0.2">
      <c r="A8" s="10" t="s">
        <v>42</v>
      </c>
      <c r="B8" s="7">
        <v>2.7901957580611079E-3</v>
      </c>
      <c r="C8" s="7">
        <v>7.5699889502645404E-2</v>
      </c>
      <c r="D8" s="7">
        <v>5.1479226324049276E-2</v>
      </c>
      <c r="E8" s="7">
        <v>4.5896640164099861E-2</v>
      </c>
      <c r="F8" s="7"/>
    </row>
    <row r="10" spans="1:10" x14ac:dyDescent="0.2">
      <c r="A10" s="9" t="s">
        <v>73</v>
      </c>
      <c r="B10" s="7">
        <f>AVERAGE(B5:B8)</f>
        <v>7.1228780988947917E-3</v>
      </c>
      <c r="C10" s="7">
        <f t="shared" ref="C10:E10" si="0">AVERAGE(C5:C8)</f>
        <v>0.18060987045768329</v>
      </c>
      <c r="D10" s="7">
        <f t="shared" si="0"/>
        <v>0.33532244824793822</v>
      </c>
      <c r="E10" s="7">
        <f t="shared" si="0"/>
        <v>6.8137877254416196E-2</v>
      </c>
      <c r="F10" s="7"/>
    </row>
    <row r="11" spans="1:10" x14ac:dyDescent="0.2">
      <c r="A11" s="13"/>
    </row>
    <row r="12" spans="1:10" x14ac:dyDescent="0.2">
      <c r="A12" s="9" t="s">
        <v>77</v>
      </c>
      <c r="J12" s="12"/>
    </row>
    <row r="13" spans="1:10" x14ac:dyDescent="0.2">
      <c r="A13" s="2"/>
      <c r="G13" s="11" t="s">
        <v>1</v>
      </c>
      <c r="H13" s="11" t="s">
        <v>2</v>
      </c>
      <c r="I13" s="11" t="s">
        <v>3</v>
      </c>
    </row>
    <row r="14" spans="1:10" x14ac:dyDescent="0.2">
      <c r="A14" s="9" t="s">
        <v>39</v>
      </c>
      <c r="B14" s="7">
        <f>B5/$B$10</f>
        <v>0.73130433415765639</v>
      </c>
      <c r="C14" s="7">
        <f>C5/$C$10</f>
        <v>1.2620153540602719</v>
      </c>
      <c r="D14" s="7">
        <f>D5/$D$10</f>
        <v>1.317463049028309</v>
      </c>
      <c r="E14" s="7">
        <f>E5/$E$10</f>
        <v>0.89049692170840955</v>
      </c>
      <c r="G14" s="7">
        <f>AVERAGE(B14:E14)</f>
        <v>1.0503199147386617</v>
      </c>
      <c r="H14" s="7">
        <f>STDEV(B14:E14)</f>
        <v>0.28489456703738081</v>
      </c>
      <c r="I14" s="7">
        <f>H14/SQRT(COUNT(B14:E14))</f>
        <v>0.1424472835186904</v>
      </c>
    </row>
    <row r="15" spans="1:10" x14ac:dyDescent="0.2">
      <c r="A15" s="9" t="s">
        <v>40</v>
      </c>
      <c r="B15" s="7">
        <f t="shared" ref="B15:B17" si="1">B6/$B$10</f>
        <v>2.6492600981909709</v>
      </c>
      <c r="C15" s="7">
        <f t="shared" ref="C15:C17" si="2">C6/$C$10</f>
        <v>1.7800592564702478</v>
      </c>
      <c r="D15" s="7">
        <f t="shared" ref="D15:D17" si="3">D6/$D$10</f>
        <v>1.6080219896448529</v>
      </c>
      <c r="E15" s="7">
        <f t="shared" ref="E15:E17" si="4">E6/$E$10</f>
        <v>1.7571284543008259</v>
      </c>
      <c r="G15" s="7">
        <f>AVERAGE(B15:E15)</f>
        <v>1.9486174496517246</v>
      </c>
      <c r="H15" s="7">
        <f>STDEV(B15:E15)</f>
        <v>0.47328120187984007</v>
      </c>
      <c r="I15" s="7">
        <f>H15/SQRT(COUNT(B15:E15))</f>
        <v>0.23664060093992004</v>
      </c>
    </row>
    <row r="16" spans="1:10" x14ac:dyDescent="0.2">
      <c r="A16" s="9" t="s">
        <v>41</v>
      </c>
      <c r="B16" s="7">
        <f t="shared" si="1"/>
        <v>0.22771248614952211</v>
      </c>
      <c r="C16" s="7">
        <f t="shared" si="2"/>
        <v>0.53879054755406131</v>
      </c>
      <c r="D16" s="7">
        <f t="shared" si="3"/>
        <v>0.92099339844600903</v>
      </c>
      <c r="E16" s="7">
        <f t="shared" si="4"/>
        <v>0.67878979843582443</v>
      </c>
      <c r="G16" s="7">
        <f>AVERAGE(B16:E16)</f>
        <v>0.59157155764635427</v>
      </c>
      <c r="H16" s="7">
        <f>STDEV(B16:E16)</f>
        <v>0.28942761309127729</v>
      </c>
      <c r="I16" s="7">
        <f>H16/SQRT(COUNT(B16:E16))</f>
        <v>0.14471380654563865</v>
      </c>
    </row>
    <row r="17" spans="1:9" x14ac:dyDescent="0.2">
      <c r="A17" s="11" t="s">
        <v>42</v>
      </c>
      <c r="B17" s="7">
        <f t="shared" si="1"/>
        <v>0.39172308150185015</v>
      </c>
      <c r="C17" s="7">
        <f t="shared" si="2"/>
        <v>0.41913484191541911</v>
      </c>
      <c r="D17" s="7">
        <f t="shared" si="3"/>
        <v>0.15352156288082872</v>
      </c>
      <c r="E17" s="7">
        <f t="shared" si="4"/>
        <v>0.67358482555494015</v>
      </c>
      <c r="G17" s="7">
        <f>AVERAGE(B17:E17)</f>
        <v>0.40949107796325956</v>
      </c>
      <c r="H17" s="7">
        <f>STDEV(B17:E17)</f>
        <v>0.2126613928682328</v>
      </c>
      <c r="I17" s="7">
        <f>H17/SQRT(COUNT(B17:E17))</f>
        <v>0.1063306964341164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B3176-4A56-0448-9D02-DEACF3603C13}">
  <dimension ref="A1:M32"/>
  <sheetViews>
    <sheetView tabSelected="1" workbookViewId="0">
      <selection activeCell="F26" sqref="F26"/>
    </sheetView>
  </sheetViews>
  <sheetFormatPr baseColWidth="10" defaultRowHeight="16" x14ac:dyDescent="0.2"/>
  <cols>
    <col min="1" max="1" width="14.83203125" bestFit="1" customWidth="1"/>
    <col min="2" max="2" width="11.5" bestFit="1" customWidth="1"/>
    <col min="10" max="10" width="11.5" bestFit="1" customWidth="1"/>
  </cols>
  <sheetData>
    <row r="1" spans="1:13" x14ac:dyDescent="0.2">
      <c r="A1" s="5" t="s">
        <v>22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x14ac:dyDescent="0.2">
      <c r="A3" s="15" t="s">
        <v>18</v>
      </c>
      <c r="B3" s="15"/>
      <c r="C3" s="16" t="s">
        <v>61</v>
      </c>
      <c r="D3" s="15"/>
      <c r="E3" s="15"/>
      <c r="F3" s="17"/>
      <c r="G3" s="17"/>
      <c r="H3" s="17"/>
      <c r="I3" s="17"/>
      <c r="J3" s="17"/>
      <c r="K3" s="17"/>
      <c r="L3" s="17"/>
      <c r="M3" s="17"/>
    </row>
    <row r="4" spans="1:13" x14ac:dyDescent="0.2">
      <c r="A4" s="15"/>
      <c r="B4" s="15"/>
      <c r="C4" s="15">
        <v>140519</v>
      </c>
      <c r="D4" s="15">
        <v>280519</v>
      </c>
      <c r="E4" s="15">
        <v>130619</v>
      </c>
      <c r="F4" s="15">
        <v>200619</v>
      </c>
      <c r="G4" s="18" t="s">
        <v>20</v>
      </c>
      <c r="H4" s="18" t="s">
        <v>21</v>
      </c>
      <c r="I4" s="17"/>
      <c r="J4" s="19"/>
      <c r="K4" s="19"/>
      <c r="L4" s="19"/>
      <c r="M4" s="19"/>
    </row>
    <row r="5" spans="1:13" x14ac:dyDescent="0.2">
      <c r="A5" s="17"/>
      <c r="B5" s="15" t="s">
        <v>35</v>
      </c>
      <c r="C5" s="20">
        <v>3.78</v>
      </c>
      <c r="D5" s="20">
        <v>4.38</v>
      </c>
      <c r="E5" s="20">
        <v>3.43</v>
      </c>
      <c r="F5" s="20">
        <v>1.35</v>
      </c>
      <c r="G5" s="20">
        <v>12.77</v>
      </c>
      <c r="H5" s="20">
        <v>9.56</v>
      </c>
      <c r="I5" s="17"/>
      <c r="J5" s="19"/>
      <c r="K5" s="19"/>
      <c r="L5" s="19"/>
      <c r="M5" s="19"/>
    </row>
    <row r="6" spans="1:13" x14ac:dyDescent="0.2">
      <c r="A6" s="17"/>
      <c r="B6" s="15" t="s">
        <v>36</v>
      </c>
      <c r="C6" s="20">
        <v>0.78</v>
      </c>
      <c r="D6" s="20">
        <v>1.82</v>
      </c>
      <c r="E6" s="20">
        <v>1.43</v>
      </c>
      <c r="F6" s="20">
        <v>0.83</v>
      </c>
      <c r="G6" s="20">
        <v>2.5299999999999998</v>
      </c>
      <c r="H6" s="20">
        <v>3.72</v>
      </c>
      <c r="I6" s="17"/>
      <c r="J6" s="19"/>
      <c r="K6" s="19"/>
      <c r="L6" s="19"/>
      <c r="M6" s="19"/>
    </row>
    <row r="7" spans="1:13" x14ac:dyDescent="0.2">
      <c r="A7" s="17"/>
      <c r="B7" s="15" t="s">
        <v>37</v>
      </c>
      <c r="C7" s="20">
        <v>3.43</v>
      </c>
      <c r="D7" s="20">
        <v>4.2</v>
      </c>
      <c r="E7" s="20">
        <v>1.58</v>
      </c>
      <c r="F7" s="20">
        <v>1.36</v>
      </c>
      <c r="G7" s="20">
        <v>5.25</v>
      </c>
      <c r="H7" s="20">
        <v>8.2100000000000009</v>
      </c>
      <c r="I7" s="17"/>
      <c r="J7" s="19"/>
      <c r="K7" s="19"/>
      <c r="L7" s="19"/>
      <c r="M7" s="19"/>
    </row>
    <row r="8" spans="1:13" x14ac:dyDescent="0.2">
      <c r="A8" s="17"/>
      <c r="B8" s="15" t="s">
        <v>38</v>
      </c>
      <c r="C8" s="20">
        <v>1.46</v>
      </c>
      <c r="D8" s="20">
        <v>0.13</v>
      </c>
      <c r="E8" s="20">
        <v>2.52</v>
      </c>
      <c r="F8" s="20">
        <v>0.61</v>
      </c>
      <c r="G8" s="20">
        <v>2.52</v>
      </c>
      <c r="H8" s="20">
        <v>3.24</v>
      </c>
      <c r="I8" s="17"/>
      <c r="J8" s="19"/>
      <c r="K8" s="19"/>
      <c r="L8" s="19"/>
      <c r="M8" s="19"/>
    </row>
    <row r="9" spans="1:13" x14ac:dyDescent="0.2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</row>
    <row r="10" spans="1:13" x14ac:dyDescent="0.2">
      <c r="A10" s="17"/>
      <c r="B10" s="15" t="s">
        <v>72</v>
      </c>
      <c r="C10" s="20">
        <f>AVERAGE(C5:C8)</f>
        <v>2.3624999999999998</v>
      </c>
      <c r="D10" s="20">
        <f t="shared" ref="D10:H10" si="0">AVERAGE(D5:D8)</f>
        <v>2.6325000000000003</v>
      </c>
      <c r="E10" s="20">
        <f t="shared" si="0"/>
        <v>2.2400000000000002</v>
      </c>
      <c r="F10" s="20">
        <f t="shared" si="0"/>
        <v>1.0375000000000001</v>
      </c>
      <c r="G10" s="20">
        <f t="shared" si="0"/>
        <v>5.7674999999999992</v>
      </c>
      <c r="H10" s="20">
        <f t="shared" si="0"/>
        <v>6.182500000000001</v>
      </c>
      <c r="I10" s="17"/>
      <c r="J10" s="17"/>
      <c r="K10" s="17"/>
      <c r="L10" s="17"/>
      <c r="M10" s="17"/>
    </row>
    <row r="11" spans="1:13" x14ac:dyDescent="0.2">
      <c r="A11" s="17"/>
      <c r="B11" s="15"/>
      <c r="C11" s="20"/>
      <c r="D11" s="20"/>
      <c r="E11" s="20"/>
      <c r="F11" s="20"/>
      <c r="G11" s="20"/>
      <c r="H11" s="20"/>
      <c r="I11" s="17"/>
      <c r="J11" s="17"/>
      <c r="K11" s="17"/>
      <c r="L11" s="17"/>
      <c r="M11" s="17"/>
    </row>
    <row r="12" spans="1:13" x14ac:dyDescent="0.2">
      <c r="A12" s="15" t="s">
        <v>25</v>
      </c>
      <c r="B12" s="17"/>
      <c r="C12" s="17"/>
      <c r="D12" s="17"/>
      <c r="E12" s="17"/>
      <c r="F12" s="17"/>
      <c r="G12" s="17"/>
      <c r="H12" s="21"/>
      <c r="I12" s="17"/>
      <c r="J12" s="17"/>
      <c r="K12" s="15" t="s">
        <v>1</v>
      </c>
      <c r="L12" s="15" t="s">
        <v>2</v>
      </c>
      <c r="M12" s="15" t="s">
        <v>3</v>
      </c>
    </row>
    <row r="13" spans="1:13" x14ac:dyDescent="0.2">
      <c r="A13" s="17"/>
      <c r="B13" s="15" t="s">
        <v>35</v>
      </c>
      <c r="C13" s="20">
        <f>C5/$C$10</f>
        <v>1.6</v>
      </c>
      <c r="D13" s="20">
        <f>D5/$D$10</f>
        <v>1.6638176638176636</v>
      </c>
      <c r="E13" s="20">
        <f>E5/$E$10</f>
        <v>1.53125</v>
      </c>
      <c r="F13" s="20">
        <f>F5/$F$10</f>
        <v>1.3012048192771084</v>
      </c>
      <c r="G13" s="20">
        <f>G5/$G$10</f>
        <v>2.2141309059384486</v>
      </c>
      <c r="H13" s="20">
        <f>H5/$H$10</f>
        <v>1.5463000404367164</v>
      </c>
      <c r="I13" s="17"/>
      <c r="J13" s="15" t="s">
        <v>35</v>
      </c>
      <c r="K13" s="20">
        <f>AVERAGE(C13:H13)</f>
        <v>1.6427839049116562</v>
      </c>
      <c r="L13" s="20">
        <f>STDEV(C13:H13)</f>
        <v>0.30565846852567791</v>
      </c>
      <c r="M13" s="20">
        <f>L13/SQRT(6)</f>
        <v>0.1247845472414105</v>
      </c>
    </row>
    <row r="14" spans="1:13" x14ac:dyDescent="0.2">
      <c r="A14" s="17"/>
      <c r="B14" s="15" t="s">
        <v>36</v>
      </c>
      <c r="C14" s="20">
        <f>C6/$C$10</f>
        <v>0.33015873015873021</v>
      </c>
      <c r="D14" s="20">
        <f>D6/$D$10</f>
        <v>0.69135802469135799</v>
      </c>
      <c r="E14" s="20">
        <f>E6/$E$10</f>
        <v>0.6383928571428571</v>
      </c>
      <c r="F14" s="20">
        <f>F6/$F$10</f>
        <v>0.79999999999999993</v>
      </c>
      <c r="G14" s="20">
        <f>G6/$G$10</f>
        <v>0.43866493281317731</v>
      </c>
      <c r="H14" s="20">
        <f>H6/$H$10</f>
        <v>0.60169834209462181</v>
      </c>
      <c r="I14" s="17"/>
      <c r="J14" s="15" t="s">
        <v>36</v>
      </c>
      <c r="K14" s="20">
        <f t="shared" ref="K14:K16" si="1">AVERAGE(C14:H14)</f>
        <v>0.58337881448345741</v>
      </c>
      <c r="L14" s="20">
        <f t="shared" ref="L14:L16" si="2">STDEV(C14:H14)</f>
        <v>0.17146948211669763</v>
      </c>
      <c r="M14" s="20">
        <f t="shared" ref="M14:M16" si="3">L14/SQRT(6)</f>
        <v>7.0002122940865746E-2</v>
      </c>
    </row>
    <row r="15" spans="1:13" x14ac:dyDescent="0.2">
      <c r="A15" s="17"/>
      <c r="B15" s="15" t="s">
        <v>37</v>
      </c>
      <c r="C15" s="20">
        <f>C7/$C$10</f>
        <v>1.4518518518518519</v>
      </c>
      <c r="D15" s="20">
        <f>D7/$D$10</f>
        <v>1.5954415954415953</v>
      </c>
      <c r="E15" s="20">
        <f>E7/$E$10</f>
        <v>0.70535714285714279</v>
      </c>
      <c r="F15" s="20">
        <f>F7/$F$10</f>
        <v>1.3108433734939759</v>
      </c>
      <c r="G15" s="20">
        <f>G7/$G$10</f>
        <v>0.91027308192457745</v>
      </c>
      <c r="H15" s="20">
        <f>H7/$H$10</f>
        <v>1.3279417711281842</v>
      </c>
      <c r="I15" s="17"/>
      <c r="J15" s="15" t="s">
        <v>37</v>
      </c>
      <c r="K15" s="20">
        <f t="shared" si="1"/>
        <v>1.2169514694495547</v>
      </c>
      <c r="L15" s="20">
        <f t="shared" si="2"/>
        <v>0.33921907087145881</v>
      </c>
      <c r="M15" s="20">
        <f t="shared" si="3"/>
        <v>0.13848560577601307</v>
      </c>
    </row>
    <row r="16" spans="1:13" x14ac:dyDescent="0.2">
      <c r="A16" s="17"/>
      <c r="B16" s="15" t="s">
        <v>38</v>
      </c>
      <c r="C16" s="20">
        <f>C8/$C$10</f>
        <v>0.61798941798941798</v>
      </c>
      <c r="D16" s="20">
        <f>D8/$D$10</f>
        <v>4.9382716049382713E-2</v>
      </c>
      <c r="E16" s="20">
        <f>E8/$E$10</f>
        <v>1.125</v>
      </c>
      <c r="F16" s="20">
        <f>F8/$F$10</f>
        <v>0.5879518072289156</v>
      </c>
      <c r="G16" s="20">
        <f>G8/$G$10</f>
        <v>0.43693107932379721</v>
      </c>
      <c r="H16" s="20">
        <f>H8/$H$10</f>
        <v>0.52405984634047709</v>
      </c>
      <c r="I16" s="17"/>
      <c r="J16" s="15" t="s">
        <v>38</v>
      </c>
      <c r="K16" s="20">
        <f t="shared" si="1"/>
        <v>0.55688581115533176</v>
      </c>
      <c r="L16" s="20">
        <f t="shared" si="2"/>
        <v>0.34654827993909681</v>
      </c>
      <c r="M16" s="20">
        <f t="shared" si="3"/>
        <v>0.14147774284832851</v>
      </c>
    </row>
    <row r="17" spans="1:13" x14ac:dyDescent="0.2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</row>
    <row r="18" spans="1:13" x14ac:dyDescent="0.2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</row>
    <row r="19" spans="1:13" x14ac:dyDescent="0.2">
      <c r="A19" s="15" t="s">
        <v>19</v>
      </c>
      <c r="B19" s="17"/>
      <c r="C19" s="16" t="s">
        <v>61</v>
      </c>
      <c r="D19" s="17"/>
      <c r="E19" s="17"/>
      <c r="F19" s="17"/>
      <c r="G19" s="17"/>
      <c r="H19" s="17"/>
      <c r="I19" s="17"/>
      <c r="J19" s="17"/>
      <c r="K19" s="17"/>
      <c r="L19" s="17"/>
      <c r="M19" s="17"/>
    </row>
    <row r="20" spans="1:13" x14ac:dyDescent="0.2">
      <c r="A20" s="17"/>
      <c r="B20" s="17"/>
      <c r="C20" s="15">
        <v>140519</v>
      </c>
      <c r="D20" s="15">
        <v>280519</v>
      </c>
      <c r="E20" s="15">
        <v>200619</v>
      </c>
      <c r="F20" s="15">
        <v>130619</v>
      </c>
      <c r="G20" s="15"/>
      <c r="H20" s="22"/>
      <c r="I20" s="17"/>
      <c r="J20" s="17"/>
      <c r="K20" s="17"/>
      <c r="L20" s="17"/>
      <c r="M20" s="17"/>
    </row>
    <row r="21" spans="1:13" x14ac:dyDescent="0.2">
      <c r="A21" s="17"/>
      <c r="B21" s="15" t="s">
        <v>35</v>
      </c>
      <c r="C21" s="20">
        <v>1.83</v>
      </c>
      <c r="D21" s="20">
        <v>4.38</v>
      </c>
      <c r="E21" s="20">
        <v>1.57</v>
      </c>
      <c r="F21" s="20">
        <v>1.45</v>
      </c>
      <c r="G21" s="17"/>
      <c r="H21" s="17"/>
      <c r="I21" s="17"/>
      <c r="J21" s="17"/>
      <c r="K21" s="17"/>
      <c r="L21" s="17"/>
      <c r="M21" s="17"/>
    </row>
    <row r="22" spans="1:13" x14ac:dyDescent="0.2">
      <c r="A22" s="17"/>
      <c r="B22" s="15" t="s">
        <v>36</v>
      </c>
      <c r="C22" s="20">
        <v>1.67</v>
      </c>
      <c r="D22" s="20">
        <v>1.82</v>
      </c>
      <c r="E22" s="20">
        <v>2.5299999999999998</v>
      </c>
      <c r="F22" s="20">
        <v>0.56000000000000005</v>
      </c>
      <c r="G22" s="17"/>
      <c r="H22" s="17"/>
      <c r="I22" s="17"/>
      <c r="J22" s="17"/>
      <c r="K22" s="17"/>
      <c r="L22" s="17"/>
      <c r="M22" s="17"/>
    </row>
    <row r="23" spans="1:13" x14ac:dyDescent="0.2">
      <c r="A23" s="17"/>
      <c r="B23" s="15" t="s">
        <v>37</v>
      </c>
      <c r="C23" s="20">
        <v>1.0900000000000001</v>
      </c>
      <c r="D23" s="20">
        <v>4.2</v>
      </c>
      <c r="E23" s="20">
        <v>1.18</v>
      </c>
      <c r="F23" s="20">
        <v>0.68</v>
      </c>
      <c r="G23" s="17"/>
      <c r="H23" s="17"/>
      <c r="I23" s="17"/>
      <c r="J23" s="17"/>
      <c r="K23" s="17"/>
      <c r="L23" s="17"/>
      <c r="M23" s="17"/>
    </row>
    <row r="24" spans="1:13" x14ac:dyDescent="0.2">
      <c r="A24" s="17"/>
      <c r="B24" s="15" t="s">
        <v>38</v>
      </c>
      <c r="C24" s="20">
        <v>0.56999999999999995</v>
      </c>
      <c r="D24" s="20">
        <v>0.13</v>
      </c>
      <c r="E24" s="20">
        <v>2.31</v>
      </c>
      <c r="F24" s="20">
        <v>0.56000000000000005</v>
      </c>
      <c r="G24" s="17"/>
      <c r="H24" s="17"/>
      <c r="I24" s="17"/>
      <c r="J24" s="17"/>
      <c r="K24" s="17"/>
      <c r="L24" s="17"/>
      <c r="M24" s="17"/>
    </row>
    <row r="25" spans="1:13" x14ac:dyDescent="0.2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</row>
    <row r="26" spans="1:13" x14ac:dyDescent="0.2">
      <c r="A26" s="17"/>
      <c r="B26" s="15" t="s">
        <v>72</v>
      </c>
      <c r="C26" s="20">
        <f>AVERAGE(C21:C24)</f>
        <v>1.29</v>
      </c>
      <c r="D26" s="20">
        <f t="shared" ref="D26:F26" si="4">AVERAGE(D21:D24)</f>
        <v>2.6325000000000003</v>
      </c>
      <c r="E26" s="20">
        <f t="shared" si="4"/>
        <v>1.8975</v>
      </c>
      <c r="F26" s="20">
        <f t="shared" si="4"/>
        <v>0.8125</v>
      </c>
      <c r="G26" s="17"/>
      <c r="H26" s="17"/>
      <c r="I26" s="17"/>
      <c r="J26" s="17"/>
      <c r="K26" s="17"/>
      <c r="L26" s="17"/>
      <c r="M26" s="17"/>
    </row>
    <row r="27" spans="1:13" x14ac:dyDescent="0.2">
      <c r="A27" s="17"/>
      <c r="B27" s="15"/>
      <c r="C27" s="20"/>
      <c r="D27" s="20"/>
      <c r="E27" s="20"/>
      <c r="F27" s="20"/>
      <c r="G27" s="17"/>
      <c r="H27" s="17"/>
      <c r="I27" s="17"/>
      <c r="J27" s="17"/>
      <c r="K27" s="17"/>
      <c r="L27" s="17"/>
      <c r="M27" s="17"/>
    </row>
    <row r="28" spans="1:13" x14ac:dyDescent="0.2">
      <c r="A28" s="15" t="s">
        <v>25</v>
      </c>
      <c r="B28" s="17"/>
      <c r="C28" s="17"/>
      <c r="D28" s="17"/>
      <c r="E28" s="17"/>
      <c r="F28" s="17"/>
      <c r="G28" s="17"/>
      <c r="H28" s="17"/>
      <c r="I28" s="17"/>
      <c r="J28" s="17"/>
      <c r="K28" s="15" t="s">
        <v>1</v>
      </c>
      <c r="L28" s="15" t="s">
        <v>2</v>
      </c>
      <c r="M28" s="15" t="s">
        <v>3</v>
      </c>
    </row>
    <row r="29" spans="1:13" x14ac:dyDescent="0.2">
      <c r="A29" s="17"/>
      <c r="B29" s="15" t="s">
        <v>35</v>
      </c>
      <c r="C29" s="20">
        <f>C21/$C$26</f>
        <v>1.4186046511627908</v>
      </c>
      <c r="D29" s="20">
        <f>D21/$D$26</f>
        <v>1.6638176638176636</v>
      </c>
      <c r="E29" s="20">
        <f>E21/$E$26</f>
        <v>0.82740447957839269</v>
      </c>
      <c r="F29" s="20">
        <f>F21/$F$26</f>
        <v>1.7846153846153845</v>
      </c>
      <c r="G29" s="17"/>
      <c r="H29" s="17"/>
      <c r="I29" s="17"/>
      <c r="J29" s="15" t="s">
        <v>35</v>
      </c>
      <c r="K29" s="20">
        <f>AVERAGE(C29:F29)</f>
        <v>1.4236105447935579</v>
      </c>
      <c r="L29" s="20">
        <f>STDEV(C29:F29)</f>
        <v>0.42564096199145596</v>
      </c>
      <c r="M29" s="20">
        <f>L29/SQRT(4)</f>
        <v>0.21282048099572798</v>
      </c>
    </row>
    <row r="30" spans="1:13" x14ac:dyDescent="0.2">
      <c r="A30" s="17"/>
      <c r="B30" s="15" t="s">
        <v>36</v>
      </c>
      <c r="C30" s="20">
        <f>C22/$C$26</f>
        <v>1.2945736434108526</v>
      </c>
      <c r="D30" s="20">
        <f>D22/$D$26</f>
        <v>0.69135802469135799</v>
      </c>
      <c r="E30" s="20">
        <f>E22/$E$26</f>
        <v>1.3333333333333333</v>
      </c>
      <c r="F30" s="20">
        <f>F22/$F$26</f>
        <v>0.68923076923076931</v>
      </c>
      <c r="G30" s="17"/>
      <c r="H30" s="17"/>
      <c r="I30" s="17"/>
      <c r="J30" s="15" t="s">
        <v>36</v>
      </c>
      <c r="K30" s="20">
        <f t="shared" ref="K30:K32" si="5">AVERAGE(C30:F30)</f>
        <v>1.0021239426665782</v>
      </c>
      <c r="L30" s="20">
        <f t="shared" ref="L30:L32" si="6">STDEV(C30:F30)</f>
        <v>0.36041831330135043</v>
      </c>
      <c r="M30" s="20">
        <f t="shared" ref="M30:M32" si="7">L30/SQRT(4)</f>
        <v>0.18020915665067522</v>
      </c>
    </row>
    <row r="31" spans="1:13" x14ac:dyDescent="0.2">
      <c r="A31" s="17"/>
      <c r="B31" s="15" t="s">
        <v>37</v>
      </c>
      <c r="C31" s="20">
        <f>C23/$C$26</f>
        <v>0.84496124031007758</v>
      </c>
      <c r="D31" s="20">
        <f>D23/$D$26</f>
        <v>1.5954415954415953</v>
      </c>
      <c r="E31" s="20">
        <f>E23/$E$26</f>
        <v>0.62187088274044788</v>
      </c>
      <c r="F31" s="20">
        <f>F23/$F$26</f>
        <v>0.83692307692307699</v>
      </c>
      <c r="G31" s="17"/>
      <c r="H31" s="17"/>
      <c r="I31" s="17"/>
      <c r="J31" s="15" t="s">
        <v>37</v>
      </c>
      <c r="K31" s="20">
        <f t="shared" si="5"/>
        <v>0.9747991988537994</v>
      </c>
      <c r="L31" s="20">
        <f t="shared" si="6"/>
        <v>0.42646731067937876</v>
      </c>
      <c r="M31" s="20">
        <f t="shared" si="7"/>
        <v>0.21323365533968938</v>
      </c>
    </row>
    <row r="32" spans="1:13" x14ac:dyDescent="0.2">
      <c r="A32" s="17"/>
      <c r="B32" s="15" t="s">
        <v>38</v>
      </c>
      <c r="C32" s="20">
        <f>C24/$C$26</f>
        <v>0.44186046511627902</v>
      </c>
      <c r="D32" s="20">
        <f>D24/$D$26</f>
        <v>4.9382716049382713E-2</v>
      </c>
      <c r="E32" s="20">
        <f>E24/$E$26</f>
        <v>1.2173913043478262</v>
      </c>
      <c r="F32" s="20">
        <f>F24/$F$26</f>
        <v>0.68923076923076931</v>
      </c>
      <c r="G32" s="17"/>
      <c r="H32" s="17"/>
      <c r="I32" s="17"/>
      <c r="J32" s="15" t="s">
        <v>38</v>
      </c>
      <c r="K32" s="20">
        <f t="shared" si="5"/>
        <v>0.59946631368606429</v>
      </c>
      <c r="L32" s="20">
        <f t="shared" si="6"/>
        <v>0.48898552107258841</v>
      </c>
      <c r="M32" s="20">
        <f t="shared" si="7"/>
        <v>0.24449276053629421</v>
      </c>
    </row>
  </sheetData>
  <pageMargins left="0.7" right="0.7" top="0.75" bottom="0.75" header="0.3" footer="0.3"/>
  <ignoredErrors>
    <ignoredError sqref="G4" numberStoredAsText="1"/>
    <ignoredError sqref="C10:H10 C26:F26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ADB90-1A08-DE47-BF2B-11AAA83251DD}">
  <dimension ref="A1:M32"/>
  <sheetViews>
    <sheetView workbookViewId="0">
      <selection activeCell="G29" sqref="G29"/>
    </sheetView>
  </sheetViews>
  <sheetFormatPr baseColWidth="10" defaultRowHeight="16" x14ac:dyDescent="0.2"/>
  <cols>
    <col min="1" max="1" width="14.83203125" bestFit="1" customWidth="1"/>
    <col min="2" max="2" width="11.5" bestFit="1" customWidth="1"/>
    <col min="10" max="10" width="11.5" bestFit="1" customWidth="1"/>
  </cols>
  <sheetData>
    <row r="1" spans="1:13" x14ac:dyDescent="0.2">
      <c r="A1" s="5" t="s">
        <v>23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x14ac:dyDescent="0.2">
      <c r="A3" s="15" t="s">
        <v>18</v>
      </c>
      <c r="B3" s="15"/>
      <c r="C3" s="16" t="s">
        <v>61</v>
      </c>
      <c r="D3" s="15"/>
      <c r="E3" s="15"/>
      <c r="F3" s="17"/>
      <c r="G3" s="17"/>
      <c r="H3" s="17"/>
      <c r="I3" s="17"/>
      <c r="J3" s="17"/>
      <c r="K3" s="17"/>
      <c r="L3" s="17"/>
      <c r="M3" s="17"/>
    </row>
    <row r="4" spans="1:13" x14ac:dyDescent="0.2">
      <c r="A4" s="15"/>
      <c r="B4" s="15"/>
      <c r="C4" s="9">
        <v>121119</v>
      </c>
      <c r="D4" s="9">
        <v>131119</v>
      </c>
      <c r="E4" s="9">
        <v>141119</v>
      </c>
      <c r="F4" s="9">
        <v>151119</v>
      </c>
      <c r="G4" s="9">
        <v>281119</v>
      </c>
      <c r="H4" s="9">
        <v>281119</v>
      </c>
      <c r="I4" s="17"/>
      <c r="J4" s="19"/>
      <c r="K4" s="19"/>
      <c r="L4" s="19"/>
      <c r="M4" s="19"/>
    </row>
    <row r="5" spans="1:13" x14ac:dyDescent="0.2">
      <c r="A5" s="17"/>
      <c r="B5" s="15" t="s">
        <v>35</v>
      </c>
      <c r="C5" s="23">
        <v>1.972100290389104E-2</v>
      </c>
      <c r="D5" s="23">
        <v>1.4435419799067839E-2</v>
      </c>
      <c r="E5" s="24">
        <v>2.1503952298038831</v>
      </c>
      <c r="F5" s="24">
        <v>1.5961553070886465</v>
      </c>
      <c r="G5" s="24">
        <v>2.3062260163971571</v>
      </c>
      <c r="H5" s="24">
        <v>5.8958002855380318</v>
      </c>
      <c r="I5" s="17"/>
      <c r="J5" s="19"/>
      <c r="K5" s="19"/>
      <c r="L5" s="19"/>
      <c r="M5" s="19"/>
    </row>
    <row r="6" spans="1:13" x14ac:dyDescent="0.2">
      <c r="A6" s="17"/>
      <c r="B6" s="15" t="s">
        <v>36</v>
      </c>
      <c r="C6" s="23">
        <v>1.615233509495397E-3</v>
      </c>
      <c r="D6" s="23">
        <v>2.3551693471419013E-2</v>
      </c>
      <c r="E6" s="24">
        <v>1.7614364876606943</v>
      </c>
      <c r="F6" s="24">
        <v>0.41325707174644366</v>
      </c>
      <c r="G6" s="24">
        <v>1.5570563347941595</v>
      </c>
      <c r="H6" s="24">
        <v>2.1707304904385518</v>
      </c>
      <c r="I6" s="17"/>
      <c r="J6" s="19"/>
      <c r="K6" s="19"/>
      <c r="L6" s="19"/>
      <c r="M6" s="19"/>
    </row>
    <row r="7" spans="1:13" x14ac:dyDescent="0.2">
      <c r="A7" s="17"/>
      <c r="B7" s="15" t="s">
        <v>37</v>
      </c>
      <c r="C7" s="23">
        <v>1.3931942232237707E-2</v>
      </c>
      <c r="D7" s="23">
        <v>1.8250148766448454E-2</v>
      </c>
      <c r="E7" s="24">
        <v>1.2801403256534754</v>
      </c>
      <c r="F7" s="24">
        <v>0.70096648332512834</v>
      </c>
      <c r="G7" s="24">
        <v>3.9027790018957584</v>
      </c>
      <c r="H7" s="24">
        <v>7.7466853543606096</v>
      </c>
      <c r="I7" s="17"/>
      <c r="J7" s="19"/>
      <c r="K7" s="19"/>
      <c r="L7" s="19"/>
      <c r="M7" s="19"/>
    </row>
    <row r="8" spans="1:13" x14ac:dyDescent="0.2">
      <c r="A8" s="17"/>
      <c r="B8" s="15" t="s">
        <v>38</v>
      </c>
      <c r="C8" s="23">
        <v>1.1969267432857115E-2</v>
      </c>
      <c r="D8" s="23">
        <v>2.2138328353210456E-2</v>
      </c>
      <c r="E8" s="24">
        <v>1.4236912143204181</v>
      </c>
      <c r="F8" s="24">
        <v>0.41395591524398895</v>
      </c>
      <c r="G8" s="24">
        <v>2.4451652484869526</v>
      </c>
      <c r="H8" s="24">
        <v>0.46362167817922795</v>
      </c>
      <c r="I8" s="17"/>
      <c r="J8" s="19"/>
      <c r="K8" s="19"/>
      <c r="L8" s="19"/>
      <c r="M8" s="19"/>
    </row>
    <row r="9" spans="1:13" x14ac:dyDescent="0.2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</row>
    <row r="10" spans="1:13" x14ac:dyDescent="0.2">
      <c r="A10" s="17"/>
      <c r="B10" s="15" t="s">
        <v>72</v>
      </c>
      <c r="C10" s="36">
        <f>AVERAGE(C5:C8)</f>
        <v>1.1809361519620316E-2</v>
      </c>
      <c r="D10" s="36">
        <f t="shared" ref="D10:H10" si="0">AVERAGE(D5:D8)</f>
        <v>1.9593897597536439E-2</v>
      </c>
      <c r="E10" s="20">
        <f t="shared" si="0"/>
        <v>1.6539158143596178</v>
      </c>
      <c r="F10" s="20">
        <f t="shared" si="0"/>
        <v>0.78108369435105185</v>
      </c>
      <c r="G10" s="20">
        <f t="shared" si="0"/>
        <v>2.552806650393507</v>
      </c>
      <c r="H10" s="20">
        <f t="shared" si="0"/>
        <v>4.0692094521291056</v>
      </c>
      <c r="I10" s="17"/>
      <c r="J10" s="17"/>
      <c r="K10" s="17"/>
      <c r="L10" s="17"/>
      <c r="M10" s="17"/>
    </row>
    <row r="11" spans="1:13" x14ac:dyDescent="0.2">
      <c r="A11" s="17"/>
      <c r="B11" s="15"/>
      <c r="C11" s="20"/>
      <c r="D11" s="20"/>
      <c r="E11" s="20"/>
      <c r="F11" s="20"/>
      <c r="G11" s="20"/>
      <c r="H11" s="20"/>
      <c r="I11" s="17"/>
      <c r="J11" s="17"/>
      <c r="K11" s="17"/>
      <c r="L11" s="17"/>
      <c r="M11" s="17"/>
    </row>
    <row r="12" spans="1:13" x14ac:dyDescent="0.2">
      <c r="A12" s="15" t="s">
        <v>25</v>
      </c>
      <c r="B12" s="17"/>
      <c r="C12" s="17"/>
      <c r="D12" s="17"/>
      <c r="E12" s="17"/>
      <c r="F12" s="17"/>
      <c r="G12" s="17"/>
      <c r="H12" s="21"/>
      <c r="I12" s="17"/>
      <c r="J12" s="17"/>
      <c r="K12" s="15" t="s">
        <v>1</v>
      </c>
      <c r="L12" s="15" t="s">
        <v>2</v>
      </c>
      <c r="M12" s="15" t="s">
        <v>3</v>
      </c>
    </row>
    <row r="13" spans="1:13" x14ac:dyDescent="0.2">
      <c r="A13" s="17"/>
      <c r="B13" s="15" t="s">
        <v>35</v>
      </c>
      <c r="C13" s="20">
        <f>C5/$C$10</f>
        <v>1.6699465818813455</v>
      </c>
      <c r="D13" s="20">
        <f>D5/$D$10</f>
        <v>0.73673038900044163</v>
      </c>
      <c r="E13" s="20">
        <f>E5/$E$10</f>
        <v>1.3001842119978144</v>
      </c>
      <c r="F13" s="20">
        <f>F5/$F$10</f>
        <v>2.0435137983705842</v>
      </c>
      <c r="G13" s="20">
        <f>G5/$G$10</f>
        <v>0.9034080258454591</v>
      </c>
      <c r="H13" s="20">
        <f>H5/$H$10</f>
        <v>1.4488810062242461</v>
      </c>
      <c r="I13" s="17"/>
      <c r="J13" s="15" t="s">
        <v>35</v>
      </c>
      <c r="K13" s="20">
        <f>AVERAGE(C13:H13)</f>
        <v>1.350444002219982</v>
      </c>
      <c r="L13" s="20">
        <f>STDEV(C13:H13)</f>
        <v>0.48396882011987513</v>
      </c>
      <c r="M13" s="20">
        <f>L13/SQRT(6)</f>
        <v>0.19757944345175188</v>
      </c>
    </row>
    <row r="14" spans="1:13" x14ac:dyDescent="0.2">
      <c r="A14" s="17"/>
      <c r="B14" s="15" t="s">
        <v>36</v>
      </c>
      <c r="C14" s="20">
        <f>C6/$C$10</f>
        <v>0.13677568485068517</v>
      </c>
      <c r="D14" s="20">
        <f>D6/$D$10</f>
        <v>1.2019912502952037</v>
      </c>
      <c r="E14" s="20">
        <f>E6/$E$10</f>
        <v>1.0650097619041798</v>
      </c>
      <c r="F14" s="20">
        <f>F6/$F$10</f>
        <v>0.52908167810338202</v>
      </c>
      <c r="G14" s="20">
        <f>G6/$G$10</f>
        <v>0.6099389997100424</v>
      </c>
      <c r="H14" s="20">
        <f>H6/$H$10</f>
        <v>0.53345263151858036</v>
      </c>
      <c r="I14" s="17"/>
      <c r="J14" s="15" t="s">
        <v>36</v>
      </c>
      <c r="K14" s="20">
        <f t="shared" ref="K14:K16" si="1">AVERAGE(C14:H14)</f>
        <v>0.67937500106367887</v>
      </c>
      <c r="L14" s="20">
        <f t="shared" ref="L14:L16" si="2">STDEV(C14:H14)</f>
        <v>0.39114158813100713</v>
      </c>
      <c r="M14" s="20">
        <f t="shared" ref="M14:M16" si="3">L14/SQRT(6)</f>
        <v>0.15968288468380409</v>
      </c>
    </row>
    <row r="15" spans="1:13" x14ac:dyDescent="0.2">
      <c r="A15" s="17"/>
      <c r="B15" s="15" t="s">
        <v>37</v>
      </c>
      <c r="C15" s="20">
        <f>C7/$C$10</f>
        <v>1.1797371271165584</v>
      </c>
      <c r="D15" s="20">
        <f>D7/$D$10</f>
        <v>0.93142003399788431</v>
      </c>
      <c r="E15" s="20">
        <f>E7/$E$10</f>
        <v>0.77400573507977177</v>
      </c>
      <c r="F15" s="20">
        <f>F7/$F$10</f>
        <v>0.89742813528774612</v>
      </c>
      <c r="G15" s="20">
        <f>G7/$G$10</f>
        <v>1.5288188791321731</v>
      </c>
      <c r="H15" s="20">
        <f>H7/$H$10</f>
        <v>1.9037322717087868</v>
      </c>
      <c r="I15" s="17"/>
      <c r="J15" s="15" t="s">
        <v>37</v>
      </c>
      <c r="K15" s="20">
        <f t="shared" si="1"/>
        <v>1.20252369705382</v>
      </c>
      <c r="L15" s="20">
        <f t="shared" si="2"/>
        <v>0.4356350262439414</v>
      </c>
      <c r="M15" s="20">
        <f t="shared" si="3"/>
        <v>0.17784725473026919</v>
      </c>
    </row>
    <row r="16" spans="1:13" x14ac:dyDescent="0.2">
      <c r="A16" s="17"/>
      <c r="B16" s="15" t="s">
        <v>38</v>
      </c>
      <c r="C16" s="20">
        <f>C8/$C$10</f>
        <v>1.0135406061514103</v>
      </c>
      <c r="D16" s="20">
        <f>D8/$D$10</f>
        <v>1.1298583267064706</v>
      </c>
      <c r="E16" s="20">
        <f>E8/$E$10</f>
        <v>0.86080029101823385</v>
      </c>
      <c r="F16" s="20">
        <f>F8/$F$10</f>
        <v>0.52997638823828752</v>
      </c>
      <c r="G16" s="20">
        <f>G8/$G$10</f>
        <v>0.95783409531232544</v>
      </c>
      <c r="H16" s="20">
        <f>H8/$H$10</f>
        <v>0.11393409054838655</v>
      </c>
      <c r="I16" s="17"/>
      <c r="J16" s="15" t="s">
        <v>38</v>
      </c>
      <c r="K16" s="20">
        <f t="shared" si="1"/>
        <v>0.76765729966251894</v>
      </c>
      <c r="L16" s="20">
        <f t="shared" si="2"/>
        <v>0.37956218584939583</v>
      </c>
      <c r="M16" s="20">
        <f t="shared" si="3"/>
        <v>0.15495561349774292</v>
      </c>
    </row>
    <row r="17" spans="1:13" x14ac:dyDescent="0.2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</row>
    <row r="18" spans="1:13" x14ac:dyDescent="0.2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</row>
    <row r="19" spans="1:13" x14ac:dyDescent="0.2">
      <c r="A19" s="15" t="s">
        <v>24</v>
      </c>
      <c r="B19" s="17"/>
      <c r="C19" s="16" t="s">
        <v>61</v>
      </c>
      <c r="D19" s="17"/>
      <c r="E19" s="17"/>
      <c r="F19" s="17"/>
      <c r="G19" s="17"/>
      <c r="H19" s="17"/>
      <c r="I19" s="17"/>
      <c r="J19" s="17"/>
      <c r="K19" s="17"/>
      <c r="L19" s="17"/>
      <c r="M19" s="17"/>
    </row>
    <row r="20" spans="1:13" x14ac:dyDescent="0.2">
      <c r="A20" s="17"/>
      <c r="B20" s="17"/>
      <c r="C20" s="9">
        <v>121119</v>
      </c>
      <c r="D20" s="25">
        <v>131119</v>
      </c>
      <c r="E20" s="26">
        <v>141119</v>
      </c>
      <c r="F20" s="9">
        <v>151119</v>
      </c>
      <c r="G20" s="15"/>
      <c r="H20" s="22"/>
      <c r="I20" s="17"/>
      <c r="J20" s="17"/>
      <c r="K20" s="17"/>
      <c r="L20" s="17"/>
      <c r="M20" s="17"/>
    </row>
    <row r="21" spans="1:13" x14ac:dyDescent="0.2">
      <c r="A21" s="17"/>
      <c r="B21" s="15" t="s">
        <v>35</v>
      </c>
      <c r="C21" s="24">
        <v>0.10365121912768366</v>
      </c>
      <c r="D21" s="24">
        <v>0.33752007894247477</v>
      </c>
      <c r="E21" s="24">
        <v>4.556832188573817</v>
      </c>
      <c r="F21" s="24">
        <v>1.1376209723852544</v>
      </c>
      <c r="G21" s="17"/>
      <c r="H21" s="17"/>
      <c r="I21" s="17"/>
      <c r="J21" s="17"/>
      <c r="K21" s="17"/>
      <c r="L21" s="17"/>
      <c r="M21" s="17"/>
    </row>
    <row r="22" spans="1:13" x14ac:dyDescent="0.2">
      <c r="A22" s="17"/>
      <c r="B22" s="15" t="s">
        <v>36</v>
      </c>
      <c r="C22" s="24">
        <v>0.11619808972031241</v>
      </c>
      <c r="D22" s="24">
        <v>0.26191972478716607</v>
      </c>
      <c r="E22" s="24">
        <v>2.5494885205121882</v>
      </c>
      <c r="F22" s="24">
        <v>1.8796815139959049</v>
      </c>
      <c r="G22" s="17"/>
      <c r="H22" s="17"/>
      <c r="I22" s="17"/>
      <c r="J22" s="17"/>
      <c r="K22" s="17"/>
      <c r="L22" s="17"/>
      <c r="M22" s="17"/>
    </row>
    <row r="23" spans="1:13" x14ac:dyDescent="0.2">
      <c r="A23" s="17"/>
      <c r="B23" s="15" t="s">
        <v>37</v>
      </c>
      <c r="C23" s="24">
        <v>0.18467357853959868</v>
      </c>
      <c r="D23" s="24">
        <v>0.28179720728866386</v>
      </c>
      <c r="E23" s="24">
        <v>2.9160084279094507</v>
      </c>
      <c r="F23" s="24">
        <v>0.93134855879708189</v>
      </c>
      <c r="G23" s="17"/>
      <c r="H23" s="17"/>
      <c r="I23" s="17"/>
      <c r="J23" s="17"/>
      <c r="K23" s="17"/>
      <c r="L23" s="17"/>
      <c r="M23" s="17"/>
    </row>
    <row r="24" spans="1:13" x14ac:dyDescent="0.2">
      <c r="A24" s="17"/>
      <c r="B24" s="15" t="s">
        <v>38</v>
      </c>
      <c r="C24" s="24">
        <v>0.1727137754637921</v>
      </c>
      <c r="D24" s="24">
        <v>9.0905988041410632E-2</v>
      </c>
      <c r="E24" s="24">
        <v>2.1974810231232111</v>
      </c>
      <c r="F24" s="24">
        <v>2.7137173763117364</v>
      </c>
      <c r="G24" s="17"/>
      <c r="H24" s="17"/>
      <c r="I24" s="17"/>
      <c r="J24" s="17"/>
      <c r="K24" s="17"/>
      <c r="L24" s="17"/>
      <c r="M24" s="17"/>
    </row>
    <row r="25" spans="1:13" x14ac:dyDescent="0.2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</row>
    <row r="26" spans="1:13" x14ac:dyDescent="0.2">
      <c r="A26" s="17"/>
      <c r="B26" s="15" t="s">
        <v>72</v>
      </c>
      <c r="C26" s="20">
        <f>AVERAGE(C21:C24)</f>
        <v>0.14430916571284672</v>
      </c>
      <c r="D26" s="20">
        <f t="shared" ref="D26:F26" si="4">AVERAGE(D21:D24)</f>
        <v>0.24303574976492884</v>
      </c>
      <c r="E26" s="20">
        <f t="shared" si="4"/>
        <v>3.0549525400296669</v>
      </c>
      <c r="F26" s="20">
        <f t="shared" si="4"/>
        <v>1.6655921053724945</v>
      </c>
      <c r="G26" s="17"/>
      <c r="H26" s="17"/>
      <c r="I26" s="17"/>
      <c r="J26" s="17"/>
      <c r="K26" s="17"/>
      <c r="L26" s="17"/>
      <c r="M26" s="17"/>
    </row>
    <row r="27" spans="1:13" x14ac:dyDescent="0.2">
      <c r="A27" s="17"/>
      <c r="B27" s="15"/>
      <c r="C27" s="20"/>
      <c r="D27" s="20"/>
      <c r="E27" s="20"/>
      <c r="F27" s="20"/>
      <c r="G27" s="17"/>
      <c r="H27" s="17"/>
      <c r="I27" s="17"/>
      <c r="J27" s="17"/>
      <c r="K27" s="17"/>
      <c r="L27" s="17"/>
      <c r="M27" s="17"/>
    </row>
    <row r="28" spans="1:13" x14ac:dyDescent="0.2">
      <c r="A28" s="15" t="s">
        <v>25</v>
      </c>
      <c r="B28" s="17"/>
      <c r="C28" s="17"/>
      <c r="D28" s="17"/>
      <c r="E28" s="17"/>
      <c r="F28" s="17"/>
      <c r="G28" s="17"/>
      <c r="H28" s="17"/>
      <c r="I28" s="17"/>
      <c r="J28" s="17"/>
      <c r="K28" s="15" t="s">
        <v>1</v>
      </c>
      <c r="L28" s="15" t="s">
        <v>2</v>
      </c>
      <c r="M28" s="15" t="s">
        <v>3</v>
      </c>
    </row>
    <row r="29" spans="1:13" x14ac:dyDescent="0.2">
      <c r="A29" s="17"/>
      <c r="B29" s="15" t="s">
        <v>35</v>
      </c>
      <c r="C29" s="20">
        <f>C21/$C$26</f>
        <v>0.71825804421829875</v>
      </c>
      <c r="D29" s="20">
        <f>D21/$D$26</f>
        <v>1.3887672051084414</v>
      </c>
      <c r="E29" s="20">
        <f>E21/$E$26</f>
        <v>1.4916212703355336</v>
      </c>
      <c r="F29" s="20">
        <f>F21/$F$26</f>
        <v>0.68301294699690951</v>
      </c>
      <c r="G29" s="17"/>
      <c r="H29" s="17"/>
      <c r="I29" s="17"/>
      <c r="J29" s="15" t="s">
        <v>35</v>
      </c>
      <c r="K29" s="20">
        <f>AVERAGE(C29:F29)</f>
        <v>1.0704148666647959</v>
      </c>
      <c r="L29" s="20">
        <f>STDEV(C29:F29)</f>
        <v>0.4292853444364445</v>
      </c>
      <c r="M29" s="20">
        <f>L29/SQRT(4)</f>
        <v>0.21464267221822225</v>
      </c>
    </row>
    <row r="30" spans="1:13" x14ac:dyDescent="0.2">
      <c r="A30" s="17"/>
      <c r="B30" s="15" t="s">
        <v>36</v>
      </c>
      <c r="C30" s="20">
        <f>C22/$C$26</f>
        <v>0.80520242180270751</v>
      </c>
      <c r="D30" s="20">
        <f>D22/$D$26</f>
        <v>1.0777004002106783</v>
      </c>
      <c r="E30" s="20">
        <f>E22/$E$26</f>
        <v>0.83454275871907002</v>
      </c>
      <c r="F30" s="20">
        <f>F22/$F$26</f>
        <v>1.1285365173939337</v>
      </c>
      <c r="G30" s="17"/>
      <c r="H30" s="17"/>
      <c r="I30" s="17"/>
      <c r="J30" s="15" t="s">
        <v>36</v>
      </c>
      <c r="K30" s="20">
        <f t="shared" ref="K30:K32" si="5">AVERAGE(C30:F30)</f>
        <v>0.96149552453159748</v>
      </c>
      <c r="L30" s="20">
        <f t="shared" ref="L30:L32" si="6">STDEV(C30:F30)</f>
        <v>0.16527835625200921</v>
      </c>
      <c r="M30" s="20">
        <f t="shared" ref="M30:M32" si="7">L30/SQRT(4)</f>
        <v>8.2639178126004603E-2</v>
      </c>
    </row>
    <row r="31" spans="1:13" x14ac:dyDescent="0.2">
      <c r="A31" s="17"/>
      <c r="B31" s="15" t="s">
        <v>37</v>
      </c>
      <c r="C31" s="20">
        <f>C23/$C$26</f>
        <v>1.27970789400218</v>
      </c>
      <c r="D31" s="20">
        <f>D23/$D$26</f>
        <v>1.1594887071602684</v>
      </c>
      <c r="E31" s="20">
        <f>E23/$E$26</f>
        <v>0.95451840567092183</v>
      </c>
      <c r="F31" s="20">
        <f>F23/$F$26</f>
        <v>0.55916965251753181</v>
      </c>
      <c r="G31" s="17"/>
      <c r="H31" s="17"/>
      <c r="I31" s="17"/>
      <c r="J31" s="15" t="s">
        <v>37</v>
      </c>
      <c r="K31" s="20">
        <f t="shared" si="5"/>
        <v>0.9882211648377256</v>
      </c>
      <c r="L31" s="20">
        <f t="shared" si="6"/>
        <v>0.31597371226727977</v>
      </c>
      <c r="M31" s="20">
        <f t="shared" si="7"/>
        <v>0.15798685613363989</v>
      </c>
    </row>
    <row r="32" spans="1:13" x14ac:dyDescent="0.2">
      <c r="A32" s="17"/>
      <c r="B32" s="15" t="s">
        <v>38</v>
      </c>
      <c r="C32" s="20">
        <f>C24/$C$26</f>
        <v>1.1968316399768137</v>
      </c>
      <c r="D32" s="20">
        <f>D24/$D$26</f>
        <v>0.37404368752061173</v>
      </c>
      <c r="E32" s="20">
        <f>E24/$E$26</f>
        <v>0.71931756527447432</v>
      </c>
      <c r="F32" s="20">
        <f>F24/$F$26</f>
        <v>1.6292808830916248</v>
      </c>
      <c r="G32" s="17"/>
      <c r="H32" s="17"/>
      <c r="I32" s="17"/>
      <c r="J32" s="15" t="s">
        <v>38</v>
      </c>
      <c r="K32" s="20">
        <f t="shared" si="5"/>
        <v>0.97986844396588113</v>
      </c>
      <c r="L32" s="20">
        <f t="shared" si="6"/>
        <v>0.54885333208528497</v>
      </c>
      <c r="M32" s="20">
        <f t="shared" si="7"/>
        <v>0.27442666604264249</v>
      </c>
    </row>
  </sheetData>
  <pageMargins left="0.7" right="0.7" top="0.75" bottom="0.75" header="0.3" footer="0.3"/>
  <ignoredErrors>
    <ignoredError sqref="C10:H10 C26:F2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 2c</vt:lpstr>
      <vt:lpstr>Fig 3a</vt:lpstr>
      <vt:lpstr>Fig 3c</vt:lpstr>
      <vt:lpstr>Fig 3e</vt:lpstr>
      <vt:lpstr>Fig 3f</vt:lpstr>
      <vt:lpstr>Fig 3g</vt:lpstr>
      <vt:lpstr>Fig 4b</vt:lpstr>
      <vt:lpstr>Fig 4c</vt:lpstr>
      <vt:lpstr>Fig 5a</vt:lpstr>
      <vt:lpstr>Fig 5b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2020-06-19T10:08:01Z</dcterms:created>
  <dcterms:modified xsi:type="dcterms:W3CDTF">2020-06-23T20:27:49Z</dcterms:modified>
</cp:coreProperties>
</file>