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33.48.85.14\06share\Dung\Figures for Manuscript\Figures for the last submission (11.20.20)\To Communications Biology\"/>
    </mc:Choice>
  </mc:AlternateContent>
  <bookViews>
    <workbookView xWindow="0" yWindow="0" windowWidth="6900" windowHeight="9555" activeTab="2"/>
  </bookViews>
  <sheets>
    <sheet name="rat TRPV1 - WT" sheetId="1" r:id="rId1"/>
    <sheet name="rat TRPV1 - R557K" sheetId="2" r:id="rId2"/>
    <sheet name="rat TRPV1- G563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8" i="1" l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Y36" i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AC35" i="1"/>
  <c r="Y35" i="1"/>
  <c r="AC34" i="1"/>
  <c r="AC59" i="1" s="1"/>
  <c r="AC60" i="1" s="1"/>
  <c r="AC29" i="1"/>
  <c r="AC30" i="1" s="1"/>
  <c r="AC28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Y5" i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AC4" i="1"/>
  <c r="K33" i="2" l="1"/>
  <c r="K43" i="1" l="1"/>
  <c r="K42" i="1"/>
  <c r="K41" i="1"/>
  <c r="E43" i="1"/>
  <c r="E42" i="1"/>
  <c r="E41" i="1"/>
  <c r="E37" i="1"/>
  <c r="E11" i="1"/>
  <c r="Y29" i="2"/>
  <c r="Y30" i="2" s="1"/>
  <c r="Y31" i="2" s="1"/>
  <c r="Y32" i="2" s="1"/>
  <c r="Y11" i="2"/>
  <c r="Y12" i="2"/>
  <c r="Y13" i="2"/>
  <c r="Y14" i="2"/>
  <c r="W34" i="2"/>
  <c r="W33" i="2"/>
  <c r="W32" i="2"/>
  <c r="Q35" i="2"/>
  <c r="Q34" i="2"/>
  <c r="Q33" i="2"/>
  <c r="K35" i="2"/>
  <c r="K34" i="2"/>
  <c r="E35" i="2"/>
  <c r="E34" i="2"/>
  <c r="E33" i="2"/>
  <c r="W18" i="2"/>
  <c r="W17" i="2"/>
  <c r="W16" i="2"/>
  <c r="Q18" i="2"/>
  <c r="Q17" i="2"/>
  <c r="Q16" i="2"/>
  <c r="K18" i="2"/>
  <c r="K17" i="2"/>
  <c r="K16" i="2"/>
  <c r="E18" i="2"/>
  <c r="E17" i="2"/>
  <c r="E16" i="2"/>
  <c r="Q23" i="2"/>
  <c r="Q24" i="2"/>
  <c r="Q25" i="2"/>
  <c r="Q26" i="2"/>
  <c r="Q5" i="2"/>
  <c r="Q6" i="2"/>
  <c r="Q7" i="2"/>
  <c r="Q8" i="2"/>
  <c r="K26" i="2"/>
  <c r="K8" i="2"/>
  <c r="S36" i="1"/>
  <c r="S37" i="1" s="1"/>
  <c r="Q8" i="1"/>
  <c r="E25" i="2"/>
  <c r="E7" i="2"/>
  <c r="Y23" i="2"/>
  <c r="Y24" i="2" s="1"/>
  <c r="Y25" i="2" s="1"/>
  <c r="Y26" i="2" s="1"/>
  <c r="Y27" i="2" s="1"/>
  <c r="Y28" i="2" s="1"/>
  <c r="S23" i="2"/>
  <c r="S24" i="2" s="1"/>
  <c r="S25" i="2" s="1"/>
  <c r="S26" i="2" s="1"/>
  <c r="S27" i="2" s="1"/>
  <c r="S28" i="2" s="1"/>
  <c r="Y5" i="2"/>
  <c r="Y6" i="2" s="1"/>
  <c r="Y7" i="2" s="1"/>
  <c r="Y8" i="2" s="1"/>
  <c r="Y9" i="2" s="1"/>
  <c r="Y10" i="2" s="1"/>
  <c r="S6" i="2"/>
  <c r="S7" i="2" s="1"/>
  <c r="S8" i="2" s="1"/>
  <c r="S9" i="2" s="1"/>
  <c r="S10" i="2" s="1"/>
  <c r="S5" i="2"/>
  <c r="E35" i="1"/>
  <c r="E36" i="1"/>
  <c r="E9" i="1"/>
  <c r="E10" i="1"/>
  <c r="W35" i="3"/>
  <c r="W34" i="3"/>
  <c r="W33" i="3"/>
  <c r="W15" i="3"/>
  <c r="W14" i="3"/>
  <c r="W13" i="3"/>
  <c r="Q15" i="3"/>
  <c r="Q14" i="3"/>
  <c r="Q13" i="3"/>
  <c r="K15" i="3"/>
  <c r="K14" i="3"/>
  <c r="K13" i="3"/>
  <c r="E15" i="3"/>
  <c r="E14" i="3"/>
  <c r="E13" i="3"/>
  <c r="E28" i="3"/>
  <c r="E8" i="3"/>
  <c r="K26" i="3"/>
  <c r="K6" i="3"/>
  <c r="W29" i="3"/>
  <c r="W30" i="3"/>
  <c r="W8" i="3"/>
  <c r="W9" i="3"/>
  <c r="W10" i="3"/>
  <c r="W28" i="3"/>
  <c r="Q9" i="3"/>
  <c r="Q10" i="3"/>
  <c r="Q29" i="3"/>
  <c r="Q30" i="3"/>
  <c r="W28" i="2"/>
  <c r="W9" i="2"/>
  <c r="W10" i="2"/>
  <c r="W27" i="2"/>
  <c r="Q33" i="1"/>
  <c r="Q7" i="1"/>
  <c r="W36" i="1"/>
  <c r="W37" i="1"/>
  <c r="W10" i="1"/>
  <c r="W11" i="1"/>
  <c r="E23" i="2"/>
  <c r="E24" i="2"/>
  <c r="E22" i="2"/>
  <c r="E6" i="2"/>
  <c r="K35" i="1"/>
  <c r="K9" i="1"/>
  <c r="A25" i="3"/>
  <c r="A26" i="3" s="1"/>
  <c r="A27" i="3" s="1"/>
  <c r="A28" i="3" s="1"/>
  <c r="A29" i="3" s="1"/>
  <c r="A30" i="3" s="1"/>
  <c r="A5" i="3"/>
  <c r="A6" i="3" s="1"/>
  <c r="A7" i="3" s="1"/>
  <c r="A8" i="3" s="1"/>
  <c r="A9" i="3" s="1"/>
  <c r="A10" i="3" s="1"/>
  <c r="G25" i="3"/>
  <c r="G26" i="3" s="1"/>
  <c r="G27" i="3" s="1"/>
  <c r="G28" i="3" s="1"/>
  <c r="G29" i="3" s="1"/>
  <c r="G30" i="3" s="1"/>
  <c r="G5" i="3"/>
  <c r="G6" i="3" s="1"/>
  <c r="G7" i="3" s="1"/>
  <c r="G8" i="3" s="1"/>
  <c r="G9" i="3" s="1"/>
  <c r="G10" i="3" s="1"/>
  <c r="M25" i="3"/>
  <c r="M26" i="3" s="1"/>
  <c r="M27" i="3" s="1"/>
  <c r="M28" i="3" s="1"/>
  <c r="M29" i="3" s="1"/>
  <c r="M30" i="3" s="1"/>
  <c r="M5" i="3"/>
  <c r="M6" i="3" s="1"/>
  <c r="M7" i="3" s="1"/>
  <c r="M8" i="3" s="1"/>
  <c r="M9" i="3" s="1"/>
  <c r="M10" i="3" s="1"/>
  <c r="S25" i="3"/>
  <c r="S26" i="3" s="1"/>
  <c r="S27" i="3" s="1"/>
  <c r="S28" i="3" s="1"/>
  <c r="S29" i="3" s="1"/>
  <c r="S30" i="3" s="1"/>
  <c r="S5" i="3"/>
  <c r="S6" i="3" s="1"/>
  <c r="S7" i="3" s="1"/>
  <c r="S8" i="3" s="1"/>
  <c r="S9" i="3" s="1"/>
  <c r="S10" i="3" s="1"/>
  <c r="M31" i="1"/>
  <c r="M32" i="1" s="1"/>
  <c r="M33" i="1" s="1"/>
  <c r="G31" i="1"/>
  <c r="G32" i="1" s="1"/>
  <c r="G33" i="1" s="1"/>
  <c r="G34" i="1" s="1"/>
  <c r="G35" i="1" s="1"/>
  <c r="G36" i="1" s="1"/>
  <c r="G37" i="1" s="1"/>
  <c r="A31" i="1"/>
  <c r="A32" i="1" s="1"/>
  <c r="A33" i="1" s="1"/>
  <c r="A34" i="1" s="1"/>
  <c r="A35" i="1" s="1"/>
  <c r="A36" i="1" s="1"/>
  <c r="A37" i="1" s="1"/>
  <c r="M5" i="1"/>
  <c r="M6" i="1" s="1"/>
  <c r="M7" i="1" s="1"/>
  <c r="M8" i="1" s="1"/>
  <c r="M9" i="1" s="1"/>
  <c r="M10" i="1" s="1"/>
  <c r="M11" i="1" s="1"/>
  <c r="G5" i="1"/>
  <c r="G6" i="1" s="1"/>
  <c r="G7" i="1" s="1"/>
  <c r="G8" i="1" s="1"/>
  <c r="G9" i="1" s="1"/>
  <c r="G10" i="1" s="1"/>
  <c r="G11" i="1" s="1"/>
  <c r="A5" i="1"/>
  <c r="A6" i="1" s="1"/>
  <c r="A7" i="1" s="1"/>
  <c r="A8" i="1" s="1"/>
  <c r="A9" i="1" s="1"/>
  <c r="A10" i="1" s="1"/>
  <c r="A11" i="1" s="1"/>
  <c r="E5" i="2" l="1"/>
  <c r="E4" i="2"/>
  <c r="K23" i="2"/>
  <c r="K24" i="2"/>
  <c r="K25" i="2"/>
  <c r="K22" i="2"/>
  <c r="K5" i="2"/>
  <c r="K6" i="2"/>
  <c r="K7" i="2"/>
  <c r="K4" i="2"/>
  <c r="Q22" i="2"/>
  <c r="Q4" i="2"/>
  <c r="AC38" i="2"/>
  <c r="AC37" i="2"/>
  <c r="AC36" i="2"/>
  <c r="AC19" i="2"/>
  <c r="AC18" i="2"/>
  <c r="AC17" i="2"/>
  <c r="W30" i="1"/>
  <c r="W31" i="1"/>
  <c r="W32" i="1"/>
  <c r="W33" i="1"/>
  <c r="W34" i="1"/>
  <c r="W35" i="1"/>
  <c r="Q34" i="1"/>
  <c r="W4" i="1"/>
  <c r="W5" i="1"/>
  <c r="W6" i="1"/>
  <c r="W7" i="1"/>
  <c r="W8" i="1"/>
  <c r="W9" i="1"/>
  <c r="Q31" i="1"/>
  <c r="Q32" i="1"/>
  <c r="Q30" i="1"/>
  <c r="Q5" i="1"/>
  <c r="Q6" i="1"/>
  <c r="Q4" i="1"/>
  <c r="K31" i="1"/>
  <c r="K32" i="1"/>
  <c r="K33" i="1"/>
  <c r="K34" i="1"/>
  <c r="K30" i="1"/>
  <c r="K5" i="1"/>
  <c r="K6" i="1"/>
  <c r="K7" i="1"/>
  <c r="K8" i="1"/>
  <c r="K4" i="1"/>
  <c r="E31" i="1"/>
  <c r="E32" i="1"/>
  <c r="E33" i="1"/>
  <c r="E34" i="1"/>
  <c r="E30" i="1"/>
  <c r="E5" i="1"/>
  <c r="E6" i="1"/>
  <c r="E7" i="1"/>
  <c r="E8" i="1"/>
  <c r="E4" i="1"/>
  <c r="S30" i="1"/>
  <c r="S31" i="1" s="1"/>
  <c r="S32" i="1" s="1"/>
  <c r="S33" i="1" s="1"/>
  <c r="S34" i="1" s="1"/>
  <c r="S35" i="1" s="1"/>
  <c r="S5" i="1"/>
  <c r="S6" i="1" s="1"/>
  <c r="S7" i="1" s="1"/>
  <c r="S8" i="1" s="1"/>
  <c r="S9" i="1" s="1"/>
  <c r="S10" i="1" s="1"/>
  <c r="S11" i="1" s="1"/>
  <c r="W23" i="2"/>
  <c r="W24" i="2"/>
  <c r="W25" i="2"/>
  <c r="W26" i="2"/>
  <c r="W22" i="2"/>
  <c r="W5" i="2"/>
  <c r="W6" i="2"/>
  <c r="W7" i="2"/>
  <c r="W8" i="2"/>
  <c r="W4" i="2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Y25" i="3"/>
  <c r="Y26" i="3" s="1"/>
  <c r="Y27" i="3" s="1"/>
  <c r="Y28" i="3" s="1"/>
  <c r="Y29" i="3" s="1"/>
  <c r="Y30" i="3" s="1"/>
  <c r="Y31" i="3" s="1"/>
  <c r="Y32" i="3" s="1"/>
  <c r="AC24" i="3"/>
  <c r="AC39" i="3" s="1"/>
  <c r="AC17" i="3"/>
  <c r="AC16" i="3"/>
  <c r="AC15" i="3"/>
  <c r="AC14" i="3"/>
  <c r="AC13" i="3"/>
  <c r="AC12" i="3"/>
  <c r="AC11" i="3"/>
  <c r="AC10" i="3"/>
  <c r="AC9" i="3"/>
  <c r="AC20" i="3" s="1"/>
  <c r="AC21" i="3" s="1"/>
  <c r="AC8" i="3"/>
  <c r="AC7" i="3"/>
  <c r="AC6" i="3"/>
  <c r="AC5" i="3"/>
  <c r="Y5" i="3"/>
  <c r="Y6" i="3" s="1"/>
  <c r="Y7" i="3" s="1"/>
  <c r="Y8" i="3" s="1"/>
  <c r="Y9" i="3" s="1"/>
  <c r="Y10" i="3" s="1"/>
  <c r="Y11" i="3" s="1"/>
  <c r="Y12" i="3" s="1"/>
  <c r="AC4" i="3"/>
  <c r="E15" i="1" l="1"/>
  <c r="E16" i="1"/>
  <c r="E17" i="1" s="1"/>
  <c r="Q16" i="1"/>
  <c r="Q17" i="1" s="1"/>
  <c r="Q15" i="1"/>
  <c r="K16" i="1"/>
  <c r="K17" i="1" s="1"/>
  <c r="K15" i="1"/>
  <c r="W15" i="1"/>
  <c r="Q41" i="1"/>
  <c r="Q42" i="1" s="1"/>
  <c r="Q40" i="1"/>
  <c r="W41" i="1"/>
  <c r="W42" i="1" s="1"/>
  <c r="W40" i="1"/>
  <c r="W16" i="1"/>
  <c r="W17" i="1" s="1"/>
  <c r="AC19" i="3"/>
  <c r="AC40" i="3"/>
  <c r="AC41" i="3" s="1"/>
  <c r="W25" i="3"/>
  <c r="W26" i="3"/>
  <c r="W27" i="3"/>
  <c r="W24" i="3"/>
  <c r="W5" i="3"/>
  <c r="W6" i="3"/>
  <c r="W7" i="3"/>
  <c r="W4" i="3"/>
  <c r="Q25" i="3" l="1"/>
  <c r="Q26" i="3"/>
  <c r="Q27" i="3"/>
  <c r="Q28" i="3"/>
  <c r="Q24" i="3"/>
  <c r="Q5" i="3"/>
  <c r="Q6" i="3"/>
  <c r="Q7" i="3"/>
  <c r="Q8" i="3"/>
  <c r="Q4" i="3"/>
  <c r="K25" i="3"/>
  <c r="K24" i="3"/>
  <c r="K5" i="3"/>
  <c r="K4" i="3"/>
  <c r="E25" i="3"/>
  <c r="E26" i="3"/>
  <c r="E27" i="3"/>
  <c r="E24" i="3"/>
  <c r="E5" i="3"/>
  <c r="E6" i="3"/>
  <c r="E7" i="3"/>
  <c r="E4" i="3"/>
  <c r="Q34" i="3" l="1"/>
  <c r="Q35" i="3" s="1"/>
  <c r="Q33" i="3"/>
  <c r="K33" i="3"/>
  <c r="K34" i="3"/>
  <c r="K35" i="3" s="1"/>
  <c r="E33" i="3"/>
  <c r="E34" i="3"/>
  <c r="E35" i="3" s="1"/>
</calcChain>
</file>

<file path=xl/sharedStrings.xml><?xml version="1.0" encoding="utf-8"?>
<sst xmlns="http://schemas.openxmlformats.org/spreadsheetml/2006/main" count="486" uniqueCount="154">
  <si>
    <t>Current pA</t>
    <phoneticPr fontId="1"/>
  </si>
  <si>
    <t xml:space="preserve">Files name </t>
    <phoneticPr fontId="1"/>
  </si>
  <si>
    <t>whole cell pF</t>
    <phoneticPr fontId="1"/>
  </si>
  <si>
    <t>pA/pF</t>
    <phoneticPr fontId="1"/>
  </si>
  <si>
    <t>rat TRPV1 (CAP 10nM) +60mV Ca2+(-) bath</t>
    <phoneticPr fontId="1"/>
  </si>
  <si>
    <t>rat TRPV1 (CAP 30nM) +60mV Ca2+(-) bath</t>
    <phoneticPr fontId="1"/>
  </si>
  <si>
    <t>rat TRPV1 (CAP 100nM) +60mV Ca2+(-) bath</t>
    <phoneticPr fontId="1"/>
  </si>
  <si>
    <t>rat TRPV1 (CAP 300nM) +60mV Ca2+(-) bath</t>
    <phoneticPr fontId="1"/>
  </si>
  <si>
    <t>rat TRPV1 (CAP 1uM) +60mV Ca2+(-) bath</t>
    <phoneticPr fontId="1"/>
  </si>
  <si>
    <t>rat TRPV1 (CAP 10nM) -60mV Ca2+(-) bath</t>
    <phoneticPr fontId="1"/>
  </si>
  <si>
    <t>rat TRPV1 (CAP 30nM) -60mV Ca2+(-) bath</t>
    <phoneticPr fontId="1"/>
  </si>
  <si>
    <t>rat TRPV1 (CAP 100nM) -60mV Ca2+(-) bath</t>
    <phoneticPr fontId="1"/>
  </si>
  <si>
    <t>rat TRPV1 (CAP 1uM) -60mV Ca2+(-) bath</t>
    <phoneticPr fontId="1"/>
  </si>
  <si>
    <t>2019-08-08-13</t>
    <phoneticPr fontId="1"/>
  </si>
  <si>
    <t>2019-08-08-24</t>
    <phoneticPr fontId="1"/>
  </si>
  <si>
    <t>2019-08-08-21</t>
    <phoneticPr fontId="1"/>
  </si>
  <si>
    <t>2019-08-28-22</t>
    <phoneticPr fontId="1"/>
  </si>
  <si>
    <t>2019-08-08-17</t>
    <phoneticPr fontId="1"/>
  </si>
  <si>
    <t>2019-08-08-26</t>
    <phoneticPr fontId="1"/>
  </si>
  <si>
    <t>2019-08-28-26</t>
    <phoneticPr fontId="1"/>
  </si>
  <si>
    <t>2019-08-28-27</t>
    <phoneticPr fontId="1"/>
  </si>
  <si>
    <t>2019-08-08-18</t>
    <phoneticPr fontId="1"/>
  </si>
  <si>
    <t>2019-08-28-25</t>
    <phoneticPr fontId="1"/>
  </si>
  <si>
    <t>2019-08-28-24</t>
    <phoneticPr fontId="1"/>
  </si>
  <si>
    <t>2019-08-08-22</t>
    <phoneticPr fontId="1"/>
  </si>
  <si>
    <t>2019-08-08-23</t>
  </si>
  <si>
    <t>2019-08-08-28</t>
    <phoneticPr fontId="1"/>
  </si>
  <si>
    <t>2019-08-27-23</t>
    <phoneticPr fontId="1"/>
  </si>
  <si>
    <t>2019-08-28-29</t>
    <phoneticPr fontId="1"/>
  </si>
  <si>
    <t>2019-08-28-20</t>
    <phoneticPr fontId="1"/>
  </si>
  <si>
    <t>2019-08-28-19</t>
    <phoneticPr fontId="1"/>
  </si>
  <si>
    <t>2019-08-28-17</t>
    <phoneticPr fontId="1"/>
  </si>
  <si>
    <t>2019-08-28-18</t>
    <phoneticPr fontId="1"/>
  </si>
  <si>
    <t>2019-08-28-16</t>
    <phoneticPr fontId="1"/>
  </si>
  <si>
    <t>2019-08-28-14</t>
    <phoneticPr fontId="1"/>
  </si>
  <si>
    <t>2019-08-28-13</t>
    <phoneticPr fontId="1"/>
  </si>
  <si>
    <t>2019-08-28-12</t>
    <phoneticPr fontId="1"/>
  </si>
  <si>
    <t>2019-08-28-11</t>
    <phoneticPr fontId="1"/>
  </si>
  <si>
    <t>2019-08-28-09</t>
    <phoneticPr fontId="1"/>
  </si>
  <si>
    <t>2019-08-28-10</t>
    <phoneticPr fontId="1"/>
  </si>
  <si>
    <t>2019-08-28-08</t>
    <phoneticPr fontId="1"/>
  </si>
  <si>
    <t>2019-08-28-07</t>
    <phoneticPr fontId="1"/>
  </si>
  <si>
    <t>2019-08-28-04</t>
    <phoneticPr fontId="1"/>
  </si>
  <si>
    <t>2019-08-28-03</t>
    <phoneticPr fontId="1"/>
  </si>
  <si>
    <t>2019-08-28-02</t>
    <phoneticPr fontId="1"/>
  </si>
  <si>
    <t>2019-08-28-01</t>
    <phoneticPr fontId="1"/>
  </si>
  <si>
    <t>2019-08-28-00</t>
    <phoneticPr fontId="1"/>
  </si>
  <si>
    <t>2019-08-08-20</t>
    <phoneticPr fontId="1"/>
  </si>
  <si>
    <t>2019-08-8-04</t>
    <phoneticPr fontId="1"/>
  </si>
  <si>
    <t>2019-08-8-02</t>
    <phoneticPr fontId="1"/>
  </si>
  <si>
    <t>2019-08-08-00</t>
    <phoneticPr fontId="1"/>
  </si>
  <si>
    <t>2019-08-08-03</t>
    <phoneticPr fontId="1"/>
  </si>
  <si>
    <t>2019-08-08-05</t>
    <phoneticPr fontId="1"/>
  </si>
  <si>
    <t>2019-08-08-16</t>
    <phoneticPr fontId="1"/>
  </si>
  <si>
    <t>2019-08-08-15</t>
    <phoneticPr fontId="1"/>
  </si>
  <si>
    <t>2019-08-08-14</t>
    <phoneticPr fontId="1"/>
  </si>
  <si>
    <t>2019-08-08-12</t>
    <phoneticPr fontId="1"/>
  </si>
  <si>
    <t>2019-08-08-11</t>
    <phoneticPr fontId="1"/>
  </si>
  <si>
    <t>2019-08-08-08</t>
    <phoneticPr fontId="1"/>
  </si>
  <si>
    <t>2019-08-08-07</t>
    <phoneticPr fontId="1"/>
  </si>
  <si>
    <t>2019-08-08-06</t>
    <phoneticPr fontId="1"/>
  </si>
  <si>
    <t>2019-08-28-15</t>
    <phoneticPr fontId="1"/>
  </si>
  <si>
    <t>2019-04-16-018</t>
  </si>
  <si>
    <t>2019-04-16-019</t>
  </si>
  <si>
    <t>2019-04-16-021</t>
  </si>
  <si>
    <t>2019-04-16-028</t>
  </si>
  <si>
    <t xml:space="preserve"> 2019-05-001</t>
  </si>
  <si>
    <t xml:space="preserve"> 2019-05-008</t>
  </si>
  <si>
    <t xml:space="preserve"> 2019-05-015</t>
  </si>
  <si>
    <t xml:space="preserve"> 2019-05-014</t>
  </si>
  <si>
    <t xml:space="preserve"> 2019-05-033</t>
  </si>
  <si>
    <t xml:space="preserve"> 2019-05-032</t>
  </si>
  <si>
    <t xml:space="preserve"> 2019-05-016</t>
  </si>
  <si>
    <t>2019-06-06-30</t>
  </si>
  <si>
    <t>2019-06-06-31</t>
  </si>
  <si>
    <t>2016-06-06-29</t>
  </si>
  <si>
    <t>2019-06-04-15</t>
  </si>
  <si>
    <t>2019-06-04-17</t>
  </si>
  <si>
    <t>2019-06-06-04</t>
  </si>
  <si>
    <t>2019-06-06-23</t>
  </si>
  <si>
    <t>2019-06-06-28</t>
  </si>
  <si>
    <t>2019-06-06-03</t>
  </si>
  <si>
    <t>2019-06-06-21</t>
  </si>
  <si>
    <t>2019-06-18-05</t>
  </si>
  <si>
    <t>2019-06-18-03</t>
  </si>
  <si>
    <t>2019-06-18-11</t>
  </si>
  <si>
    <t>2019-06-18-32</t>
  </si>
  <si>
    <t>2019-06-04-27</t>
  </si>
  <si>
    <t>2019-06-04-14</t>
  </si>
  <si>
    <t>2019-06-06-02</t>
  </si>
  <si>
    <t>2019-06-06-01</t>
  </si>
  <si>
    <t>2019-06-06-00</t>
  </si>
  <si>
    <t>2019-06-18-04</t>
  </si>
  <si>
    <t>2019-06-18-02</t>
  </si>
  <si>
    <t>2019-06-18-01</t>
  </si>
  <si>
    <t>2019-06-18-00</t>
  </si>
  <si>
    <t>2019-06-18-07</t>
  </si>
  <si>
    <t>2019-08-30-30</t>
    <phoneticPr fontId="1"/>
  </si>
  <si>
    <t>2019-08-30-29</t>
    <phoneticPr fontId="1"/>
  </si>
  <si>
    <t>2019-08-30-28</t>
    <phoneticPr fontId="1"/>
  </si>
  <si>
    <t>2019-08-30-27</t>
    <phoneticPr fontId="1"/>
  </si>
  <si>
    <t>2019-08-30-25</t>
    <phoneticPr fontId="1"/>
  </si>
  <si>
    <t>2019-08-30-24</t>
    <phoneticPr fontId="1"/>
  </si>
  <si>
    <t>2019-08-30-23</t>
    <phoneticPr fontId="1"/>
  </si>
  <si>
    <t>2019-08-30-22</t>
    <phoneticPr fontId="1"/>
  </si>
  <si>
    <t>2019-08-30-19</t>
    <phoneticPr fontId="1"/>
  </si>
  <si>
    <t>2019-08-30-17</t>
    <phoneticPr fontId="1"/>
  </si>
  <si>
    <t>2019-08-30-16</t>
    <phoneticPr fontId="1"/>
  </si>
  <si>
    <t>2019-08-30-15</t>
    <phoneticPr fontId="1"/>
  </si>
  <si>
    <t>2019-08-30-13</t>
    <phoneticPr fontId="1"/>
  </si>
  <si>
    <t>2019-08-30-11</t>
    <phoneticPr fontId="1"/>
  </si>
  <si>
    <t>2019-08-30-10</t>
    <phoneticPr fontId="1"/>
  </si>
  <si>
    <t>2019-08-30-09</t>
    <phoneticPr fontId="1"/>
  </si>
  <si>
    <t>2019-08-30-05</t>
    <phoneticPr fontId="1"/>
  </si>
  <si>
    <t>2019-08-30-04</t>
    <phoneticPr fontId="1"/>
  </si>
  <si>
    <t>2019-08-30-03</t>
    <phoneticPr fontId="1"/>
  </si>
  <si>
    <t>2019-08-30-00</t>
    <phoneticPr fontId="1"/>
  </si>
  <si>
    <t>2019-04-16-024</t>
  </si>
  <si>
    <t>2019-04-16-016</t>
  </si>
  <si>
    <t>2019-04-16-025</t>
  </si>
  <si>
    <t>2019-04-16-013</t>
  </si>
  <si>
    <t>2019-05-25-000</t>
  </si>
  <si>
    <t>2019-05-25-003</t>
  </si>
  <si>
    <t>2019-05-25-007</t>
  </si>
  <si>
    <t>2019-05-25-009</t>
  </si>
  <si>
    <t>2019-05-25-002</t>
  </si>
  <si>
    <t>rat TRPV1 (Cap 1uM) -60mV Ca2+(-) bath</t>
    <phoneticPr fontId="1"/>
  </si>
  <si>
    <t>2019-06-04-27</t>
    <phoneticPr fontId="1"/>
  </si>
  <si>
    <t>2019-06-04-14</t>
    <phoneticPr fontId="1"/>
  </si>
  <si>
    <t>2019-06-18-04</t>
    <phoneticPr fontId="1"/>
  </si>
  <si>
    <t>2019-06-06-02</t>
    <phoneticPr fontId="1"/>
  </si>
  <si>
    <t>2019-06-06-01</t>
    <phoneticPr fontId="1"/>
  </si>
  <si>
    <t>2019-06-06-00</t>
    <phoneticPr fontId="1"/>
  </si>
  <si>
    <t>2019-06-18-02</t>
    <phoneticPr fontId="1"/>
  </si>
  <si>
    <t>2019-06-18-01</t>
    <phoneticPr fontId="1"/>
  </si>
  <si>
    <t>2019-06-18-00</t>
    <phoneticPr fontId="1"/>
  </si>
  <si>
    <t>2019-06-18-07</t>
    <phoneticPr fontId="1"/>
  </si>
  <si>
    <t>Model</t>
  </si>
  <si>
    <t>Hill1</t>
  </si>
  <si>
    <t>Equation</t>
  </si>
  <si>
    <t>y = START + (END - START) * x^n  /  (k^n  +  x^n)</t>
  </si>
  <si>
    <t>Reduced Chi-Sqr</t>
  </si>
  <si>
    <t>Adj. R-Square</t>
  </si>
  <si>
    <t>Value</t>
  </si>
  <si>
    <t>Standard Error</t>
  </si>
  <si>
    <t>B</t>
  </si>
  <si>
    <t>START</t>
  </si>
  <si>
    <t>END</t>
  </si>
  <si>
    <t>k</t>
  </si>
  <si>
    <t>n</t>
  </si>
  <si>
    <t>At +60 mV</t>
    <phoneticPr fontId="1"/>
  </si>
  <si>
    <t>At -60mV</t>
    <phoneticPr fontId="1"/>
  </si>
  <si>
    <t>At + 60 mV</t>
    <phoneticPr fontId="1"/>
  </si>
  <si>
    <t>At -60 mV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</si>
</sst>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2"/>
  <sheetViews>
    <sheetView topLeftCell="L55" workbookViewId="0">
      <selection activeCell="W74" sqref="W74:Z82"/>
    </sheetView>
  </sheetViews>
  <sheetFormatPr defaultRowHeight="18.75" x14ac:dyDescent="0.4"/>
  <cols>
    <col min="2" max="3" width="17.5" customWidth="1"/>
    <col min="4" max="4" width="12.125" customWidth="1"/>
    <col min="8" max="8" width="14.75" customWidth="1"/>
    <col min="9" max="9" width="13.5" customWidth="1"/>
    <col min="14" max="14" width="16.875" customWidth="1"/>
    <col min="15" max="15" width="13.25" customWidth="1"/>
    <col min="20" max="20" width="14.75" customWidth="1"/>
    <col min="21" max="21" width="15" customWidth="1"/>
    <col min="26" max="26" width="17.25" customWidth="1"/>
    <col min="27" max="27" width="13.75" customWidth="1"/>
  </cols>
  <sheetData>
    <row r="2" spans="1:29" x14ac:dyDescent="0.4">
      <c r="B2" s="1" t="s">
        <v>4</v>
      </c>
      <c r="C2" s="1"/>
      <c r="D2" s="1"/>
      <c r="E2" s="1"/>
      <c r="H2" s="1" t="s">
        <v>5</v>
      </c>
      <c r="I2" s="1"/>
      <c r="J2" s="1"/>
      <c r="K2" s="1"/>
      <c r="N2" s="1" t="s">
        <v>6</v>
      </c>
      <c r="O2" s="1"/>
      <c r="P2" s="1"/>
      <c r="Q2" s="1"/>
      <c r="T2" s="1" t="s">
        <v>7</v>
      </c>
      <c r="U2" s="1"/>
      <c r="V2" s="1"/>
      <c r="W2" s="1"/>
      <c r="Y2" s="2"/>
      <c r="Z2" s="1" t="s">
        <v>8</v>
      </c>
      <c r="AA2" s="1"/>
      <c r="AB2" s="1"/>
      <c r="AC2" s="1"/>
    </row>
    <row r="3" spans="1:29" x14ac:dyDescent="0.4">
      <c r="B3" s="1" t="s">
        <v>1</v>
      </c>
      <c r="C3" s="1" t="s">
        <v>0</v>
      </c>
      <c r="D3" s="1" t="s">
        <v>2</v>
      </c>
      <c r="E3" s="1" t="s">
        <v>3</v>
      </c>
      <c r="H3" s="1" t="s">
        <v>1</v>
      </c>
      <c r="I3" s="1" t="s">
        <v>0</v>
      </c>
      <c r="J3" s="1" t="s">
        <v>2</v>
      </c>
      <c r="K3" s="1" t="s">
        <v>3</v>
      </c>
      <c r="N3" s="1" t="s">
        <v>1</v>
      </c>
      <c r="O3" s="1" t="s">
        <v>0</v>
      </c>
      <c r="P3" s="1" t="s">
        <v>2</v>
      </c>
      <c r="Q3" s="1" t="s">
        <v>3</v>
      </c>
      <c r="T3" s="1" t="s">
        <v>1</v>
      </c>
      <c r="U3" s="1" t="s">
        <v>0</v>
      </c>
      <c r="V3" s="1" t="s">
        <v>2</v>
      </c>
      <c r="W3" s="1" t="s">
        <v>3</v>
      </c>
      <c r="Y3" s="2"/>
      <c r="Z3" s="1" t="s">
        <v>1</v>
      </c>
      <c r="AA3" s="1" t="s">
        <v>0</v>
      </c>
      <c r="AB3" s="1" t="s">
        <v>2</v>
      </c>
      <c r="AC3" s="1" t="s">
        <v>3</v>
      </c>
    </row>
    <row r="4" spans="1:29" x14ac:dyDescent="0.4">
      <c r="A4">
        <v>1</v>
      </c>
      <c r="B4" t="s">
        <v>61</v>
      </c>
      <c r="C4">
        <v>2713.92</v>
      </c>
      <c r="D4">
        <v>11.2</v>
      </c>
      <c r="E4">
        <f>C4/D4</f>
        <v>242.31428571428575</v>
      </c>
      <c r="G4">
        <v>1</v>
      </c>
      <c r="H4" t="s">
        <v>43</v>
      </c>
      <c r="I4">
        <v>1409.08</v>
      </c>
      <c r="J4">
        <v>10.4</v>
      </c>
      <c r="K4">
        <f>I4/J4</f>
        <v>135.48846153846154</v>
      </c>
      <c r="M4">
        <v>1</v>
      </c>
      <c r="N4" t="s">
        <v>40</v>
      </c>
      <c r="O4">
        <v>3609.16</v>
      </c>
      <c r="P4">
        <v>11.4</v>
      </c>
      <c r="Q4">
        <f>O4/P4</f>
        <v>316.59298245614031</v>
      </c>
      <c r="S4">
        <v>1</v>
      </c>
      <c r="T4" t="s">
        <v>34</v>
      </c>
      <c r="U4">
        <v>8067.94</v>
      </c>
      <c r="V4">
        <v>11</v>
      </c>
      <c r="W4">
        <f t="shared" ref="W4:W9" si="0">U4/V4</f>
        <v>733.44909090909084</v>
      </c>
      <c r="Y4" s="2">
        <v>1</v>
      </c>
      <c r="Z4" s="2" t="s">
        <v>87</v>
      </c>
      <c r="AA4" s="2">
        <v>6864.03</v>
      </c>
      <c r="AB4" s="2">
        <v>11.7</v>
      </c>
      <c r="AC4" s="2">
        <f>AA4/AB4</f>
        <v>586.66923076923081</v>
      </c>
    </row>
    <row r="5" spans="1:29" x14ac:dyDescent="0.4">
      <c r="A5">
        <f>A4+1</f>
        <v>2</v>
      </c>
      <c r="B5" t="s">
        <v>35</v>
      </c>
      <c r="C5">
        <v>1140.95</v>
      </c>
      <c r="D5">
        <v>8.64</v>
      </c>
      <c r="E5">
        <f t="shared" ref="E5:E11" si="1">C5/D5</f>
        <v>132.05439814814815</v>
      </c>
      <c r="G5">
        <f>G4+1</f>
        <v>2</v>
      </c>
      <c r="H5" t="s">
        <v>45</v>
      </c>
      <c r="I5">
        <v>2195.84</v>
      </c>
      <c r="J5">
        <v>15.7</v>
      </c>
      <c r="K5">
        <f t="shared" ref="K5:K9" si="2">I5/J5</f>
        <v>139.86242038216562</v>
      </c>
      <c r="M5">
        <f>M4+1</f>
        <v>2</v>
      </c>
      <c r="N5" t="s">
        <v>42</v>
      </c>
      <c r="O5">
        <v>3247.52</v>
      </c>
      <c r="P5">
        <v>10.6</v>
      </c>
      <c r="Q5">
        <f t="shared" ref="Q5:Q7" si="3">O5/P5</f>
        <v>306.36981132075471</v>
      </c>
      <c r="S5">
        <f t="shared" ref="S5:S11" si="4">S4+1</f>
        <v>2</v>
      </c>
      <c r="T5" t="s">
        <v>36</v>
      </c>
      <c r="U5">
        <v>9157.5</v>
      </c>
      <c r="V5">
        <v>13</v>
      </c>
      <c r="W5">
        <f t="shared" si="0"/>
        <v>704.42307692307691</v>
      </c>
      <c r="Y5" s="2">
        <f>Y4+1</f>
        <v>2</v>
      </c>
      <c r="Z5" s="2" t="s">
        <v>88</v>
      </c>
      <c r="AA5" s="2">
        <v>10183.6</v>
      </c>
      <c r="AB5" s="2">
        <v>14.1</v>
      </c>
      <c r="AC5" s="2">
        <f t="shared" ref="AC5:AC7" si="5">AA5/AB5</f>
        <v>722.24113475177307</v>
      </c>
    </row>
    <row r="6" spans="1:29" x14ac:dyDescent="0.4">
      <c r="A6" s="2">
        <f t="shared" ref="A6:A11" si="6">A5+1</f>
        <v>3</v>
      </c>
      <c r="B6" t="s">
        <v>38</v>
      </c>
      <c r="C6">
        <v>1785.8</v>
      </c>
      <c r="D6">
        <v>9.3800000000000008</v>
      </c>
      <c r="E6">
        <f t="shared" si="1"/>
        <v>190.38379530916842</v>
      </c>
      <c r="G6">
        <f t="shared" ref="G6:G11" si="7">G5+1</f>
        <v>3</v>
      </c>
      <c r="H6" t="s">
        <v>46</v>
      </c>
      <c r="I6">
        <v>857.60799999999995</v>
      </c>
      <c r="J6">
        <v>10.1</v>
      </c>
      <c r="K6">
        <f t="shared" si="2"/>
        <v>84.911683168316827</v>
      </c>
      <c r="M6">
        <f t="shared" ref="M6:M11" si="8">M5+1</f>
        <v>3</v>
      </c>
      <c r="N6" t="s">
        <v>60</v>
      </c>
      <c r="O6">
        <v>3534.15</v>
      </c>
      <c r="P6">
        <v>8.84</v>
      </c>
      <c r="Q6">
        <f t="shared" si="3"/>
        <v>399.79072398190044</v>
      </c>
      <c r="S6">
        <f t="shared" si="4"/>
        <v>3</v>
      </c>
      <c r="T6" t="s">
        <v>37</v>
      </c>
      <c r="U6">
        <v>9018.07</v>
      </c>
      <c r="V6">
        <v>15</v>
      </c>
      <c r="W6">
        <f t="shared" si="0"/>
        <v>601.20466666666664</v>
      </c>
      <c r="Y6" s="2">
        <f t="shared" ref="Y6:Y25" si="9">Y5+1</f>
        <v>3</v>
      </c>
      <c r="Z6" s="2" t="s">
        <v>89</v>
      </c>
      <c r="AA6" s="2">
        <v>10235.6</v>
      </c>
      <c r="AB6" s="2">
        <v>15.3</v>
      </c>
      <c r="AC6" s="2">
        <f t="shared" si="5"/>
        <v>668.99346405228755</v>
      </c>
    </row>
    <row r="7" spans="1:29" x14ac:dyDescent="0.4">
      <c r="A7" s="2">
        <f t="shared" si="6"/>
        <v>4</v>
      </c>
      <c r="B7" t="s">
        <v>50</v>
      </c>
      <c r="C7">
        <v>881.99900000000002</v>
      </c>
      <c r="D7">
        <v>12.4</v>
      </c>
      <c r="E7">
        <f t="shared" si="1"/>
        <v>71.128951612903222</v>
      </c>
      <c r="G7">
        <f t="shared" si="7"/>
        <v>4</v>
      </c>
      <c r="H7" t="s">
        <v>51</v>
      </c>
      <c r="I7">
        <v>1519.17</v>
      </c>
      <c r="J7">
        <v>13</v>
      </c>
      <c r="K7">
        <f t="shared" si="2"/>
        <v>116.85923076923078</v>
      </c>
      <c r="M7">
        <f t="shared" si="8"/>
        <v>4</v>
      </c>
      <c r="N7" t="s">
        <v>108</v>
      </c>
      <c r="O7">
        <v>1960.22</v>
      </c>
      <c r="P7">
        <v>9.57</v>
      </c>
      <c r="Q7" s="2">
        <f t="shared" si="3"/>
        <v>204.82967607105539</v>
      </c>
      <c r="S7">
        <f t="shared" si="4"/>
        <v>4</v>
      </c>
      <c r="T7" t="s">
        <v>39</v>
      </c>
      <c r="U7">
        <v>8184.55</v>
      </c>
      <c r="V7">
        <v>19.38</v>
      </c>
      <c r="W7">
        <f t="shared" si="0"/>
        <v>422.31940144478847</v>
      </c>
      <c r="Y7" s="2">
        <f t="shared" si="9"/>
        <v>4</v>
      </c>
      <c r="Z7" s="2" t="s">
        <v>90</v>
      </c>
      <c r="AA7" s="2">
        <v>7748.81</v>
      </c>
      <c r="AB7" s="2">
        <v>12</v>
      </c>
      <c r="AC7" s="2">
        <f t="shared" si="5"/>
        <v>645.73416666666674</v>
      </c>
    </row>
    <row r="8" spans="1:29" x14ac:dyDescent="0.4">
      <c r="A8" s="2">
        <f t="shared" si="6"/>
        <v>5</v>
      </c>
      <c r="B8" t="s">
        <v>55</v>
      </c>
      <c r="C8">
        <v>725.30100000000004</v>
      </c>
      <c r="D8">
        <v>10.1</v>
      </c>
      <c r="E8">
        <f t="shared" si="1"/>
        <v>71.81198019801981</v>
      </c>
      <c r="G8">
        <f t="shared" si="7"/>
        <v>5</v>
      </c>
      <c r="H8" t="s">
        <v>52</v>
      </c>
      <c r="I8">
        <v>1028.04</v>
      </c>
      <c r="J8">
        <v>10.5</v>
      </c>
      <c r="K8">
        <f t="shared" si="2"/>
        <v>97.90857142857142</v>
      </c>
      <c r="M8">
        <f t="shared" si="8"/>
        <v>5</v>
      </c>
      <c r="N8" s="2" t="s">
        <v>33</v>
      </c>
      <c r="O8" s="2">
        <v>8449.9699999999993</v>
      </c>
      <c r="P8" s="2">
        <v>13</v>
      </c>
      <c r="Q8" s="2">
        <f>O8/P8</f>
        <v>649.9976923076922</v>
      </c>
      <c r="S8">
        <f t="shared" si="4"/>
        <v>5</v>
      </c>
      <c r="T8" t="s">
        <v>48</v>
      </c>
      <c r="U8">
        <v>7611.46</v>
      </c>
      <c r="V8">
        <v>9.4700000000000006</v>
      </c>
      <c r="W8">
        <f t="shared" si="0"/>
        <v>803.7444561774023</v>
      </c>
      <c r="Y8" s="2">
        <f t="shared" si="9"/>
        <v>5</v>
      </c>
      <c r="Z8" s="2" t="s">
        <v>91</v>
      </c>
      <c r="AA8" s="2">
        <v>5595.71</v>
      </c>
      <c r="AB8" s="2">
        <v>16.5</v>
      </c>
      <c r="AC8" s="2">
        <f>AA8/AB8</f>
        <v>339.13393939393939</v>
      </c>
    </row>
    <row r="9" spans="1:29" x14ac:dyDescent="0.4">
      <c r="A9" s="2">
        <f t="shared" si="6"/>
        <v>6</v>
      </c>
      <c r="B9" t="s">
        <v>111</v>
      </c>
      <c r="C9">
        <v>624.94500000000005</v>
      </c>
      <c r="D9">
        <v>10</v>
      </c>
      <c r="E9" s="2">
        <f t="shared" si="1"/>
        <v>62.494500000000002</v>
      </c>
      <c r="G9">
        <f t="shared" si="7"/>
        <v>6</v>
      </c>
      <c r="H9" t="s">
        <v>113</v>
      </c>
      <c r="I9">
        <v>4669.58</v>
      </c>
      <c r="J9">
        <v>9.81</v>
      </c>
      <c r="K9" s="2">
        <f t="shared" si="2"/>
        <v>476.00203873598366</v>
      </c>
      <c r="M9">
        <f t="shared" si="8"/>
        <v>6</v>
      </c>
      <c r="S9">
        <f t="shared" si="4"/>
        <v>6</v>
      </c>
      <c r="T9" t="s">
        <v>49</v>
      </c>
      <c r="U9">
        <v>6657.93</v>
      </c>
      <c r="V9">
        <v>9.91</v>
      </c>
      <c r="W9">
        <f t="shared" si="0"/>
        <v>671.83955600403635</v>
      </c>
      <c r="Y9" s="2">
        <f t="shared" si="9"/>
        <v>6</v>
      </c>
      <c r="Z9" s="2" t="s">
        <v>92</v>
      </c>
      <c r="AA9" s="2">
        <v>3484.12</v>
      </c>
      <c r="AB9" s="2">
        <v>12.6</v>
      </c>
      <c r="AC9" s="2">
        <f t="shared" ref="AC9:AC13" si="10">AA9/AB9</f>
        <v>276.51746031746029</v>
      </c>
    </row>
    <row r="10" spans="1:29" x14ac:dyDescent="0.4">
      <c r="A10" s="2">
        <f t="shared" si="6"/>
        <v>7</v>
      </c>
      <c r="B10" t="s">
        <v>112</v>
      </c>
      <c r="C10">
        <v>492.11500000000001</v>
      </c>
      <c r="D10" s="2">
        <v>9.9600000000000009</v>
      </c>
      <c r="E10" s="2">
        <f t="shared" si="1"/>
        <v>49.409136546184733</v>
      </c>
      <c r="G10">
        <f t="shared" si="7"/>
        <v>7</v>
      </c>
      <c r="M10">
        <f t="shared" si="8"/>
        <v>7</v>
      </c>
      <c r="S10" s="2">
        <f t="shared" si="4"/>
        <v>7</v>
      </c>
      <c r="T10" t="s">
        <v>109</v>
      </c>
      <c r="U10">
        <v>5398.99</v>
      </c>
      <c r="V10">
        <v>12.3</v>
      </c>
      <c r="W10" s="2">
        <f>U10/V10</f>
        <v>438.94227642276417</v>
      </c>
      <c r="Y10" s="2">
        <f t="shared" si="9"/>
        <v>7</v>
      </c>
      <c r="Z10" s="2" t="s">
        <v>93</v>
      </c>
      <c r="AA10" s="2">
        <v>5838.27</v>
      </c>
      <c r="AB10" s="2">
        <v>10.7</v>
      </c>
      <c r="AC10" s="2">
        <f t="shared" si="10"/>
        <v>545.63271028037389</v>
      </c>
    </row>
    <row r="11" spans="1:29" x14ac:dyDescent="0.4">
      <c r="A11" s="2">
        <f t="shared" si="6"/>
        <v>8</v>
      </c>
      <c r="B11" t="s">
        <v>116</v>
      </c>
      <c r="C11" s="2">
        <v>492.11500000000001</v>
      </c>
      <c r="D11">
        <v>9.3699999999999992</v>
      </c>
      <c r="E11" s="2">
        <f t="shared" si="1"/>
        <v>52.520277481323376</v>
      </c>
      <c r="G11">
        <f t="shared" si="7"/>
        <v>8</v>
      </c>
      <c r="M11">
        <f t="shared" si="8"/>
        <v>8</v>
      </c>
      <c r="S11" s="2">
        <f t="shared" si="4"/>
        <v>8</v>
      </c>
      <c r="T11" t="s">
        <v>115</v>
      </c>
      <c r="U11">
        <v>3845.51</v>
      </c>
      <c r="V11">
        <v>11.2</v>
      </c>
      <c r="W11" s="2">
        <f>U11/V11</f>
        <v>343.34910714285718</v>
      </c>
      <c r="Y11" s="2">
        <f t="shared" si="9"/>
        <v>8</v>
      </c>
      <c r="Z11" s="2" t="s">
        <v>94</v>
      </c>
      <c r="AA11" s="2">
        <v>5304.58</v>
      </c>
      <c r="AB11" s="2">
        <v>10.9</v>
      </c>
      <c r="AC11" s="2">
        <f t="shared" si="10"/>
        <v>486.65871559633024</v>
      </c>
    </row>
    <row r="12" spans="1:29" x14ac:dyDescent="0.4">
      <c r="Y12" s="2">
        <f t="shared" si="9"/>
        <v>9</v>
      </c>
      <c r="Z12" s="2" t="s">
        <v>95</v>
      </c>
      <c r="AA12" s="2">
        <v>7900.57</v>
      </c>
      <c r="AB12" s="2">
        <v>13.6</v>
      </c>
      <c r="AC12" s="2">
        <f t="shared" si="10"/>
        <v>580.92426470588236</v>
      </c>
    </row>
    <row r="13" spans="1:29" x14ac:dyDescent="0.4">
      <c r="Y13" s="2">
        <f t="shared" si="9"/>
        <v>10</v>
      </c>
      <c r="Z13" s="2" t="s">
        <v>96</v>
      </c>
      <c r="AA13" s="2">
        <v>4838.82</v>
      </c>
      <c r="AB13" s="2">
        <v>10.199999999999999</v>
      </c>
      <c r="AC13" s="2">
        <f t="shared" si="10"/>
        <v>474.39411764705881</v>
      </c>
    </row>
    <row r="14" spans="1:29" x14ac:dyDescent="0.4">
      <c r="Y14" s="2">
        <f t="shared" si="9"/>
        <v>11</v>
      </c>
      <c r="Z14" s="2" t="s">
        <v>117</v>
      </c>
      <c r="AA14" s="2">
        <v>6166.45</v>
      </c>
      <c r="AB14" s="2">
        <v>11.8</v>
      </c>
      <c r="AC14" s="2">
        <f>AA14/AB14</f>
        <v>522.58050847457628</v>
      </c>
    </row>
    <row r="15" spans="1:29" x14ac:dyDescent="0.4">
      <c r="E15">
        <f>AVERAGE(E4:E11)</f>
        <v>109.01466562625419</v>
      </c>
      <c r="K15">
        <f>AVERAGE(K4:K9)</f>
        <v>175.17206767045499</v>
      </c>
      <c r="Q15">
        <f>AVERAGE(Q4:Q8)</f>
        <v>375.51617722750859</v>
      </c>
      <c r="W15">
        <f>AVERAGE(W4:W11)</f>
        <v>589.90895396133533</v>
      </c>
      <c r="Y15" s="2">
        <f t="shared" si="9"/>
        <v>12</v>
      </c>
      <c r="Z15" s="2" t="s">
        <v>118</v>
      </c>
      <c r="AA15" s="2">
        <v>5386.96</v>
      </c>
      <c r="AB15" s="2">
        <v>11.6</v>
      </c>
      <c r="AC15" s="2">
        <f t="shared" ref="AC15:AC21" si="11">AA15/AB15</f>
        <v>464.39310344827589</v>
      </c>
    </row>
    <row r="16" spans="1:29" x14ac:dyDescent="0.4">
      <c r="E16">
        <f>STDEV(E4:E11)</f>
        <v>72.35673646563518</v>
      </c>
      <c r="K16">
        <f>STDEV(K4:K9)</f>
        <v>148.88734203283471</v>
      </c>
      <c r="Q16">
        <f>STDEV(Q4:Q8)</f>
        <v>168.3125071244346</v>
      </c>
      <c r="W16">
        <f>STDEV(W4:W11)</f>
        <v>168.16320638005982</v>
      </c>
      <c r="Y16" s="2">
        <f t="shared" si="9"/>
        <v>13</v>
      </c>
      <c r="Z16" s="2" t="s">
        <v>119</v>
      </c>
      <c r="AA16" s="2">
        <v>5803.83</v>
      </c>
      <c r="AB16" s="2">
        <v>11.2</v>
      </c>
      <c r="AC16" s="2">
        <f t="shared" si="11"/>
        <v>518.1991071428572</v>
      </c>
    </row>
    <row r="17" spans="1:29" x14ac:dyDescent="0.4">
      <c r="E17">
        <f>E16/SQRT(8)</f>
        <v>25.581969509689287</v>
      </c>
      <c r="K17">
        <f>K16/SQRT(6)</f>
        <v>60.78300285661323</v>
      </c>
      <c r="Q17">
        <f>Q16/SQRT(5)</f>
        <v>75.271641478730686</v>
      </c>
      <c r="W17">
        <f>W16/SQRT(10)</f>
        <v>53.177875079794781</v>
      </c>
      <c r="Y17" s="2">
        <f t="shared" si="9"/>
        <v>14</v>
      </c>
      <c r="Z17" s="2" t="s">
        <v>120</v>
      </c>
      <c r="AA17" s="2">
        <v>10729.4</v>
      </c>
      <c r="AB17" s="2">
        <v>18.3</v>
      </c>
      <c r="AC17" s="2">
        <f t="shared" si="11"/>
        <v>586.30601092896165</v>
      </c>
    </row>
    <row r="18" spans="1:29" s="2" customFormat="1" x14ac:dyDescent="0.4">
      <c r="Y18" s="2">
        <f t="shared" si="9"/>
        <v>15</v>
      </c>
      <c r="Z18" s="2" t="s">
        <v>121</v>
      </c>
      <c r="AA18" s="2">
        <v>6549.26</v>
      </c>
      <c r="AB18" s="2">
        <v>15.2</v>
      </c>
      <c r="AC18" s="2">
        <f t="shared" si="11"/>
        <v>430.87236842105267</v>
      </c>
    </row>
    <row r="19" spans="1:29" s="2" customFormat="1" x14ac:dyDescent="0.4">
      <c r="Y19" s="2">
        <f t="shared" si="9"/>
        <v>16</v>
      </c>
      <c r="Z19" s="2" t="s">
        <v>122</v>
      </c>
      <c r="AA19" s="2">
        <v>10780.4</v>
      </c>
      <c r="AB19" s="2">
        <v>15.7</v>
      </c>
      <c r="AC19" s="2">
        <f t="shared" si="11"/>
        <v>686.64968152866243</v>
      </c>
    </row>
    <row r="20" spans="1:29" s="2" customFormat="1" x14ac:dyDescent="0.4">
      <c r="Y20" s="2">
        <f t="shared" si="9"/>
        <v>17</v>
      </c>
      <c r="Z20" s="2" t="s">
        <v>123</v>
      </c>
      <c r="AA20" s="2">
        <v>8539.02</v>
      </c>
      <c r="AB20" s="2">
        <v>11.7</v>
      </c>
      <c r="AC20" s="2">
        <f t="shared" si="11"/>
        <v>729.83076923076931</v>
      </c>
    </row>
    <row r="21" spans="1:29" s="2" customFormat="1" x14ac:dyDescent="0.4">
      <c r="Y21" s="2">
        <f t="shared" si="9"/>
        <v>18</v>
      </c>
      <c r="Z21" s="2" t="s">
        <v>124</v>
      </c>
      <c r="AA21" s="2">
        <v>6550.82</v>
      </c>
      <c r="AB21" s="2">
        <v>12.1</v>
      </c>
      <c r="AC21" s="2">
        <f t="shared" si="11"/>
        <v>541.39008264462814</v>
      </c>
    </row>
    <row r="22" spans="1:29" s="2" customFormat="1" x14ac:dyDescent="0.4">
      <c r="Y22" s="2">
        <f t="shared" si="9"/>
        <v>19</v>
      </c>
      <c r="Z22" s="2" t="s">
        <v>125</v>
      </c>
      <c r="AA22" s="2">
        <v>10403.9</v>
      </c>
      <c r="AB22" s="2">
        <v>17.5</v>
      </c>
      <c r="AC22" s="2">
        <f>AA22/AB22</f>
        <v>594.50857142857137</v>
      </c>
    </row>
    <row r="23" spans="1:29" s="2" customFormat="1" x14ac:dyDescent="0.4">
      <c r="Y23" s="2">
        <f t="shared" si="9"/>
        <v>20</v>
      </c>
      <c r="Z23" s="2" t="s">
        <v>89</v>
      </c>
      <c r="AA23" s="2">
        <v>10235.6</v>
      </c>
      <c r="AB23" s="2">
        <v>15.3</v>
      </c>
      <c r="AC23" s="2">
        <f t="shared" ref="AC23:AC24" si="12">AA23/AB23</f>
        <v>668.99346405228755</v>
      </c>
    </row>
    <row r="24" spans="1:29" s="2" customFormat="1" x14ac:dyDescent="0.4">
      <c r="Y24" s="2">
        <f t="shared" si="9"/>
        <v>21</v>
      </c>
      <c r="Z24" s="2" t="s">
        <v>90</v>
      </c>
      <c r="AA24" s="2">
        <v>7748.81</v>
      </c>
      <c r="AB24" s="2">
        <v>12</v>
      </c>
      <c r="AC24" s="2">
        <f t="shared" si="12"/>
        <v>645.73416666666674</v>
      </c>
    </row>
    <row r="25" spans="1:29" s="2" customFormat="1" x14ac:dyDescent="0.4">
      <c r="Y25" s="2">
        <f t="shared" si="9"/>
        <v>22</v>
      </c>
      <c r="Z25" s="2" t="s">
        <v>91</v>
      </c>
      <c r="AA25" s="2">
        <v>5595.71</v>
      </c>
      <c r="AB25" s="2">
        <v>16.5</v>
      </c>
      <c r="AC25" s="2">
        <f>AA25/AB25</f>
        <v>339.13393939393939</v>
      </c>
    </row>
    <row r="26" spans="1:29" s="2" customFormat="1" x14ac:dyDescent="0.4"/>
    <row r="27" spans="1:29" x14ac:dyDescent="0.4">
      <c r="Y27" s="2"/>
      <c r="Z27" s="2"/>
      <c r="AA27" s="2"/>
      <c r="AB27" s="2"/>
      <c r="AC27" s="2"/>
    </row>
    <row r="28" spans="1:29" x14ac:dyDescent="0.4">
      <c r="B28" s="1" t="s">
        <v>9</v>
      </c>
      <c r="C28" s="1"/>
      <c r="D28" s="1"/>
      <c r="E28" s="1"/>
      <c r="H28" s="1" t="s">
        <v>10</v>
      </c>
      <c r="I28" s="1"/>
      <c r="J28" s="1"/>
      <c r="K28" s="1"/>
      <c r="N28" s="1" t="s">
        <v>11</v>
      </c>
      <c r="O28" s="1"/>
      <c r="P28" s="1"/>
      <c r="Q28" s="1"/>
      <c r="T28" s="1" t="s">
        <v>7</v>
      </c>
      <c r="U28" s="1"/>
      <c r="V28" s="1"/>
      <c r="W28" s="1"/>
      <c r="Y28" s="2"/>
      <c r="Z28" s="2"/>
      <c r="AA28" s="2"/>
      <c r="AB28" s="2"/>
      <c r="AC28" s="2">
        <f>AVERAGE(AC4:AC25)</f>
        <v>547.97686261555691</v>
      </c>
    </row>
    <row r="29" spans="1:29" x14ac:dyDescent="0.4">
      <c r="B29" s="1" t="s">
        <v>1</v>
      </c>
      <c r="C29" s="1" t="s">
        <v>0</v>
      </c>
      <c r="D29" s="1" t="s">
        <v>2</v>
      </c>
      <c r="E29" s="1" t="s">
        <v>3</v>
      </c>
      <c r="H29" s="1" t="s">
        <v>1</v>
      </c>
      <c r="I29" s="1" t="s">
        <v>0</v>
      </c>
      <c r="J29" s="1" t="s">
        <v>2</v>
      </c>
      <c r="K29" s="1" t="s">
        <v>3</v>
      </c>
      <c r="N29" s="1" t="s">
        <v>1</v>
      </c>
      <c r="O29" s="1" t="s">
        <v>0</v>
      </c>
      <c r="P29" s="1" t="s">
        <v>2</v>
      </c>
      <c r="Q29" s="1" t="s">
        <v>3</v>
      </c>
      <c r="T29" s="1" t="s">
        <v>1</v>
      </c>
      <c r="U29" s="1" t="s">
        <v>0</v>
      </c>
      <c r="V29" s="1" t="s">
        <v>2</v>
      </c>
      <c r="W29" s="1" t="s">
        <v>3</v>
      </c>
      <c r="Y29" s="2"/>
      <c r="Z29" s="2"/>
      <c r="AA29" s="2"/>
      <c r="AB29" s="2"/>
      <c r="AC29" s="2">
        <f>STDEV(AC4:AC25)</f>
        <v>125.29290535896278</v>
      </c>
    </row>
    <row r="30" spans="1:29" x14ac:dyDescent="0.4">
      <c r="A30">
        <v>1</v>
      </c>
      <c r="B30" t="s">
        <v>61</v>
      </c>
      <c r="C30">
        <v>424.17599999999999</v>
      </c>
      <c r="D30">
        <v>11.2</v>
      </c>
      <c r="E30">
        <f>C30/D30</f>
        <v>37.872857142857143</v>
      </c>
      <c r="G30">
        <v>1</v>
      </c>
      <c r="H30" t="s">
        <v>43</v>
      </c>
      <c r="I30">
        <v>362.93200000000002</v>
      </c>
      <c r="J30">
        <v>10.4</v>
      </c>
      <c r="K30">
        <f>I30/J30</f>
        <v>34.897307692307692</v>
      </c>
      <c r="M30">
        <v>1</v>
      </c>
      <c r="N30" t="s">
        <v>40</v>
      </c>
      <c r="O30">
        <v>1235.8699999999999</v>
      </c>
      <c r="P30">
        <v>11.4</v>
      </c>
      <c r="Q30">
        <f>O30/P30</f>
        <v>108.40964912280701</v>
      </c>
      <c r="S30">
        <f>M34+1</f>
        <v>6</v>
      </c>
      <c r="T30" t="s">
        <v>34</v>
      </c>
      <c r="U30">
        <v>6479.97</v>
      </c>
      <c r="V30">
        <v>11</v>
      </c>
      <c r="W30">
        <f t="shared" ref="W30:W35" si="13">U30/V30</f>
        <v>589.08818181818185</v>
      </c>
      <c r="Y30" s="2"/>
      <c r="Z30" s="2"/>
      <c r="AA30" s="2"/>
      <c r="AB30" s="2"/>
      <c r="AC30" s="2">
        <f>AC29/SQRT(22)</f>
        <v>26.712537176806567</v>
      </c>
    </row>
    <row r="31" spans="1:29" x14ac:dyDescent="0.4">
      <c r="A31">
        <f>A30+1</f>
        <v>2</v>
      </c>
      <c r="B31" t="s">
        <v>35</v>
      </c>
      <c r="C31">
        <v>147.55699999999999</v>
      </c>
      <c r="D31">
        <v>8.64</v>
      </c>
      <c r="E31">
        <f t="shared" ref="E31:E37" si="14">C31/D31</f>
        <v>17.078356481481478</v>
      </c>
      <c r="G31">
        <f>G30+1</f>
        <v>2</v>
      </c>
      <c r="H31" t="s">
        <v>45</v>
      </c>
      <c r="I31">
        <v>322.99200000000002</v>
      </c>
      <c r="J31">
        <v>15.7</v>
      </c>
      <c r="K31">
        <f t="shared" ref="K31:K35" si="15">I31/J31</f>
        <v>20.572738853503186</v>
      </c>
      <c r="M31">
        <f>M30+1</f>
        <v>2</v>
      </c>
      <c r="N31" t="s">
        <v>42</v>
      </c>
      <c r="O31">
        <v>1112.0999999999999</v>
      </c>
      <c r="P31">
        <v>10.6</v>
      </c>
      <c r="Q31">
        <f t="shared" ref="Q31:Q33" si="16">O31/P31</f>
        <v>104.91509433962264</v>
      </c>
      <c r="S31">
        <f t="shared" ref="S31:S37" si="17">S30+1</f>
        <v>7</v>
      </c>
      <c r="T31" t="s">
        <v>36</v>
      </c>
      <c r="U31">
        <v>7472.52</v>
      </c>
      <c r="V31">
        <v>13</v>
      </c>
      <c r="W31">
        <f t="shared" si="13"/>
        <v>574.80923076923079</v>
      </c>
      <c r="Y31" s="2"/>
      <c r="Z31" s="2"/>
      <c r="AA31" s="2"/>
      <c r="AB31" s="2"/>
      <c r="AC31" s="2"/>
    </row>
    <row r="32" spans="1:29" x14ac:dyDescent="0.4">
      <c r="A32">
        <f t="shared" ref="A32:A37" si="18">A31+1</f>
        <v>3</v>
      </c>
      <c r="B32" t="s">
        <v>38</v>
      </c>
      <c r="C32">
        <v>194.345</v>
      </c>
      <c r="D32">
        <v>9.3800000000000008</v>
      </c>
      <c r="E32">
        <f t="shared" si="14"/>
        <v>20.719083155650317</v>
      </c>
      <c r="G32">
        <f t="shared" ref="G32:G37" si="19">G31+1</f>
        <v>3</v>
      </c>
      <c r="H32" t="s">
        <v>46</v>
      </c>
      <c r="I32">
        <v>190.167</v>
      </c>
      <c r="J32">
        <v>10.1</v>
      </c>
      <c r="K32">
        <f t="shared" si="15"/>
        <v>18.82841584158416</v>
      </c>
      <c r="M32">
        <f t="shared" ref="M32:M33" si="20">M31+1</f>
        <v>3</v>
      </c>
      <c r="N32" t="s">
        <v>60</v>
      </c>
      <c r="O32">
        <v>1024.28</v>
      </c>
      <c r="P32">
        <v>8.84</v>
      </c>
      <c r="Q32">
        <f t="shared" si="16"/>
        <v>115.86877828054298</v>
      </c>
      <c r="S32">
        <f t="shared" si="17"/>
        <v>8</v>
      </c>
      <c r="T32" t="s">
        <v>37</v>
      </c>
      <c r="U32">
        <v>7488.53</v>
      </c>
      <c r="V32">
        <v>15</v>
      </c>
      <c r="W32">
        <f t="shared" si="13"/>
        <v>499.2353333333333</v>
      </c>
      <c r="Y32" s="2"/>
      <c r="Z32" s="1" t="s">
        <v>126</v>
      </c>
      <c r="AA32" s="1"/>
      <c r="AB32" s="1"/>
      <c r="AC32" s="1"/>
    </row>
    <row r="33" spans="1:29" x14ac:dyDescent="0.4">
      <c r="A33">
        <f t="shared" si="18"/>
        <v>4</v>
      </c>
      <c r="B33" t="s">
        <v>50</v>
      </c>
      <c r="C33">
        <v>109.28400000000001</v>
      </c>
      <c r="D33">
        <v>12.4</v>
      </c>
      <c r="E33">
        <f t="shared" si="14"/>
        <v>8.813225806451614</v>
      </c>
      <c r="G33">
        <f t="shared" si="19"/>
        <v>4</v>
      </c>
      <c r="H33" t="s">
        <v>51</v>
      </c>
      <c r="I33">
        <v>228.66</v>
      </c>
      <c r="J33">
        <v>13</v>
      </c>
      <c r="K33">
        <f t="shared" si="15"/>
        <v>17.58923076923077</v>
      </c>
      <c r="M33">
        <f t="shared" si="20"/>
        <v>4</v>
      </c>
      <c r="N33" s="2" t="s">
        <v>108</v>
      </c>
      <c r="O33" s="2">
        <v>352.69</v>
      </c>
      <c r="P33" s="2">
        <v>9.57</v>
      </c>
      <c r="Q33" s="2">
        <f t="shared" si="16"/>
        <v>36.85370950888192</v>
      </c>
      <c r="S33">
        <f t="shared" si="17"/>
        <v>9</v>
      </c>
      <c r="T33" t="s">
        <v>39</v>
      </c>
      <c r="U33">
        <v>6597.82</v>
      </c>
      <c r="V33">
        <v>19.38</v>
      </c>
      <c r="W33">
        <f t="shared" si="13"/>
        <v>340.44478844169248</v>
      </c>
      <c r="Y33" s="2"/>
      <c r="Z33" s="1" t="s">
        <v>1</v>
      </c>
      <c r="AA33" s="1" t="s">
        <v>0</v>
      </c>
      <c r="AB33" s="1" t="s">
        <v>2</v>
      </c>
      <c r="AC33" s="1" t="s">
        <v>3</v>
      </c>
    </row>
    <row r="34" spans="1:29" x14ac:dyDescent="0.4">
      <c r="A34">
        <f t="shared" si="18"/>
        <v>5</v>
      </c>
      <c r="B34" t="s">
        <v>55</v>
      </c>
      <c r="C34">
        <v>96.592600000000004</v>
      </c>
      <c r="D34">
        <v>10.1</v>
      </c>
      <c r="E34">
        <f t="shared" si="14"/>
        <v>9.5636237623762383</v>
      </c>
      <c r="G34">
        <f t="shared" si="19"/>
        <v>5</v>
      </c>
      <c r="H34" t="s">
        <v>52</v>
      </c>
      <c r="I34">
        <v>278.358</v>
      </c>
      <c r="J34">
        <v>10.5</v>
      </c>
      <c r="K34">
        <f t="shared" si="15"/>
        <v>26.510285714285715</v>
      </c>
      <c r="M34">
        <v>5</v>
      </c>
      <c r="N34" t="s">
        <v>33</v>
      </c>
      <c r="O34">
        <v>5122.97</v>
      </c>
      <c r="P34">
        <v>13</v>
      </c>
      <c r="Q34">
        <f>O34/P34</f>
        <v>394.07461538461541</v>
      </c>
      <c r="S34">
        <f t="shared" si="17"/>
        <v>10</v>
      </c>
      <c r="T34" t="s">
        <v>48</v>
      </c>
      <c r="U34">
        <v>4403.84</v>
      </c>
      <c r="V34">
        <v>9.4700000000000006</v>
      </c>
      <c r="W34">
        <f t="shared" si="13"/>
        <v>465.03062302006333</v>
      </c>
      <c r="Y34" s="2">
        <v>1</v>
      </c>
      <c r="Z34" s="2" t="s">
        <v>127</v>
      </c>
      <c r="AA34" s="2">
        <v>6246.27</v>
      </c>
      <c r="AB34" s="2">
        <v>11.7</v>
      </c>
      <c r="AC34" s="2">
        <f>AA34/AB34</f>
        <v>533.86923076923085</v>
      </c>
    </row>
    <row r="35" spans="1:29" x14ac:dyDescent="0.4">
      <c r="A35">
        <f t="shared" si="18"/>
        <v>6</v>
      </c>
      <c r="B35" s="2" t="s">
        <v>111</v>
      </c>
      <c r="C35" s="2">
        <v>102.67100000000001</v>
      </c>
      <c r="D35" s="2">
        <v>10</v>
      </c>
      <c r="E35" s="2">
        <f t="shared" si="14"/>
        <v>10.267100000000001</v>
      </c>
      <c r="G35">
        <f t="shared" si="19"/>
        <v>6</v>
      </c>
      <c r="H35" s="2" t="s">
        <v>113</v>
      </c>
      <c r="I35" s="2">
        <v>2190.67</v>
      </c>
      <c r="J35" s="2">
        <v>9.81</v>
      </c>
      <c r="K35" s="2">
        <f t="shared" si="15"/>
        <v>223.30988786952091</v>
      </c>
      <c r="S35">
        <f t="shared" si="17"/>
        <v>11</v>
      </c>
      <c r="T35" t="s">
        <v>49</v>
      </c>
      <c r="U35">
        <v>3594.56</v>
      </c>
      <c r="V35">
        <v>9.91</v>
      </c>
      <c r="W35">
        <f t="shared" si="13"/>
        <v>362.72048435923307</v>
      </c>
      <c r="Y35" s="2">
        <f>Y34+1</f>
        <v>2</v>
      </c>
      <c r="Z35" s="2" t="s">
        <v>128</v>
      </c>
      <c r="AA35" s="2">
        <v>9167.17</v>
      </c>
      <c r="AB35" s="2">
        <v>14.1</v>
      </c>
      <c r="AC35" s="2">
        <f t="shared" ref="AC35:AC37" si="21">AA35/AB35</f>
        <v>650.1539007092199</v>
      </c>
    </row>
    <row r="36" spans="1:29" x14ac:dyDescent="0.4">
      <c r="A36">
        <f t="shared" si="18"/>
        <v>7</v>
      </c>
      <c r="B36" s="2" t="s">
        <v>112</v>
      </c>
      <c r="C36" s="2">
        <v>142.91499999999999</v>
      </c>
      <c r="D36" s="2">
        <v>9.9600000000000009</v>
      </c>
      <c r="E36" s="2">
        <f t="shared" si="14"/>
        <v>14.348895582329316</v>
      </c>
      <c r="G36">
        <f t="shared" si="19"/>
        <v>7</v>
      </c>
      <c r="S36" s="2">
        <f t="shared" si="17"/>
        <v>12</v>
      </c>
      <c r="T36" s="2" t="s">
        <v>109</v>
      </c>
      <c r="U36" s="2">
        <v>1639.44</v>
      </c>
      <c r="V36" s="2">
        <v>12.3</v>
      </c>
      <c r="W36" s="2">
        <f>U36/V36</f>
        <v>133.28780487804877</v>
      </c>
      <c r="Y36" s="2">
        <f t="shared" ref="Y36:Y55" si="22">Y35+1</f>
        <v>3</v>
      </c>
      <c r="Z36" s="2" t="s">
        <v>130</v>
      </c>
      <c r="AA36" s="2">
        <v>8432.85</v>
      </c>
      <c r="AB36" s="2">
        <v>15.3</v>
      </c>
      <c r="AC36" s="2">
        <f t="shared" si="21"/>
        <v>551.16666666666663</v>
      </c>
    </row>
    <row r="37" spans="1:29" x14ac:dyDescent="0.4">
      <c r="A37">
        <f t="shared" si="18"/>
        <v>8</v>
      </c>
      <c r="B37" s="2" t="s">
        <v>116</v>
      </c>
      <c r="C37" s="2">
        <v>142.91499999999999</v>
      </c>
      <c r="D37" s="2">
        <v>9.3699999999999992</v>
      </c>
      <c r="E37" s="2">
        <f t="shared" si="14"/>
        <v>15.252401280683031</v>
      </c>
      <c r="G37">
        <f t="shared" si="19"/>
        <v>8</v>
      </c>
      <c r="S37" s="2">
        <f t="shared" si="17"/>
        <v>13</v>
      </c>
      <c r="T37" s="2" t="s">
        <v>115</v>
      </c>
      <c r="U37" s="2">
        <v>1281.97</v>
      </c>
      <c r="V37" s="2">
        <v>11.2</v>
      </c>
      <c r="W37" s="2">
        <f>U37/V37</f>
        <v>114.46160714285715</v>
      </c>
      <c r="Y37" s="2">
        <f t="shared" si="22"/>
        <v>4</v>
      </c>
      <c r="Z37" s="2" t="s">
        <v>131</v>
      </c>
      <c r="AA37" s="2">
        <v>6674.77</v>
      </c>
      <c r="AB37" s="2">
        <v>12</v>
      </c>
      <c r="AC37" s="2">
        <f t="shared" si="21"/>
        <v>556.23083333333341</v>
      </c>
    </row>
    <row r="38" spans="1:29" x14ac:dyDescent="0.4">
      <c r="Y38" s="2">
        <f t="shared" si="22"/>
        <v>5</v>
      </c>
      <c r="Z38" s="2" t="s">
        <v>132</v>
      </c>
      <c r="AA38" s="2">
        <v>2714.96</v>
      </c>
      <c r="AB38" s="2">
        <v>16.5</v>
      </c>
      <c r="AC38" s="2">
        <f>AA38/AB38</f>
        <v>164.54303030303029</v>
      </c>
    </row>
    <row r="39" spans="1:29" x14ac:dyDescent="0.4">
      <c r="Y39" s="2">
        <f t="shared" si="22"/>
        <v>6</v>
      </c>
      <c r="Z39" s="2" t="s">
        <v>129</v>
      </c>
      <c r="AA39" s="2">
        <v>2578.3200000000002</v>
      </c>
      <c r="AB39" s="2">
        <v>12.6</v>
      </c>
      <c r="AC39" s="2">
        <f>AA39/AB39</f>
        <v>204.62857142857143</v>
      </c>
    </row>
    <row r="40" spans="1:29" x14ac:dyDescent="0.4">
      <c r="Q40">
        <f>AVERAGE(Q30:Q34)</f>
        <v>152.02436932729398</v>
      </c>
      <c r="W40">
        <f>AVERAGE(W30:W37)</f>
        <v>384.88475672033013</v>
      </c>
      <c r="Y40" s="2">
        <f t="shared" si="22"/>
        <v>7</v>
      </c>
      <c r="Z40" s="2" t="s">
        <v>133</v>
      </c>
      <c r="AA40" s="2">
        <v>5379.59</v>
      </c>
      <c r="AB40" s="2">
        <v>10.7</v>
      </c>
      <c r="AC40" s="2">
        <f t="shared" ref="AC40:AC43" si="23">AA40/AB40</f>
        <v>502.76542056074771</v>
      </c>
    </row>
    <row r="41" spans="1:29" x14ac:dyDescent="0.4">
      <c r="E41">
        <f>AVERAGE(E30:E36)</f>
        <v>16.951877418735158</v>
      </c>
      <c r="K41">
        <f>AVERAGE(K30:K34)</f>
        <v>23.679595774182303</v>
      </c>
      <c r="Q41">
        <f>STDEV(Q30:Q34)</f>
        <v>138.99762306577213</v>
      </c>
      <c r="W41">
        <f>STDEV(W30:W37)</f>
        <v>183.67892431971643</v>
      </c>
      <c r="Y41" s="2">
        <f t="shared" si="22"/>
        <v>8</v>
      </c>
      <c r="Z41" s="2" t="s">
        <v>134</v>
      </c>
      <c r="AA41" s="2">
        <v>3619.27</v>
      </c>
      <c r="AB41" s="2">
        <v>10.9</v>
      </c>
      <c r="AC41" s="2">
        <f t="shared" si="23"/>
        <v>332.04311926605504</v>
      </c>
    </row>
    <row r="42" spans="1:29" x14ac:dyDescent="0.4">
      <c r="E42">
        <f>STDEV(E30:E37)</f>
        <v>9.4620152347692059</v>
      </c>
      <c r="K42">
        <f>STDEV(K30:K35)</f>
        <v>81.748810617848676</v>
      </c>
      <c r="Q42">
        <f>Q41/SQRT(5)</f>
        <v>62.161626777191842</v>
      </c>
      <c r="W42">
        <f>W41/SQRT(10)</f>
        <v>58.084375901999763</v>
      </c>
      <c r="Y42" s="2">
        <f t="shared" si="22"/>
        <v>9</v>
      </c>
      <c r="Z42" s="2" t="s">
        <v>135</v>
      </c>
      <c r="AA42" s="2">
        <v>6268.55</v>
      </c>
      <c r="AB42" s="2">
        <v>13.6</v>
      </c>
      <c r="AC42" s="2">
        <f t="shared" si="23"/>
        <v>460.92279411764707</v>
      </c>
    </row>
    <row r="43" spans="1:29" x14ac:dyDescent="0.4">
      <c r="E43">
        <f>E42/SQRT(8)</f>
        <v>3.3453275680978636</v>
      </c>
      <c r="K43">
        <f>K42/SQRT(6)</f>
        <v>33.373812182190818</v>
      </c>
      <c r="Y43" s="2">
        <f t="shared" si="22"/>
        <v>10</v>
      </c>
      <c r="Z43" s="2" t="s">
        <v>136</v>
      </c>
      <c r="AA43" s="2">
        <v>4522.37</v>
      </c>
      <c r="AB43" s="2">
        <v>10.199999999999999</v>
      </c>
      <c r="AC43" s="2">
        <f t="shared" si="23"/>
        <v>443.36960784313726</v>
      </c>
    </row>
    <row r="44" spans="1:29" x14ac:dyDescent="0.4">
      <c r="Y44" s="2">
        <f t="shared" si="22"/>
        <v>11</v>
      </c>
      <c r="Z44" s="2" t="s">
        <v>117</v>
      </c>
      <c r="AA44" s="2">
        <v>5214.3900000000003</v>
      </c>
      <c r="AB44" s="2">
        <v>11.8</v>
      </c>
      <c r="AC44" s="2">
        <f>AA44/AB44</f>
        <v>441.89745762711863</v>
      </c>
    </row>
    <row r="45" spans="1:29" x14ac:dyDescent="0.4">
      <c r="Y45" s="2">
        <f t="shared" si="22"/>
        <v>12</v>
      </c>
      <c r="Z45" s="2" t="s">
        <v>118</v>
      </c>
      <c r="AA45" s="2">
        <v>3934.33</v>
      </c>
      <c r="AB45" s="2">
        <v>11.6</v>
      </c>
      <c r="AC45" s="2">
        <f t="shared" ref="AC45:AC51" si="24">AA45/AB45</f>
        <v>339.16637931034484</v>
      </c>
    </row>
    <row r="46" spans="1:29" x14ac:dyDescent="0.4">
      <c r="Y46" s="2">
        <f t="shared" si="22"/>
        <v>13</v>
      </c>
      <c r="Z46" s="2" t="s">
        <v>119</v>
      </c>
      <c r="AA46" s="2">
        <v>5020.1400000000003</v>
      </c>
      <c r="AB46" s="2">
        <v>11.2</v>
      </c>
      <c r="AC46" s="2">
        <f t="shared" si="24"/>
        <v>448.22678571428577</v>
      </c>
    </row>
    <row r="47" spans="1:29" x14ac:dyDescent="0.4">
      <c r="Y47" s="2">
        <f t="shared" si="22"/>
        <v>14</v>
      </c>
      <c r="Z47" s="2" t="s">
        <v>120</v>
      </c>
      <c r="AA47" s="2">
        <v>8359.3799999999992</v>
      </c>
      <c r="AB47" s="2">
        <v>18.3</v>
      </c>
      <c r="AC47" s="2">
        <f t="shared" si="24"/>
        <v>456.79672131147532</v>
      </c>
    </row>
    <row r="48" spans="1:29" x14ac:dyDescent="0.4">
      <c r="Y48" s="2">
        <f t="shared" si="22"/>
        <v>15</v>
      </c>
      <c r="Z48" s="2" t="s">
        <v>121</v>
      </c>
      <c r="AA48" s="2">
        <v>5722.51</v>
      </c>
      <c r="AB48" s="2">
        <v>18.2</v>
      </c>
      <c r="AC48" s="2">
        <f t="shared" si="24"/>
        <v>314.4236263736264</v>
      </c>
    </row>
    <row r="49" spans="25:29" x14ac:dyDescent="0.4">
      <c r="Y49" s="2">
        <f t="shared" si="22"/>
        <v>16</v>
      </c>
      <c r="Z49" s="2" t="s">
        <v>122</v>
      </c>
      <c r="AA49" s="2">
        <v>9885.17</v>
      </c>
      <c r="AB49" s="2">
        <v>15.7</v>
      </c>
      <c r="AC49" s="2">
        <f t="shared" si="24"/>
        <v>629.62866242038217</v>
      </c>
    </row>
    <row r="50" spans="25:29" x14ac:dyDescent="0.4">
      <c r="Y50" s="2">
        <f t="shared" si="22"/>
        <v>17</v>
      </c>
      <c r="Z50" s="2" t="s">
        <v>123</v>
      </c>
      <c r="AA50" s="2">
        <v>5587.95</v>
      </c>
      <c r="AB50" s="2">
        <v>11.7</v>
      </c>
      <c r="AC50" s="2">
        <f t="shared" si="24"/>
        <v>477.60256410256409</v>
      </c>
    </row>
    <row r="51" spans="25:29" x14ac:dyDescent="0.4">
      <c r="Y51" s="2">
        <f t="shared" si="22"/>
        <v>18</v>
      </c>
      <c r="Z51" s="2" t="s">
        <v>124</v>
      </c>
      <c r="AA51" s="2">
        <v>5679.33</v>
      </c>
      <c r="AB51" s="2">
        <v>12.1</v>
      </c>
      <c r="AC51" s="2">
        <f t="shared" si="24"/>
        <v>469.36611570247936</v>
      </c>
    </row>
    <row r="52" spans="25:29" x14ac:dyDescent="0.4">
      <c r="Y52" s="2">
        <f t="shared" si="22"/>
        <v>19</v>
      </c>
      <c r="Z52" s="2" t="s">
        <v>125</v>
      </c>
      <c r="AA52" s="2">
        <v>8626.2000000000007</v>
      </c>
      <c r="AB52" s="2">
        <v>17.5</v>
      </c>
      <c r="AC52" s="2">
        <f>AA52/AB52</f>
        <v>492.92571428571432</v>
      </c>
    </row>
    <row r="53" spans="25:29" x14ac:dyDescent="0.4">
      <c r="Y53" s="2">
        <f t="shared" si="22"/>
        <v>20</v>
      </c>
      <c r="Z53" s="2" t="s">
        <v>89</v>
      </c>
      <c r="AA53" s="2">
        <v>8432.85</v>
      </c>
      <c r="AB53" s="2">
        <v>15.3</v>
      </c>
      <c r="AC53" s="2">
        <f t="shared" ref="AC53:AC54" si="25">AA53/AB53</f>
        <v>551.16666666666663</v>
      </c>
    </row>
    <row r="54" spans="25:29" x14ac:dyDescent="0.4">
      <c r="Y54" s="2">
        <f t="shared" si="22"/>
        <v>21</v>
      </c>
      <c r="Z54" s="2" t="s">
        <v>90</v>
      </c>
      <c r="AA54" s="2">
        <v>6674.77</v>
      </c>
      <c r="AB54" s="2">
        <v>12</v>
      </c>
      <c r="AC54" s="2">
        <f t="shared" si="25"/>
        <v>556.23083333333341</v>
      </c>
    </row>
    <row r="55" spans="25:29" x14ac:dyDescent="0.4">
      <c r="Y55" s="2">
        <f t="shared" si="22"/>
        <v>22</v>
      </c>
      <c r="Z55" s="2" t="s">
        <v>91</v>
      </c>
      <c r="AA55" s="2">
        <v>2714.96</v>
      </c>
      <c r="AB55" s="2">
        <v>16.5</v>
      </c>
      <c r="AC55" s="2">
        <f>AA55/AB55</f>
        <v>164.54303030303029</v>
      </c>
    </row>
    <row r="56" spans="25:29" x14ac:dyDescent="0.4">
      <c r="Y56" s="2"/>
      <c r="Z56" s="2"/>
      <c r="AA56" s="2"/>
      <c r="AB56" s="2"/>
      <c r="AC56" s="2"/>
    </row>
    <row r="57" spans="25:29" x14ac:dyDescent="0.4">
      <c r="Y57" s="2"/>
      <c r="Z57" s="2"/>
      <c r="AA57" s="2"/>
      <c r="AB57" s="2"/>
      <c r="AC57" s="2"/>
    </row>
    <row r="58" spans="25:29" x14ac:dyDescent="0.4">
      <c r="Y58" s="2"/>
      <c r="Z58" s="2"/>
      <c r="AA58" s="2"/>
      <c r="AB58" s="2"/>
      <c r="AC58" s="2">
        <f>AVERAGE(AC34:AC55)</f>
        <v>442.80307873403001</v>
      </c>
    </row>
    <row r="59" spans="25:29" x14ac:dyDescent="0.4">
      <c r="Y59" s="2"/>
      <c r="Z59" s="2"/>
      <c r="AA59" s="2"/>
      <c r="AB59" s="2"/>
      <c r="AC59" s="2">
        <f>STDEV(AC34:AC55)</f>
        <v>137.15846560447486</v>
      </c>
    </row>
    <row r="60" spans="25:29" x14ac:dyDescent="0.4">
      <c r="Y60" s="2"/>
      <c r="Z60" s="2"/>
      <c r="AA60" s="2"/>
      <c r="AB60" s="2"/>
      <c r="AC60" s="2">
        <f>AC59/SQRT(22)</f>
        <v>29.242283121110393</v>
      </c>
    </row>
    <row r="61" spans="25:29" x14ac:dyDescent="0.4">
      <c r="Y61" s="2"/>
      <c r="Z61" s="2"/>
      <c r="AA61" s="2"/>
      <c r="AB61" s="2"/>
      <c r="AC61" s="2"/>
    </row>
    <row r="73" spans="15:26" x14ac:dyDescent="0.4">
      <c r="O73" t="s">
        <v>152</v>
      </c>
      <c r="W73" t="s">
        <v>153</v>
      </c>
    </row>
    <row r="74" spans="15:26" x14ac:dyDescent="0.4">
      <c r="O74" t="s">
        <v>137</v>
      </c>
      <c r="P74" t="s">
        <v>138</v>
      </c>
      <c r="W74" t="s">
        <v>137</v>
      </c>
      <c r="X74" t="s">
        <v>138</v>
      </c>
    </row>
    <row r="75" spans="15:26" x14ac:dyDescent="0.4">
      <c r="O75" t="s">
        <v>139</v>
      </c>
      <c r="P75" t="s">
        <v>140</v>
      </c>
      <c r="W75" t="s">
        <v>139</v>
      </c>
      <c r="X75" t="s">
        <v>140</v>
      </c>
    </row>
    <row r="76" spans="15:26" x14ac:dyDescent="0.4">
      <c r="O76" t="s">
        <v>141</v>
      </c>
      <c r="P76">
        <v>1.1177983911160301E-2</v>
      </c>
      <c r="W76" t="s">
        <v>141</v>
      </c>
      <c r="X76">
        <v>1.4111461926795199</v>
      </c>
    </row>
    <row r="77" spans="15:26" x14ac:dyDescent="0.4">
      <c r="O77" t="s">
        <v>142</v>
      </c>
      <c r="P77">
        <v>0.9998228516687</v>
      </c>
      <c r="W77" t="s">
        <v>142</v>
      </c>
      <c r="X77">
        <v>0.95066506002624696</v>
      </c>
    </row>
    <row r="78" spans="15:26" x14ac:dyDescent="0.4">
      <c r="Q78" t="s">
        <v>143</v>
      </c>
      <c r="R78" t="s">
        <v>144</v>
      </c>
      <c r="Y78" t="s">
        <v>143</v>
      </c>
      <c r="Z78" t="s">
        <v>144</v>
      </c>
    </row>
    <row r="79" spans="15:26" x14ac:dyDescent="0.4">
      <c r="O79" t="s">
        <v>145</v>
      </c>
      <c r="P79" t="s">
        <v>146</v>
      </c>
      <c r="Q79">
        <v>16.143193087562398</v>
      </c>
      <c r="R79">
        <v>0.45172119999869098</v>
      </c>
      <c r="W79" t="s">
        <v>145</v>
      </c>
      <c r="X79" t="s">
        <v>146</v>
      </c>
      <c r="Y79">
        <v>108.812882726309</v>
      </c>
      <c r="Z79">
        <v>37.3920134265258</v>
      </c>
    </row>
    <row r="80" spans="15:26" x14ac:dyDescent="0.4">
      <c r="O80" t="s">
        <v>145</v>
      </c>
      <c r="P80" t="s">
        <v>147</v>
      </c>
      <c r="Q80">
        <v>446.300161720868</v>
      </c>
      <c r="R80">
        <v>3.6317086640946701</v>
      </c>
      <c r="W80" t="s">
        <v>145</v>
      </c>
      <c r="X80" t="s">
        <v>147</v>
      </c>
      <c r="Y80">
        <v>560.45890147016905</v>
      </c>
      <c r="Z80">
        <v>48.361202111207199</v>
      </c>
    </row>
    <row r="81" spans="15:26" x14ac:dyDescent="0.4">
      <c r="O81" t="s">
        <v>145</v>
      </c>
      <c r="P81" t="s">
        <v>148</v>
      </c>
      <c r="Q81">
        <v>0.139575730850522</v>
      </c>
      <c r="R81">
        <v>4.0743734720817904E-3</v>
      </c>
      <c r="W81" t="s">
        <v>145</v>
      </c>
      <c r="X81" t="s">
        <v>148</v>
      </c>
      <c r="Y81">
        <v>7.72457163002052E-2</v>
      </c>
      <c r="Z81">
        <v>2.94157401849926E-2</v>
      </c>
    </row>
    <row r="82" spans="15:26" x14ac:dyDescent="0.4">
      <c r="O82" t="s">
        <v>145</v>
      </c>
      <c r="P82" t="s">
        <v>149</v>
      </c>
      <c r="Q82">
        <v>2.3928786063011498</v>
      </c>
      <c r="R82">
        <v>0.131334011827616</v>
      </c>
      <c r="W82" t="s">
        <v>145</v>
      </c>
      <c r="X82" t="s">
        <v>149</v>
      </c>
      <c r="Y82">
        <v>2.3945618188848101</v>
      </c>
      <c r="Z82">
        <v>1.9051863132345499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51"/>
  <sheetViews>
    <sheetView topLeftCell="L31" workbookViewId="0">
      <selection activeCell="V42" sqref="V42"/>
    </sheetView>
  </sheetViews>
  <sheetFormatPr defaultRowHeight="18.75" x14ac:dyDescent="0.4"/>
  <cols>
    <col min="2" max="2" width="13.75" customWidth="1"/>
    <col min="3" max="3" width="13.625" customWidth="1"/>
    <col min="8" max="8" width="13.5" customWidth="1"/>
    <col min="9" max="9" width="14.875" customWidth="1"/>
    <col min="14" max="14" width="14" customWidth="1"/>
    <col min="15" max="15" width="12.5" customWidth="1"/>
    <col min="20" max="20" width="17.5" customWidth="1"/>
    <col min="21" max="21" width="15.375" customWidth="1"/>
    <col min="23" max="23" width="9.375" bestFit="1" customWidth="1"/>
    <col min="26" max="26" width="13.75" customWidth="1"/>
    <col min="27" max="27" width="15.125" customWidth="1"/>
  </cols>
  <sheetData>
    <row r="2" spans="2:29" x14ac:dyDescent="0.4">
      <c r="B2" s="1" t="s">
        <v>4</v>
      </c>
      <c r="C2" s="1"/>
      <c r="D2" s="1"/>
      <c r="E2" s="1"/>
      <c r="H2" s="1" t="s">
        <v>5</v>
      </c>
      <c r="I2" s="1"/>
      <c r="J2" s="1"/>
      <c r="K2" s="1"/>
      <c r="N2" s="1" t="s">
        <v>6</v>
      </c>
      <c r="O2" s="1"/>
      <c r="P2" s="1"/>
      <c r="Q2" s="1"/>
      <c r="T2" s="1" t="s">
        <v>7</v>
      </c>
      <c r="U2" s="1"/>
      <c r="V2" s="1"/>
      <c r="W2" s="1"/>
      <c r="Z2" s="1" t="s">
        <v>8</v>
      </c>
      <c r="AA2" s="1"/>
      <c r="AB2" s="1"/>
      <c r="AC2" s="1"/>
    </row>
    <row r="3" spans="2:29" x14ac:dyDescent="0.4">
      <c r="B3" s="1" t="s">
        <v>1</v>
      </c>
      <c r="C3" s="1" t="s">
        <v>0</v>
      </c>
      <c r="D3" s="1" t="s">
        <v>2</v>
      </c>
      <c r="E3" s="1" t="s">
        <v>3</v>
      </c>
      <c r="H3" s="1" t="s">
        <v>1</v>
      </c>
      <c r="I3" s="1" t="s">
        <v>0</v>
      </c>
      <c r="J3" s="1" t="s">
        <v>2</v>
      </c>
      <c r="K3" s="1" t="s">
        <v>3</v>
      </c>
      <c r="N3" s="1" t="s">
        <v>1</v>
      </c>
      <c r="O3" s="1" t="s">
        <v>0</v>
      </c>
      <c r="P3" s="1" t="s">
        <v>2</v>
      </c>
      <c r="Q3" s="1" t="s">
        <v>3</v>
      </c>
      <c r="T3" s="1" t="s">
        <v>1</v>
      </c>
      <c r="U3" s="1" t="s">
        <v>0</v>
      </c>
      <c r="V3" s="1" t="s">
        <v>2</v>
      </c>
      <c r="W3" s="1" t="s">
        <v>3</v>
      </c>
      <c r="Z3" s="1" t="s">
        <v>1</v>
      </c>
      <c r="AA3" s="1" t="s">
        <v>0</v>
      </c>
      <c r="AB3" s="1" t="s">
        <v>2</v>
      </c>
      <c r="AC3" s="1" t="s">
        <v>3</v>
      </c>
    </row>
    <row r="4" spans="2:29" x14ac:dyDescent="0.4">
      <c r="B4" t="s">
        <v>32</v>
      </c>
      <c r="C4">
        <v>800.678</v>
      </c>
      <c r="D4">
        <v>10.199999999999999</v>
      </c>
      <c r="E4">
        <f>C4/D4</f>
        <v>78.497843137254904</v>
      </c>
      <c r="H4" t="s">
        <v>41</v>
      </c>
      <c r="I4">
        <v>1960.15</v>
      </c>
      <c r="J4">
        <v>9.18</v>
      </c>
      <c r="K4">
        <f>I4/J4</f>
        <v>213.52396514161222</v>
      </c>
      <c r="N4" t="s">
        <v>31</v>
      </c>
      <c r="O4">
        <v>4336.34</v>
      </c>
      <c r="P4">
        <v>11.5</v>
      </c>
      <c r="Q4">
        <f>O4/P4</f>
        <v>377.0730434782609</v>
      </c>
      <c r="S4">
        <v>1</v>
      </c>
      <c r="T4" t="s">
        <v>28</v>
      </c>
      <c r="U4">
        <v>6936.53</v>
      </c>
      <c r="V4">
        <v>14</v>
      </c>
      <c r="W4">
        <f>U4/V4</f>
        <v>495.46642857142854</v>
      </c>
      <c r="Y4">
        <v>1</v>
      </c>
      <c r="Z4" t="s">
        <v>76</v>
      </c>
      <c r="AA4">
        <v>10086.799999999999</v>
      </c>
      <c r="AB4">
        <v>11.1</v>
      </c>
      <c r="AC4">
        <v>908.72069999999997</v>
      </c>
    </row>
    <row r="5" spans="2:29" x14ac:dyDescent="0.4">
      <c r="B5" t="s">
        <v>47</v>
      </c>
      <c r="C5">
        <v>568.14400000000001</v>
      </c>
      <c r="D5">
        <v>14.6</v>
      </c>
      <c r="E5" s="2">
        <f>C5/D5</f>
        <v>38.913972602739726</v>
      </c>
      <c r="H5" t="s">
        <v>44</v>
      </c>
      <c r="I5">
        <v>4627.5600000000004</v>
      </c>
      <c r="J5">
        <v>9.23</v>
      </c>
      <c r="K5" s="2">
        <f t="shared" ref="K5:K8" si="0">I5/J5</f>
        <v>501.36078006500543</v>
      </c>
      <c r="N5" t="s">
        <v>56</v>
      </c>
      <c r="O5">
        <v>3660.44</v>
      </c>
      <c r="P5">
        <v>11</v>
      </c>
      <c r="Q5" s="2">
        <f t="shared" ref="Q5:Q8" si="1">O5/P5</f>
        <v>332.76727272727271</v>
      </c>
      <c r="S5">
        <f>S4+1</f>
        <v>2</v>
      </c>
      <c r="T5" t="s">
        <v>29</v>
      </c>
      <c r="U5">
        <v>8375.41</v>
      </c>
      <c r="V5">
        <v>16.399999999999999</v>
      </c>
      <c r="W5">
        <f t="shared" ref="W5:W10" si="2">U5/V5</f>
        <v>510.69573170731712</v>
      </c>
      <c r="Y5">
        <f>Y4+1</f>
        <v>2</v>
      </c>
      <c r="Z5" t="s">
        <v>77</v>
      </c>
      <c r="AA5">
        <v>6314.7</v>
      </c>
      <c r="AB5">
        <v>13.6</v>
      </c>
      <c r="AC5">
        <v>464.31619999999998</v>
      </c>
    </row>
    <row r="6" spans="2:29" x14ac:dyDescent="0.4">
      <c r="B6" t="s">
        <v>110</v>
      </c>
      <c r="C6">
        <v>727.06700000000001</v>
      </c>
      <c r="D6">
        <v>10.8</v>
      </c>
      <c r="E6" s="2">
        <f>C6/D6</f>
        <v>67.321018518518514</v>
      </c>
      <c r="H6" t="s">
        <v>53</v>
      </c>
      <c r="I6">
        <v>1543.46</v>
      </c>
      <c r="J6">
        <v>13.5</v>
      </c>
      <c r="K6" s="2">
        <f t="shared" si="0"/>
        <v>114.33037037037037</v>
      </c>
      <c r="N6" t="s">
        <v>57</v>
      </c>
      <c r="O6">
        <v>3295.96</v>
      </c>
      <c r="P6">
        <v>11.1</v>
      </c>
      <c r="Q6" s="2">
        <f t="shared" si="1"/>
        <v>296.93333333333334</v>
      </c>
      <c r="S6" s="2">
        <f t="shared" ref="S6:S10" si="3">S5+1</f>
        <v>3</v>
      </c>
      <c r="T6" t="s">
        <v>30</v>
      </c>
      <c r="U6">
        <v>5765.93</v>
      </c>
      <c r="V6">
        <v>12.1</v>
      </c>
      <c r="W6">
        <f t="shared" si="2"/>
        <v>476.52314049586778</v>
      </c>
      <c r="Y6">
        <f t="shared" ref="Y6:Y14" si="4">Y5+1</f>
        <v>3</v>
      </c>
      <c r="Z6" t="s">
        <v>78</v>
      </c>
      <c r="AA6">
        <v>4820.28</v>
      </c>
      <c r="AB6">
        <v>13.3</v>
      </c>
      <c r="AC6">
        <v>362.4271</v>
      </c>
    </row>
    <row r="7" spans="2:29" x14ac:dyDescent="0.4">
      <c r="B7" t="s">
        <v>97</v>
      </c>
      <c r="C7">
        <v>707.85500000000002</v>
      </c>
      <c r="D7">
        <v>15.5</v>
      </c>
      <c r="E7" s="2">
        <f>C7/D7</f>
        <v>45.668064516129036</v>
      </c>
      <c r="H7" t="s">
        <v>54</v>
      </c>
      <c r="I7">
        <v>1175.98</v>
      </c>
      <c r="J7">
        <v>12.7</v>
      </c>
      <c r="K7" s="2">
        <f t="shared" si="0"/>
        <v>92.596850393700791</v>
      </c>
      <c r="N7" t="s">
        <v>20</v>
      </c>
      <c r="O7">
        <v>1948.02</v>
      </c>
      <c r="P7">
        <v>11.3</v>
      </c>
      <c r="Q7" s="2">
        <f t="shared" si="1"/>
        <v>172.39115044247785</v>
      </c>
      <c r="S7" s="2">
        <f t="shared" si="3"/>
        <v>4</v>
      </c>
      <c r="T7" t="s">
        <v>58</v>
      </c>
      <c r="U7">
        <v>9378.15</v>
      </c>
      <c r="V7">
        <v>13.2</v>
      </c>
      <c r="W7">
        <f t="shared" si="2"/>
        <v>710.46590909090912</v>
      </c>
      <c r="Y7">
        <f t="shared" si="4"/>
        <v>4</v>
      </c>
      <c r="Z7" t="s">
        <v>79</v>
      </c>
      <c r="AA7">
        <v>7495.09</v>
      </c>
      <c r="AB7">
        <v>11.5</v>
      </c>
      <c r="AC7">
        <v>651.74699999999996</v>
      </c>
    </row>
    <row r="8" spans="2:29" x14ac:dyDescent="0.4">
      <c r="H8" t="s">
        <v>102</v>
      </c>
      <c r="I8">
        <v>1084.49</v>
      </c>
      <c r="J8">
        <v>11.1</v>
      </c>
      <c r="K8" s="2">
        <f t="shared" si="0"/>
        <v>97.701801801801807</v>
      </c>
      <c r="N8" t="s">
        <v>104</v>
      </c>
      <c r="O8">
        <v>4194.7700000000004</v>
      </c>
      <c r="P8">
        <v>17.3</v>
      </c>
      <c r="Q8" s="2">
        <f t="shared" si="1"/>
        <v>242.47225433526012</v>
      </c>
      <c r="S8" s="2">
        <f t="shared" si="3"/>
        <v>5</v>
      </c>
      <c r="T8" t="s">
        <v>59</v>
      </c>
      <c r="U8">
        <v>4920.53</v>
      </c>
      <c r="V8">
        <v>8.74</v>
      </c>
      <c r="W8">
        <f t="shared" si="2"/>
        <v>562.98970251716241</v>
      </c>
      <c r="Y8">
        <f t="shared" si="4"/>
        <v>5</v>
      </c>
      <c r="Z8" t="s">
        <v>80</v>
      </c>
      <c r="AA8">
        <v>6875.02</v>
      </c>
      <c r="AB8">
        <v>10.7</v>
      </c>
      <c r="AC8">
        <v>642.52520000000004</v>
      </c>
    </row>
    <row r="9" spans="2:29" x14ac:dyDescent="0.4">
      <c r="S9" s="2">
        <f t="shared" si="3"/>
        <v>6</v>
      </c>
      <c r="T9" t="s">
        <v>103</v>
      </c>
      <c r="U9">
        <v>7055.26</v>
      </c>
      <c r="V9">
        <v>10.7</v>
      </c>
      <c r="W9" s="2">
        <f t="shared" si="2"/>
        <v>659.37009345794399</v>
      </c>
      <c r="Y9">
        <f t="shared" si="4"/>
        <v>6</v>
      </c>
      <c r="Z9" t="s">
        <v>81</v>
      </c>
      <c r="AA9">
        <v>7204.74</v>
      </c>
      <c r="AB9">
        <v>9.1300000000000008</v>
      </c>
      <c r="AC9">
        <v>789.12810000000002</v>
      </c>
    </row>
    <row r="10" spans="2:29" x14ac:dyDescent="0.4">
      <c r="S10" s="2">
        <f t="shared" si="3"/>
        <v>7</v>
      </c>
      <c r="T10" t="s">
        <v>114</v>
      </c>
      <c r="U10">
        <v>7113.24</v>
      </c>
      <c r="V10">
        <v>13</v>
      </c>
      <c r="W10" s="2">
        <f t="shared" si="2"/>
        <v>547.17230769230764</v>
      </c>
      <c r="Y10">
        <f t="shared" si="4"/>
        <v>7</v>
      </c>
      <c r="Z10" t="s">
        <v>82</v>
      </c>
      <c r="AA10">
        <v>9501.9599999999991</v>
      </c>
      <c r="AB10">
        <v>12.7</v>
      </c>
      <c r="AC10">
        <v>748.18579999999997</v>
      </c>
    </row>
    <row r="11" spans="2:29" x14ac:dyDescent="0.4">
      <c r="Y11" s="2">
        <f t="shared" si="4"/>
        <v>8</v>
      </c>
      <c r="Z11" t="s">
        <v>83</v>
      </c>
      <c r="AA11">
        <v>4502.71</v>
      </c>
      <c r="AB11">
        <v>7.42</v>
      </c>
      <c r="AC11">
        <v>606.83420000000001</v>
      </c>
    </row>
    <row r="12" spans="2:29" x14ac:dyDescent="0.4">
      <c r="Y12" s="2">
        <f t="shared" si="4"/>
        <v>9</v>
      </c>
      <c r="Z12" t="s">
        <v>84</v>
      </c>
      <c r="AA12">
        <v>5598.88</v>
      </c>
      <c r="AB12">
        <v>10.4</v>
      </c>
      <c r="AC12">
        <v>538.35379999999998</v>
      </c>
    </row>
    <row r="13" spans="2:29" x14ac:dyDescent="0.4">
      <c r="Y13" s="2">
        <f t="shared" si="4"/>
        <v>10</v>
      </c>
      <c r="Z13" t="s">
        <v>85</v>
      </c>
      <c r="AA13">
        <v>8060.79</v>
      </c>
      <c r="AB13">
        <v>13.8</v>
      </c>
      <c r="AC13">
        <v>584.11519999999996</v>
      </c>
    </row>
    <row r="14" spans="2:29" x14ac:dyDescent="0.4">
      <c r="Y14" s="2">
        <f t="shared" si="4"/>
        <v>11</v>
      </c>
      <c r="Z14" t="s">
        <v>86</v>
      </c>
      <c r="AA14">
        <v>9473.32</v>
      </c>
      <c r="AB14">
        <v>14.1</v>
      </c>
      <c r="AC14">
        <v>671.86670000000004</v>
      </c>
    </row>
    <row r="16" spans="2:29" s="2" customFormat="1" x14ac:dyDescent="0.4">
      <c r="E16" s="2">
        <f>AVERAGE(E4:E7)</f>
        <v>57.60022469366055</v>
      </c>
      <c r="K16" s="2">
        <f>AVERAGE(K4:K8)</f>
        <v>203.90275355449813</v>
      </c>
      <c r="Q16" s="2">
        <f>AVERAGE(Q4:Q8)</f>
        <v>284.32741086332101</v>
      </c>
      <c r="W16" s="2">
        <f>AVERAGE(W4:W10)</f>
        <v>566.09761621899099</v>
      </c>
    </row>
    <row r="17" spans="2:29" s="2" customFormat="1" x14ac:dyDescent="0.4">
      <c r="E17" s="2">
        <f>STDEV(E4:E7)</f>
        <v>18.463989753997392</v>
      </c>
      <c r="K17" s="2">
        <f>STDEV(K4:K8)</f>
        <v>173.39600868303825</v>
      </c>
      <c r="Q17" s="2">
        <f>STDEV(Q4:Q8)</f>
        <v>79.669100648958207</v>
      </c>
      <c r="W17" s="2">
        <f>STDEV(W4:W10)</f>
        <v>87.5514188010617</v>
      </c>
      <c r="AC17" s="2">
        <f>AVERAGE(AC4:AC14)</f>
        <v>633.47454545454536</v>
      </c>
    </row>
    <row r="18" spans="2:29" s="2" customFormat="1" x14ac:dyDescent="0.4">
      <c r="E18" s="2">
        <f>E17/SQRT(4)</f>
        <v>9.2319948769986961</v>
      </c>
      <c r="K18" s="2">
        <f>K17/SQRT(5)</f>
        <v>77.545052488483464</v>
      </c>
      <c r="Q18" s="2">
        <f>Q17/SQRT(5)</f>
        <v>35.629104951468634</v>
      </c>
      <c r="W18" s="2">
        <f>W17/SQRT(7)</f>
        <v>33.091325868353429</v>
      </c>
      <c r="AC18" s="2">
        <f>STDEV(AC4:AC14)</f>
        <v>151.4305694889139</v>
      </c>
    </row>
    <row r="19" spans="2:29" x14ac:dyDescent="0.4">
      <c r="AC19">
        <f>AC18/SQRT(11)</f>
        <v>45.658034616778899</v>
      </c>
    </row>
    <row r="20" spans="2:29" x14ac:dyDescent="0.4">
      <c r="B20" s="1" t="s">
        <v>9</v>
      </c>
      <c r="C20" s="1"/>
      <c r="D20" s="1"/>
      <c r="E20" s="1"/>
      <c r="H20" s="1" t="s">
        <v>10</v>
      </c>
      <c r="I20" s="1"/>
      <c r="J20" s="1"/>
      <c r="K20" s="1"/>
      <c r="N20" s="1" t="s">
        <v>11</v>
      </c>
      <c r="O20" s="1"/>
      <c r="P20" s="1"/>
      <c r="Q20" s="1"/>
      <c r="T20" s="1" t="s">
        <v>7</v>
      </c>
      <c r="U20" s="1"/>
      <c r="V20" s="1"/>
      <c r="W20" s="1"/>
      <c r="Z20" s="1" t="s">
        <v>12</v>
      </c>
      <c r="AA20" s="1"/>
      <c r="AB20" s="1"/>
      <c r="AC20" s="1"/>
    </row>
    <row r="21" spans="2:29" x14ac:dyDescent="0.4">
      <c r="B21" s="1" t="s">
        <v>1</v>
      </c>
      <c r="C21" s="1" t="s">
        <v>0</v>
      </c>
      <c r="D21" s="1" t="s">
        <v>2</v>
      </c>
      <c r="E21" s="1" t="s">
        <v>3</v>
      </c>
      <c r="H21" s="1" t="s">
        <v>1</v>
      </c>
      <c r="I21" s="1" t="s">
        <v>0</v>
      </c>
      <c r="J21" s="1" t="s">
        <v>2</v>
      </c>
      <c r="K21" s="1" t="s">
        <v>3</v>
      </c>
      <c r="N21" s="1" t="s">
        <v>1</v>
      </c>
      <c r="O21" s="1" t="s">
        <v>0</v>
      </c>
      <c r="P21" s="1" t="s">
        <v>2</v>
      </c>
      <c r="Q21" s="1" t="s">
        <v>3</v>
      </c>
      <c r="T21" s="1" t="s">
        <v>1</v>
      </c>
      <c r="U21" s="1" t="s">
        <v>0</v>
      </c>
      <c r="V21" s="1" t="s">
        <v>2</v>
      </c>
      <c r="W21" s="1" t="s">
        <v>3</v>
      </c>
      <c r="Z21" s="1" t="s">
        <v>1</v>
      </c>
      <c r="AA21" s="1" t="s">
        <v>0</v>
      </c>
      <c r="AB21" s="1" t="s">
        <v>2</v>
      </c>
      <c r="AC21" s="1" t="s">
        <v>3</v>
      </c>
    </row>
    <row r="22" spans="2:29" x14ac:dyDescent="0.4">
      <c r="B22" t="s">
        <v>32</v>
      </c>
      <c r="C22">
        <v>198.369</v>
      </c>
      <c r="D22">
        <v>10.199999999999999</v>
      </c>
      <c r="E22">
        <f>C22/D22</f>
        <v>19.447941176470589</v>
      </c>
      <c r="H22" t="s">
        <v>41</v>
      </c>
      <c r="I22">
        <v>655.20100000000002</v>
      </c>
      <c r="J22">
        <v>9.18</v>
      </c>
      <c r="K22">
        <f>I22/J22</f>
        <v>71.372657952069716</v>
      </c>
      <c r="N22" t="s">
        <v>31</v>
      </c>
      <c r="O22">
        <v>2930.5</v>
      </c>
      <c r="P22">
        <v>11.5</v>
      </c>
      <c r="Q22">
        <f>O22/P22</f>
        <v>254.82608695652175</v>
      </c>
      <c r="S22">
        <v>1</v>
      </c>
      <c r="T22" t="s">
        <v>28</v>
      </c>
      <c r="U22">
        <v>5063.6000000000004</v>
      </c>
      <c r="V22">
        <v>14</v>
      </c>
      <c r="W22">
        <f>U22/V22</f>
        <v>361.68571428571431</v>
      </c>
      <c r="Y22">
        <v>1</v>
      </c>
      <c r="Z22" s="2" t="s">
        <v>76</v>
      </c>
      <c r="AA22" s="2">
        <v>7849.02</v>
      </c>
      <c r="AB22" s="2">
        <v>11.1</v>
      </c>
      <c r="AC22" s="2">
        <v>707.11891891891901</v>
      </c>
    </row>
    <row r="23" spans="2:29" x14ac:dyDescent="0.4">
      <c r="B23" t="s">
        <v>47</v>
      </c>
      <c r="C23">
        <v>367.63099999999997</v>
      </c>
      <c r="D23">
        <v>14.6</v>
      </c>
      <c r="E23" s="2">
        <f t="shared" ref="E23:E25" si="5">C23/D23</f>
        <v>25.180205479452052</v>
      </c>
      <c r="H23" t="s">
        <v>44</v>
      </c>
      <c r="I23">
        <v>2572.92</v>
      </c>
      <c r="J23">
        <v>9.23</v>
      </c>
      <c r="K23" s="2">
        <f t="shared" ref="K23:K26" si="6">I23/J23</f>
        <v>278.75622968580717</v>
      </c>
      <c r="N23" t="s">
        <v>56</v>
      </c>
      <c r="O23">
        <v>2028.3</v>
      </c>
      <c r="P23">
        <v>11</v>
      </c>
      <c r="Q23" s="2">
        <f t="shared" ref="Q23:Q26" si="7">O23/P23</f>
        <v>184.39090909090908</v>
      </c>
      <c r="S23">
        <f>S22+1</f>
        <v>2</v>
      </c>
      <c r="T23" t="s">
        <v>29</v>
      </c>
      <c r="U23">
        <v>5725.8</v>
      </c>
      <c r="V23">
        <v>16.399999999999999</v>
      </c>
      <c r="W23">
        <f t="shared" ref="W23:W28" si="8">U23/V23</f>
        <v>349.13414634146346</v>
      </c>
      <c r="Y23">
        <f>Y22+1</f>
        <v>2</v>
      </c>
      <c r="Z23" s="2" t="s">
        <v>77</v>
      </c>
      <c r="AA23" s="2">
        <v>5418.26</v>
      </c>
      <c r="AB23" s="2">
        <v>13.6</v>
      </c>
      <c r="AC23" s="2">
        <v>398.40147058823533</v>
      </c>
    </row>
    <row r="24" spans="2:29" x14ac:dyDescent="0.4">
      <c r="B24" s="2" t="s">
        <v>110</v>
      </c>
      <c r="C24" s="2">
        <v>344.65</v>
      </c>
      <c r="D24" s="2">
        <v>10.8</v>
      </c>
      <c r="E24" s="2">
        <f t="shared" si="5"/>
        <v>31.912037037037035</v>
      </c>
      <c r="H24" t="s">
        <v>53</v>
      </c>
      <c r="I24">
        <v>559.84100000000001</v>
      </c>
      <c r="J24">
        <v>13.5</v>
      </c>
      <c r="K24" s="2">
        <f t="shared" si="6"/>
        <v>41.469703703703708</v>
      </c>
      <c r="N24" t="s">
        <v>57</v>
      </c>
      <c r="O24">
        <v>1250.0899999999999</v>
      </c>
      <c r="P24">
        <v>11.1</v>
      </c>
      <c r="Q24" s="2">
        <f t="shared" si="7"/>
        <v>112.62072072072071</v>
      </c>
      <c r="S24">
        <f t="shared" ref="S24:S28" si="9">S23+1</f>
        <v>3</v>
      </c>
      <c r="T24" t="s">
        <v>30</v>
      </c>
      <c r="U24">
        <v>4374.8</v>
      </c>
      <c r="V24">
        <v>12.1</v>
      </c>
      <c r="W24">
        <f t="shared" si="8"/>
        <v>361.55371900826447</v>
      </c>
      <c r="Y24">
        <f t="shared" ref="Y24:Y32" si="10">Y23+1</f>
        <v>3</v>
      </c>
      <c r="Z24" s="2" t="s">
        <v>78</v>
      </c>
      <c r="AA24" s="2">
        <v>3708.59</v>
      </c>
      <c r="AB24" s="2">
        <v>13.3</v>
      </c>
      <c r="AC24" s="2">
        <v>278.84135338345862</v>
      </c>
    </row>
    <row r="25" spans="2:29" x14ac:dyDescent="0.4">
      <c r="B25" s="2" t="s">
        <v>97</v>
      </c>
      <c r="C25" s="2">
        <v>439.83600000000001</v>
      </c>
      <c r="D25" s="2">
        <v>15.5</v>
      </c>
      <c r="E25" s="2">
        <f t="shared" si="5"/>
        <v>28.376516129032257</v>
      </c>
      <c r="H25" t="s">
        <v>54</v>
      </c>
      <c r="I25">
        <v>603.07000000000005</v>
      </c>
      <c r="J25">
        <v>12.7</v>
      </c>
      <c r="K25" s="2">
        <f t="shared" si="6"/>
        <v>47.485826771653549</v>
      </c>
      <c r="N25" t="s">
        <v>20</v>
      </c>
      <c r="O25">
        <v>732.3</v>
      </c>
      <c r="P25">
        <v>11.3</v>
      </c>
      <c r="Q25" s="2">
        <f t="shared" si="7"/>
        <v>64.805309734513273</v>
      </c>
      <c r="S25">
        <f t="shared" si="9"/>
        <v>4</v>
      </c>
      <c r="T25" t="s">
        <v>58</v>
      </c>
      <c r="U25">
        <v>6625.1</v>
      </c>
      <c r="V25">
        <v>13.2</v>
      </c>
      <c r="W25">
        <f t="shared" si="8"/>
        <v>501.90151515151518</v>
      </c>
      <c r="Y25">
        <f t="shared" si="10"/>
        <v>4</v>
      </c>
      <c r="Z25" s="2" t="s">
        <v>79</v>
      </c>
      <c r="AA25" s="2">
        <v>6027.7</v>
      </c>
      <c r="AB25" s="2">
        <v>11.5</v>
      </c>
      <c r="AC25" s="2">
        <v>524.14782608695646</v>
      </c>
    </row>
    <row r="26" spans="2:29" x14ac:dyDescent="0.4">
      <c r="H26" s="2" t="s">
        <v>102</v>
      </c>
      <c r="I26" s="2">
        <v>323.17200000000003</v>
      </c>
      <c r="J26" s="2">
        <v>11.1</v>
      </c>
      <c r="K26" s="2">
        <f t="shared" si="6"/>
        <v>29.114594594594596</v>
      </c>
      <c r="N26" s="2" t="s">
        <v>104</v>
      </c>
      <c r="O26" s="2">
        <v>2663.23</v>
      </c>
      <c r="P26" s="2">
        <v>17.3</v>
      </c>
      <c r="Q26" s="2">
        <f t="shared" si="7"/>
        <v>153.94393063583814</v>
      </c>
      <c r="S26">
        <f t="shared" si="9"/>
        <v>5</v>
      </c>
      <c r="T26" t="s">
        <v>59</v>
      </c>
      <c r="U26">
        <v>3286.7</v>
      </c>
      <c r="V26">
        <v>8.74</v>
      </c>
      <c r="W26">
        <f t="shared" si="8"/>
        <v>376.05263157894734</v>
      </c>
      <c r="Y26">
        <f t="shared" si="10"/>
        <v>5</v>
      </c>
      <c r="Z26" s="2" t="s">
        <v>80</v>
      </c>
      <c r="AA26" s="2">
        <v>4667.37</v>
      </c>
      <c r="AB26" s="2">
        <v>10.7</v>
      </c>
      <c r="AC26" s="2">
        <v>436.20280373831775</v>
      </c>
    </row>
    <row r="27" spans="2:29" x14ac:dyDescent="0.4">
      <c r="S27">
        <f t="shared" si="9"/>
        <v>6</v>
      </c>
      <c r="T27" s="2" t="s">
        <v>103</v>
      </c>
      <c r="U27" s="2">
        <v>4724.1000000000004</v>
      </c>
      <c r="V27" s="2">
        <v>10.7</v>
      </c>
      <c r="W27">
        <f t="shared" si="8"/>
        <v>441.50467289719631</v>
      </c>
      <c r="Y27">
        <f t="shared" si="10"/>
        <v>6</v>
      </c>
      <c r="Z27" s="2" t="s">
        <v>81</v>
      </c>
      <c r="AA27" s="2">
        <v>5201.5</v>
      </c>
      <c r="AB27" s="2">
        <v>9.1300000000000008</v>
      </c>
      <c r="AC27" s="2">
        <v>569.71522453450154</v>
      </c>
    </row>
    <row r="28" spans="2:29" x14ac:dyDescent="0.4">
      <c r="S28">
        <f t="shared" si="9"/>
        <v>7</v>
      </c>
      <c r="T28" s="2" t="s">
        <v>114</v>
      </c>
      <c r="U28">
        <v>4705.9399999999996</v>
      </c>
      <c r="V28" s="2">
        <v>13</v>
      </c>
      <c r="W28" s="2">
        <f t="shared" si="8"/>
        <v>361.99538461538458</v>
      </c>
      <c r="Y28">
        <f t="shared" si="10"/>
        <v>7</v>
      </c>
      <c r="Z28" s="2" t="s">
        <v>82</v>
      </c>
      <c r="AA28" s="2">
        <v>6011.3</v>
      </c>
      <c r="AB28" s="2">
        <v>12.7</v>
      </c>
      <c r="AC28" s="2">
        <v>473.33070866141736</v>
      </c>
    </row>
    <row r="29" spans="2:29" x14ac:dyDescent="0.4">
      <c r="T29" s="2"/>
      <c r="U29" s="2"/>
      <c r="V29" s="2"/>
      <c r="W29" s="2"/>
      <c r="Y29" s="2">
        <f t="shared" si="10"/>
        <v>8</v>
      </c>
      <c r="Z29" s="2" t="s">
        <v>83</v>
      </c>
      <c r="AA29" s="2">
        <v>3089.46</v>
      </c>
      <c r="AB29" s="2">
        <v>7.42</v>
      </c>
      <c r="AC29" s="2">
        <v>416.36927223719675</v>
      </c>
    </row>
    <row r="30" spans="2:29" x14ac:dyDescent="0.4">
      <c r="T30" s="2"/>
      <c r="U30" s="2"/>
      <c r="V30" s="2"/>
      <c r="W30" s="2"/>
      <c r="Y30" s="2">
        <f t="shared" si="10"/>
        <v>9</v>
      </c>
      <c r="Z30" s="2" t="s">
        <v>84</v>
      </c>
      <c r="AA30" s="2">
        <v>4254.0200000000004</v>
      </c>
      <c r="AB30" s="2">
        <v>10.4</v>
      </c>
      <c r="AC30" s="2">
        <v>409.04038461538465</v>
      </c>
    </row>
    <row r="31" spans="2:29" x14ac:dyDescent="0.4">
      <c r="Y31" s="2">
        <f t="shared" si="10"/>
        <v>10</v>
      </c>
      <c r="Z31" s="2" t="s">
        <v>85</v>
      </c>
      <c r="AA31" s="2">
        <v>6488.58</v>
      </c>
      <c r="AB31" s="2">
        <v>13.8</v>
      </c>
      <c r="AC31" s="2">
        <v>470.18695652173909</v>
      </c>
    </row>
    <row r="32" spans="2:29" x14ac:dyDescent="0.4">
      <c r="W32">
        <f>AVERAGE(W22:W28)</f>
        <v>393.40396912549795</v>
      </c>
      <c r="Y32" s="2">
        <f t="shared" si="10"/>
        <v>11</v>
      </c>
      <c r="Z32" s="2" t="s">
        <v>86</v>
      </c>
      <c r="AA32" s="2">
        <v>7851.54</v>
      </c>
      <c r="AB32" s="2">
        <v>14.1</v>
      </c>
      <c r="AC32" s="2">
        <v>556.84680851063831</v>
      </c>
    </row>
    <row r="33" spans="5:29" x14ac:dyDescent="0.4">
      <c r="E33">
        <f>AVERAGE(E22:E25)</f>
        <v>26.229174955497982</v>
      </c>
      <c r="K33">
        <f>AVERAGE(K22:K26)</f>
        <v>93.639802541565757</v>
      </c>
      <c r="Q33">
        <f>AVERAGE(Q22:Q26)</f>
        <v>154.11739142770057</v>
      </c>
      <c r="W33">
        <f>STDEV(W22:W28)</f>
        <v>56.793876759919321</v>
      </c>
    </row>
    <row r="34" spans="5:29" x14ac:dyDescent="0.4">
      <c r="E34">
        <f>E33/SQRT(4)</f>
        <v>13.114587477748991</v>
      </c>
      <c r="K34">
        <f>STDEV(K22:K26)</f>
        <v>104.61755168175718</v>
      </c>
      <c r="Q34">
        <f>STDEV(Q22:Q26)</f>
        <v>72.037106638873709</v>
      </c>
      <c r="W34">
        <f>W33/SQRT(7)</f>
        <v>21.466067699713903</v>
      </c>
    </row>
    <row r="35" spans="5:29" x14ac:dyDescent="0.4">
      <c r="E35">
        <f>E34/SQRT(4)</f>
        <v>6.5572937388744954</v>
      </c>
      <c r="K35">
        <f>K34/SQRT(5)</f>
        <v>46.786391440001296</v>
      </c>
      <c r="Q35">
        <f>Q34/SQRT(5)</f>
        <v>32.2159734693846</v>
      </c>
    </row>
    <row r="36" spans="5:29" x14ac:dyDescent="0.4">
      <c r="AC36">
        <f>AVERAGE(AC22:AC32)</f>
        <v>476.3819752542513</v>
      </c>
    </row>
    <row r="37" spans="5:29" x14ac:dyDescent="0.4">
      <c r="AC37">
        <f>STDEV(AC22:AC32)</f>
        <v>112.07520847562502</v>
      </c>
    </row>
    <row r="38" spans="5:29" x14ac:dyDescent="0.4">
      <c r="AC38">
        <f>AC37/SQRT(11)</f>
        <v>33.791946801318872</v>
      </c>
    </row>
    <row r="42" spans="5:29" x14ac:dyDescent="0.4">
      <c r="O42" t="s">
        <v>150</v>
      </c>
      <c r="V42" t="s">
        <v>153</v>
      </c>
    </row>
    <row r="43" spans="5:29" x14ac:dyDescent="0.4">
      <c r="O43" t="s">
        <v>137</v>
      </c>
      <c r="P43" t="s">
        <v>138</v>
      </c>
      <c r="V43" t="s">
        <v>137</v>
      </c>
      <c r="W43" t="s">
        <v>138</v>
      </c>
    </row>
    <row r="44" spans="5:29" x14ac:dyDescent="0.4">
      <c r="O44" t="s">
        <v>139</v>
      </c>
      <c r="P44" t="s">
        <v>140</v>
      </c>
      <c r="V44" t="s">
        <v>139</v>
      </c>
      <c r="W44" t="s">
        <v>140</v>
      </c>
    </row>
    <row r="45" spans="5:29" x14ac:dyDescent="0.4">
      <c r="O45" t="s">
        <v>141</v>
      </c>
      <c r="P45">
        <v>1.3020138335820599</v>
      </c>
      <c r="V45" t="s">
        <v>141</v>
      </c>
      <c r="W45">
        <v>0.225483601733038</v>
      </c>
    </row>
    <row r="46" spans="5:29" x14ac:dyDescent="0.4">
      <c r="O46" t="s">
        <v>142</v>
      </c>
      <c r="P46">
        <v>0.98767642892094898</v>
      </c>
      <c r="V46" t="s">
        <v>142</v>
      </c>
      <c r="W46">
        <v>0.997974154889117</v>
      </c>
    </row>
    <row r="47" spans="5:29" x14ac:dyDescent="0.4">
      <c r="Q47" t="s">
        <v>143</v>
      </c>
      <c r="R47" t="s">
        <v>144</v>
      </c>
      <c r="X47" t="s">
        <v>143</v>
      </c>
      <c r="Y47" t="s">
        <v>144</v>
      </c>
    </row>
    <row r="48" spans="5:29" x14ac:dyDescent="0.4">
      <c r="O48" t="s">
        <v>145</v>
      </c>
      <c r="P48" t="s">
        <v>146</v>
      </c>
      <c r="Q48">
        <v>24.983541123674101</v>
      </c>
      <c r="R48">
        <v>8.5222862669036594</v>
      </c>
      <c r="V48" t="s">
        <v>145</v>
      </c>
      <c r="W48" t="s">
        <v>146</v>
      </c>
      <c r="X48">
        <v>28.566176263360099</v>
      </c>
      <c r="Y48">
        <v>5.8515727162676896</v>
      </c>
    </row>
    <row r="49" spans="15:25" x14ac:dyDescent="0.4">
      <c r="O49" t="s">
        <v>145</v>
      </c>
      <c r="P49" t="s">
        <v>147</v>
      </c>
      <c r="Q49">
        <v>491.029468929394</v>
      </c>
      <c r="R49">
        <v>50.5508389166367</v>
      </c>
      <c r="V49" t="s">
        <v>145</v>
      </c>
      <c r="W49" t="s">
        <v>147</v>
      </c>
      <c r="X49">
        <v>560.10277331328496</v>
      </c>
      <c r="Y49">
        <v>16.127221397696701</v>
      </c>
    </row>
    <row r="50" spans="15:25" x14ac:dyDescent="0.4">
      <c r="O50" t="s">
        <v>145</v>
      </c>
      <c r="P50" t="s">
        <v>148</v>
      </c>
      <c r="Q50">
        <v>0.155712738121943</v>
      </c>
      <c r="R50">
        <v>3.0807032881189599E-2</v>
      </c>
      <c r="V50" t="s">
        <v>145</v>
      </c>
      <c r="W50" t="s">
        <v>148</v>
      </c>
      <c r="X50">
        <v>0.15367620889039799</v>
      </c>
      <c r="Y50">
        <v>1.21919801571394E-2</v>
      </c>
    </row>
    <row r="51" spans="15:25" x14ac:dyDescent="0.4">
      <c r="O51" t="s">
        <v>145</v>
      </c>
      <c r="P51" t="s">
        <v>149</v>
      </c>
      <c r="Q51">
        <v>1.9775781520720199</v>
      </c>
      <c r="R51">
        <v>0.60285653516628801</v>
      </c>
      <c r="V51" t="s">
        <v>145</v>
      </c>
      <c r="W51" t="s">
        <v>149</v>
      </c>
      <c r="X51">
        <v>2.08051567643605</v>
      </c>
      <c r="Y51">
        <v>0.25123774558079298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0"/>
  <sheetViews>
    <sheetView tabSelected="1" topLeftCell="K43" workbookViewId="0">
      <selection activeCell="Z52" sqref="Z52:AC60"/>
    </sheetView>
  </sheetViews>
  <sheetFormatPr defaultRowHeight="18.75" x14ac:dyDescent="0.4"/>
  <cols>
    <col min="2" max="2" width="14.125" customWidth="1"/>
    <col min="3" max="3" width="14.625" customWidth="1"/>
    <col min="8" max="8" width="13.25" customWidth="1"/>
    <col min="9" max="9" width="13.75" customWidth="1"/>
    <col min="14" max="14" width="13.25" customWidth="1"/>
    <col min="15" max="15" width="12.75" customWidth="1"/>
    <col min="20" max="20" width="14.875" customWidth="1"/>
    <col min="21" max="21" width="12.875" customWidth="1"/>
    <col min="26" max="26" width="14.125" customWidth="1"/>
    <col min="27" max="27" width="12.375" customWidth="1"/>
  </cols>
  <sheetData>
    <row r="2" spans="1:29" x14ac:dyDescent="0.4">
      <c r="B2" s="1" t="s">
        <v>4</v>
      </c>
      <c r="C2" s="1"/>
      <c r="D2" s="1"/>
      <c r="E2" s="1"/>
      <c r="H2" s="1" t="s">
        <v>5</v>
      </c>
      <c r="I2" s="1"/>
      <c r="J2" s="1"/>
      <c r="K2" s="1"/>
      <c r="N2" s="1" t="s">
        <v>6</v>
      </c>
      <c r="O2" s="1"/>
      <c r="P2" s="1"/>
      <c r="Q2" s="1"/>
      <c r="T2" s="1" t="s">
        <v>7</v>
      </c>
      <c r="U2" s="1"/>
      <c r="V2" s="1"/>
      <c r="W2" s="1"/>
      <c r="Z2" s="1" t="s">
        <v>8</v>
      </c>
      <c r="AA2" s="1"/>
      <c r="AB2" s="1"/>
      <c r="AC2" s="1"/>
    </row>
    <row r="3" spans="1:29" x14ac:dyDescent="0.4">
      <c r="B3" s="1" t="s">
        <v>1</v>
      </c>
      <c r="C3" s="1" t="s">
        <v>0</v>
      </c>
      <c r="D3" s="1" t="s">
        <v>2</v>
      </c>
      <c r="E3" s="1" t="s">
        <v>3</v>
      </c>
      <c r="H3" s="1" t="s">
        <v>1</v>
      </c>
      <c r="I3" s="1" t="s">
        <v>0</v>
      </c>
      <c r="J3" s="1" t="s">
        <v>2</v>
      </c>
      <c r="K3" s="1" t="s">
        <v>3</v>
      </c>
      <c r="N3" s="1" t="s">
        <v>1</v>
      </c>
      <c r="O3" s="1" t="s">
        <v>0</v>
      </c>
      <c r="P3" s="1" t="s">
        <v>2</v>
      </c>
      <c r="Q3" s="1" t="s">
        <v>3</v>
      </c>
      <c r="T3" s="1" t="s">
        <v>1</v>
      </c>
      <c r="U3" s="1" t="s">
        <v>0</v>
      </c>
      <c r="V3" s="1" t="s">
        <v>2</v>
      </c>
      <c r="W3" s="1" t="s">
        <v>3</v>
      </c>
      <c r="Z3" s="1" t="s">
        <v>1</v>
      </c>
      <c r="AA3" s="1" t="s">
        <v>0</v>
      </c>
      <c r="AB3" s="1" t="s">
        <v>2</v>
      </c>
      <c r="AC3" s="1" t="s">
        <v>3</v>
      </c>
    </row>
    <row r="4" spans="1:29" x14ac:dyDescent="0.4">
      <c r="A4">
        <v>1</v>
      </c>
      <c r="B4" t="s">
        <v>24</v>
      </c>
      <c r="C4">
        <v>265.43299999999999</v>
      </c>
      <c r="D4">
        <v>10.5</v>
      </c>
      <c r="E4">
        <f>C4/D4</f>
        <v>25.279333333333334</v>
      </c>
      <c r="G4">
        <v>1</v>
      </c>
      <c r="H4" t="s">
        <v>21</v>
      </c>
      <c r="I4">
        <v>702.89800000000002</v>
      </c>
      <c r="J4">
        <v>11</v>
      </c>
      <c r="K4">
        <f>I4/J4</f>
        <v>63.899818181818183</v>
      </c>
      <c r="M4">
        <v>1</v>
      </c>
      <c r="N4" t="s">
        <v>17</v>
      </c>
      <c r="O4">
        <v>3863.57</v>
      </c>
      <c r="P4">
        <v>10.199999999999999</v>
      </c>
      <c r="Q4">
        <f>O4/P4</f>
        <v>378.78137254901964</v>
      </c>
      <c r="S4">
        <v>1</v>
      </c>
      <c r="T4" t="s">
        <v>13</v>
      </c>
      <c r="U4">
        <v>5090.04</v>
      </c>
      <c r="V4">
        <v>9.1999999999999993</v>
      </c>
      <c r="W4">
        <f>U4/V4</f>
        <v>553.26521739130442</v>
      </c>
      <c r="Y4">
        <v>1</v>
      </c>
      <c r="Z4" t="s">
        <v>62</v>
      </c>
      <c r="AA4">
        <v>3521.12</v>
      </c>
      <c r="AB4">
        <v>7.28</v>
      </c>
      <c r="AC4">
        <f>AA4/AB4</f>
        <v>483.67032967032964</v>
      </c>
    </row>
    <row r="5" spans="1:29" x14ac:dyDescent="0.4">
      <c r="A5">
        <f>A4+1</f>
        <v>2</v>
      </c>
      <c r="B5" t="s">
        <v>25</v>
      </c>
      <c r="C5">
        <v>710.45100000000002</v>
      </c>
      <c r="D5">
        <v>9.57</v>
      </c>
      <c r="E5">
        <f t="shared" ref="E5:E8" si="0">C5/D5</f>
        <v>74.237304075235116</v>
      </c>
      <c r="G5">
        <f>G4+1</f>
        <v>2</v>
      </c>
      <c r="H5" t="s">
        <v>23</v>
      </c>
      <c r="I5">
        <v>808.92499999999995</v>
      </c>
      <c r="J5">
        <v>10.7</v>
      </c>
      <c r="K5">
        <f>I5/J5</f>
        <v>75.600467289719631</v>
      </c>
      <c r="M5">
        <f>M4+1</f>
        <v>2</v>
      </c>
      <c r="N5" t="s">
        <v>15</v>
      </c>
      <c r="O5">
        <v>2778.23</v>
      </c>
      <c r="P5">
        <v>11.2</v>
      </c>
      <c r="Q5">
        <f t="shared" ref="Q5:Q10" si="1">O5/P5</f>
        <v>248.05625000000001</v>
      </c>
      <c r="S5">
        <f>S4+1</f>
        <v>2</v>
      </c>
      <c r="T5" t="s">
        <v>14</v>
      </c>
      <c r="U5">
        <v>6710.82</v>
      </c>
      <c r="V5">
        <v>13.4</v>
      </c>
      <c r="W5">
        <f t="shared" ref="W5:W10" si="2">U5/V5</f>
        <v>500.80746268656713</v>
      </c>
      <c r="Y5">
        <f>Y4+1</f>
        <v>2</v>
      </c>
      <c r="Z5" t="s">
        <v>63</v>
      </c>
      <c r="AA5">
        <v>5698.24</v>
      </c>
      <c r="AB5">
        <v>10.6</v>
      </c>
      <c r="AC5">
        <f t="shared" ref="AC5:AC14" si="3">AA5/AB5</f>
        <v>537.56981132075475</v>
      </c>
    </row>
    <row r="6" spans="1:29" x14ac:dyDescent="0.4">
      <c r="A6">
        <f t="shared" ref="A6:A10" si="4">A5+1</f>
        <v>3</v>
      </c>
      <c r="B6" t="s">
        <v>26</v>
      </c>
      <c r="C6">
        <v>160.72399999999999</v>
      </c>
      <c r="D6">
        <v>10</v>
      </c>
      <c r="E6">
        <f t="shared" si="0"/>
        <v>16.072399999999998</v>
      </c>
      <c r="G6">
        <f t="shared" ref="G6:G10" si="5">G5+1</f>
        <v>3</v>
      </c>
      <c r="H6" t="s">
        <v>99</v>
      </c>
      <c r="I6">
        <v>216.85499999999999</v>
      </c>
      <c r="J6">
        <v>13.3</v>
      </c>
      <c r="K6" s="2">
        <f>I6/J6</f>
        <v>16.30488721804511</v>
      </c>
      <c r="M6">
        <f t="shared" ref="M6:M10" si="6">M5+1</f>
        <v>3</v>
      </c>
      <c r="N6" t="s">
        <v>18</v>
      </c>
      <c r="O6">
        <v>2451.37</v>
      </c>
      <c r="P6">
        <v>10.9</v>
      </c>
      <c r="Q6">
        <f t="shared" si="1"/>
        <v>224.89633027522933</v>
      </c>
      <c r="S6" s="2">
        <f t="shared" ref="S6:S10" si="7">S5+1</f>
        <v>3</v>
      </c>
      <c r="T6" t="s">
        <v>15</v>
      </c>
      <c r="U6">
        <v>3967.25</v>
      </c>
      <c r="V6">
        <v>11.8</v>
      </c>
      <c r="W6">
        <f t="shared" si="2"/>
        <v>336.20762711864404</v>
      </c>
      <c r="Y6">
        <f t="shared" ref="Y6:Y12" si="8">Y5+1</f>
        <v>3</v>
      </c>
      <c r="Z6" t="s">
        <v>64</v>
      </c>
      <c r="AA6">
        <v>5532.84</v>
      </c>
      <c r="AB6">
        <v>9.52</v>
      </c>
      <c r="AC6">
        <f t="shared" si="3"/>
        <v>581.18067226890764</v>
      </c>
    </row>
    <row r="7" spans="1:29" x14ac:dyDescent="0.4">
      <c r="A7">
        <f t="shared" si="4"/>
        <v>4</v>
      </c>
      <c r="B7" t="s">
        <v>22</v>
      </c>
      <c r="C7">
        <v>105.89700000000001</v>
      </c>
      <c r="D7">
        <v>15.1</v>
      </c>
      <c r="E7">
        <f t="shared" si="0"/>
        <v>7.0130463576158943</v>
      </c>
      <c r="G7">
        <f t="shared" si="5"/>
        <v>4</v>
      </c>
      <c r="M7">
        <f t="shared" si="6"/>
        <v>4</v>
      </c>
      <c r="N7" t="s">
        <v>19</v>
      </c>
      <c r="O7">
        <v>1184.17</v>
      </c>
      <c r="P7">
        <v>11.4</v>
      </c>
      <c r="Q7">
        <f t="shared" si="1"/>
        <v>103.87456140350878</v>
      </c>
      <c r="S7" s="2">
        <f t="shared" si="7"/>
        <v>4</v>
      </c>
      <c r="T7" t="s">
        <v>16</v>
      </c>
      <c r="U7">
        <v>5177.0200000000004</v>
      </c>
      <c r="V7">
        <v>11.1</v>
      </c>
      <c r="W7">
        <f t="shared" si="2"/>
        <v>466.39819819819826</v>
      </c>
      <c r="Y7">
        <f t="shared" si="8"/>
        <v>4</v>
      </c>
      <c r="Z7" t="s">
        <v>65</v>
      </c>
      <c r="AA7">
        <v>4552</v>
      </c>
      <c r="AB7">
        <v>10.9</v>
      </c>
      <c r="AC7">
        <f t="shared" si="3"/>
        <v>417.61467889908255</v>
      </c>
    </row>
    <row r="8" spans="1:29" x14ac:dyDescent="0.4">
      <c r="A8">
        <f t="shared" si="4"/>
        <v>5</v>
      </c>
      <c r="B8" t="s">
        <v>98</v>
      </c>
      <c r="C8">
        <v>280.548</v>
      </c>
      <c r="D8">
        <v>15.1</v>
      </c>
      <c r="E8" s="2">
        <f t="shared" si="0"/>
        <v>18.579337748344372</v>
      </c>
      <c r="G8">
        <f t="shared" si="5"/>
        <v>5</v>
      </c>
      <c r="M8">
        <f t="shared" si="6"/>
        <v>5</v>
      </c>
      <c r="N8" t="s">
        <v>27</v>
      </c>
      <c r="O8">
        <v>1392.68</v>
      </c>
      <c r="P8">
        <v>11</v>
      </c>
      <c r="Q8">
        <f t="shared" si="1"/>
        <v>126.60727272727273</v>
      </c>
      <c r="S8" s="2">
        <f t="shared" si="7"/>
        <v>5</v>
      </c>
      <c r="T8" t="s">
        <v>100</v>
      </c>
      <c r="U8">
        <v>4740.9399999999996</v>
      </c>
      <c r="V8">
        <v>12.7</v>
      </c>
      <c r="W8" s="2">
        <f t="shared" si="2"/>
        <v>373.30236220472437</v>
      </c>
      <c r="Y8">
        <f t="shared" si="8"/>
        <v>5</v>
      </c>
      <c r="Z8" t="s">
        <v>66</v>
      </c>
      <c r="AA8">
        <v>5164.2700000000004</v>
      </c>
      <c r="AB8">
        <v>12.5</v>
      </c>
      <c r="AC8">
        <f t="shared" si="3"/>
        <v>413.14160000000004</v>
      </c>
    </row>
    <row r="9" spans="1:29" x14ac:dyDescent="0.4">
      <c r="A9">
        <f t="shared" si="4"/>
        <v>6</v>
      </c>
      <c r="G9">
        <f t="shared" si="5"/>
        <v>6</v>
      </c>
      <c r="M9">
        <f t="shared" si="6"/>
        <v>6</v>
      </c>
      <c r="N9" t="s">
        <v>101</v>
      </c>
      <c r="O9">
        <v>570.76800000000003</v>
      </c>
      <c r="P9">
        <v>9.57</v>
      </c>
      <c r="Q9" s="2">
        <f t="shared" si="1"/>
        <v>59.641379310344831</v>
      </c>
      <c r="S9" s="2">
        <f t="shared" si="7"/>
        <v>6</v>
      </c>
      <c r="T9" t="s">
        <v>105</v>
      </c>
      <c r="U9">
        <v>7958.02</v>
      </c>
      <c r="V9">
        <v>14.5</v>
      </c>
      <c r="W9" s="2">
        <f t="shared" si="2"/>
        <v>548.82896551724139</v>
      </c>
      <c r="Y9">
        <f t="shared" si="8"/>
        <v>6</v>
      </c>
      <c r="Z9" t="s">
        <v>67</v>
      </c>
      <c r="AA9">
        <v>3584.66</v>
      </c>
      <c r="AB9">
        <v>9.89</v>
      </c>
      <c r="AC9">
        <f t="shared" si="3"/>
        <v>362.4529828109201</v>
      </c>
    </row>
    <row r="10" spans="1:29" x14ac:dyDescent="0.4">
      <c r="A10">
        <f t="shared" si="4"/>
        <v>7</v>
      </c>
      <c r="G10">
        <f t="shared" si="5"/>
        <v>7</v>
      </c>
      <c r="M10">
        <f t="shared" si="6"/>
        <v>7</v>
      </c>
      <c r="N10" t="s">
        <v>106</v>
      </c>
      <c r="O10">
        <v>900.51400000000001</v>
      </c>
      <c r="P10">
        <v>14.2</v>
      </c>
      <c r="Q10" s="2">
        <f t="shared" si="1"/>
        <v>63.416478873239441</v>
      </c>
      <c r="S10" s="2">
        <f t="shared" si="7"/>
        <v>7</v>
      </c>
      <c r="T10" t="s">
        <v>107</v>
      </c>
      <c r="U10">
        <v>5228.29</v>
      </c>
      <c r="V10">
        <v>12.2</v>
      </c>
      <c r="W10" s="2">
        <f t="shared" si="2"/>
        <v>428.54836065573772</v>
      </c>
      <c r="Y10">
        <f t="shared" si="8"/>
        <v>7</v>
      </c>
      <c r="Z10" t="s">
        <v>68</v>
      </c>
      <c r="AA10">
        <v>5870.38</v>
      </c>
      <c r="AB10">
        <v>12.3</v>
      </c>
      <c r="AC10">
        <f t="shared" si="3"/>
        <v>477.26666666666665</v>
      </c>
    </row>
    <row r="11" spans="1:29" x14ac:dyDescent="0.4">
      <c r="Y11">
        <f t="shared" si="8"/>
        <v>8</v>
      </c>
      <c r="Z11" t="s">
        <v>69</v>
      </c>
      <c r="AA11">
        <v>4184.79</v>
      </c>
      <c r="AB11">
        <v>9.4700000000000006</v>
      </c>
      <c r="AC11">
        <f t="shared" si="3"/>
        <v>441.89968321013725</v>
      </c>
    </row>
    <row r="12" spans="1:29" x14ac:dyDescent="0.4">
      <c r="Y12">
        <f t="shared" si="8"/>
        <v>9</v>
      </c>
      <c r="Z12" t="s">
        <v>70</v>
      </c>
      <c r="AA12">
        <v>6794.94</v>
      </c>
      <c r="AB12">
        <v>13.1</v>
      </c>
      <c r="AC12">
        <f t="shared" si="3"/>
        <v>518.69770992366409</v>
      </c>
    </row>
    <row r="13" spans="1:29" x14ac:dyDescent="0.4">
      <c r="E13">
        <f>AVERAGE(E4:E8)</f>
        <v>28.236284302905744</v>
      </c>
      <c r="K13">
        <f>AVERAGE(K4:K6)</f>
        <v>51.935057563194306</v>
      </c>
      <c r="Q13">
        <f>AVERAGE(Q4:Q10)</f>
        <v>172.18194930551635</v>
      </c>
      <c r="W13">
        <f>AVERAGE(W4:W10)</f>
        <v>458.19402768177389</v>
      </c>
      <c r="Y13">
        <v>10</v>
      </c>
      <c r="Z13" t="s">
        <v>71</v>
      </c>
      <c r="AA13">
        <v>6434.26</v>
      </c>
      <c r="AB13">
        <v>9.0299999999999994</v>
      </c>
      <c r="AC13">
        <f t="shared" si="3"/>
        <v>712.54263565891483</v>
      </c>
    </row>
    <row r="14" spans="1:29" x14ac:dyDescent="0.4">
      <c r="E14">
        <f>STDEV(E4:E8)</f>
        <v>26.535259119260619</v>
      </c>
      <c r="K14">
        <f>STDEV(K4:K6)</f>
        <v>31.406338158161983</v>
      </c>
      <c r="Q14">
        <f>STDEV(Q4:Q10)</f>
        <v>117.23004093934624</v>
      </c>
      <c r="W14">
        <f>STDEV(W4:W10)</f>
        <v>83.768111165317237</v>
      </c>
      <c r="Y14">
        <v>11</v>
      </c>
      <c r="Z14" t="s">
        <v>72</v>
      </c>
      <c r="AA14">
        <v>8422.9699999999993</v>
      </c>
      <c r="AB14">
        <v>11</v>
      </c>
      <c r="AC14">
        <f t="shared" si="3"/>
        <v>765.72454545454536</v>
      </c>
    </row>
    <row r="15" spans="1:29" x14ac:dyDescent="0.4">
      <c r="E15">
        <f>E14/SQRT(5)</f>
        <v>11.866928638247588</v>
      </c>
      <c r="K15">
        <f>K14/SQRT(3)</f>
        <v>18.132457789875236</v>
      </c>
      <c r="Q15">
        <f>Q14/SQRT(7)</f>
        <v>44.308790644490131</v>
      </c>
      <c r="W15">
        <f>W14/SQRT(7)</f>
        <v>31.661369991577491</v>
      </c>
      <c r="Y15">
        <v>12</v>
      </c>
      <c r="Z15" t="s">
        <v>73</v>
      </c>
      <c r="AA15">
        <v>6766.56</v>
      </c>
      <c r="AB15">
        <v>12.5</v>
      </c>
      <c r="AC15">
        <f>AA15/AB15</f>
        <v>541.32479999999998</v>
      </c>
    </row>
    <row r="16" spans="1:29" x14ac:dyDescent="0.4">
      <c r="Y16">
        <v>13</v>
      </c>
      <c r="Z16" t="s">
        <v>74</v>
      </c>
      <c r="AA16">
        <v>4865.13</v>
      </c>
      <c r="AB16">
        <v>9.89</v>
      </c>
      <c r="AC16">
        <f>AA16/AB16</f>
        <v>491.92416582406469</v>
      </c>
    </row>
    <row r="17" spans="1:29" x14ac:dyDescent="0.4">
      <c r="Y17">
        <v>14</v>
      </c>
      <c r="Z17" t="s">
        <v>75</v>
      </c>
      <c r="AA17">
        <v>5732.86</v>
      </c>
      <c r="AB17">
        <v>10.199999999999999</v>
      </c>
      <c r="AC17">
        <f>AA17/AB17</f>
        <v>562.04509803921565</v>
      </c>
    </row>
    <row r="19" spans="1:29" x14ac:dyDescent="0.4">
      <c r="AC19">
        <f>AVERAGE(AC4:AC17)</f>
        <v>521.93252712480023</v>
      </c>
    </row>
    <row r="20" spans="1:29" x14ac:dyDescent="0.4">
      <c r="AC20">
        <f>STDEV(AC4:AC17)</f>
        <v>111.09018121359085</v>
      </c>
    </row>
    <row r="21" spans="1:29" x14ac:dyDescent="0.4">
      <c r="AC21">
        <f>AC20/SQRT(14)</f>
        <v>29.690099795420569</v>
      </c>
    </row>
    <row r="22" spans="1:29" x14ac:dyDescent="0.4">
      <c r="B22" s="1" t="s">
        <v>9</v>
      </c>
      <c r="C22" s="1"/>
      <c r="D22" s="1"/>
      <c r="E22" s="1"/>
      <c r="H22" s="1" t="s">
        <v>10</v>
      </c>
      <c r="I22" s="1"/>
      <c r="J22" s="1"/>
      <c r="K22" s="1"/>
      <c r="N22" s="1" t="s">
        <v>11</v>
      </c>
      <c r="O22" s="1"/>
      <c r="P22" s="1"/>
      <c r="Q22" s="1"/>
      <c r="T22" s="1" t="s">
        <v>7</v>
      </c>
      <c r="U22" s="1"/>
      <c r="V22" s="1"/>
      <c r="W22" s="1"/>
      <c r="Z22" s="1" t="s">
        <v>12</v>
      </c>
      <c r="AA22" s="1"/>
      <c r="AB22" s="1"/>
      <c r="AC22" s="1"/>
    </row>
    <row r="23" spans="1:29" x14ac:dyDescent="0.4">
      <c r="B23" s="1" t="s">
        <v>1</v>
      </c>
      <c r="C23" s="1" t="s">
        <v>0</v>
      </c>
      <c r="D23" s="1" t="s">
        <v>2</v>
      </c>
      <c r="E23" s="1" t="s">
        <v>3</v>
      </c>
      <c r="H23" s="1" t="s">
        <v>1</v>
      </c>
      <c r="I23" s="1" t="s">
        <v>0</v>
      </c>
      <c r="J23" s="1" t="s">
        <v>2</v>
      </c>
      <c r="K23" s="1" t="s">
        <v>3</v>
      </c>
      <c r="N23" s="1" t="s">
        <v>1</v>
      </c>
      <c r="O23" s="1" t="s">
        <v>0</v>
      </c>
      <c r="P23" s="1" t="s">
        <v>2</v>
      </c>
      <c r="Q23" s="1" t="s">
        <v>3</v>
      </c>
      <c r="T23" s="1" t="s">
        <v>1</v>
      </c>
      <c r="U23" s="1" t="s">
        <v>0</v>
      </c>
      <c r="V23" s="1" t="s">
        <v>2</v>
      </c>
      <c r="W23" s="1" t="s">
        <v>3</v>
      </c>
      <c r="Z23" s="1" t="s">
        <v>1</v>
      </c>
      <c r="AA23" s="1" t="s">
        <v>0</v>
      </c>
      <c r="AB23" s="1" t="s">
        <v>2</v>
      </c>
      <c r="AC23" s="1" t="s">
        <v>3</v>
      </c>
    </row>
    <row r="24" spans="1:29" x14ac:dyDescent="0.4">
      <c r="A24">
        <v>1</v>
      </c>
      <c r="B24" t="s">
        <v>24</v>
      </c>
      <c r="C24">
        <v>68.418599999999998</v>
      </c>
      <c r="D24">
        <v>10.5</v>
      </c>
      <c r="E24">
        <f>C24/D24</f>
        <v>6.516057142857143</v>
      </c>
      <c r="G24">
        <v>1</v>
      </c>
      <c r="H24" t="s">
        <v>21</v>
      </c>
      <c r="I24">
        <v>187.5</v>
      </c>
      <c r="J24">
        <v>11</v>
      </c>
      <c r="K24">
        <f>I24/J24</f>
        <v>17.045454545454547</v>
      </c>
      <c r="M24">
        <v>1</v>
      </c>
      <c r="N24" t="s">
        <v>17</v>
      </c>
      <c r="O24">
        <v>2340.1</v>
      </c>
      <c r="P24">
        <v>10.199999999999999</v>
      </c>
      <c r="Q24">
        <f>O24/P24</f>
        <v>229.42156862745099</v>
      </c>
      <c r="S24">
        <v>1</v>
      </c>
      <c r="T24" t="s">
        <v>13</v>
      </c>
      <c r="U24">
        <v>3237.55</v>
      </c>
      <c r="V24">
        <v>9.1999999999999993</v>
      </c>
      <c r="W24">
        <f>U24/V24</f>
        <v>351.90760869565224</v>
      </c>
      <c r="Y24">
        <v>1</v>
      </c>
      <c r="Z24" t="s">
        <v>62</v>
      </c>
      <c r="AA24">
        <v>2745.97</v>
      </c>
      <c r="AB24">
        <v>7.28</v>
      </c>
      <c r="AC24">
        <f>AA24/AB24</f>
        <v>377.19368131868129</v>
      </c>
    </row>
    <row r="25" spans="1:29" x14ac:dyDescent="0.4">
      <c r="A25">
        <f>A24+1</f>
        <v>2</v>
      </c>
      <c r="B25" t="s">
        <v>25</v>
      </c>
      <c r="C25">
        <v>297.06599999999997</v>
      </c>
      <c r="D25">
        <v>9.57</v>
      </c>
      <c r="E25">
        <f t="shared" ref="E25:E28" si="9">C25/D25</f>
        <v>31.041379310344823</v>
      </c>
      <c r="G25">
        <f>G24+1</f>
        <v>2</v>
      </c>
      <c r="H25" t="s">
        <v>23</v>
      </c>
      <c r="I25">
        <v>199.524</v>
      </c>
      <c r="J25">
        <v>10.7</v>
      </c>
      <c r="K25">
        <f>I25/J25</f>
        <v>18.647102803738321</v>
      </c>
      <c r="M25">
        <f>M24+1</f>
        <v>2</v>
      </c>
      <c r="N25" t="s">
        <v>15</v>
      </c>
      <c r="O25">
        <v>1683.1</v>
      </c>
      <c r="P25">
        <v>11.2</v>
      </c>
      <c r="Q25">
        <f t="shared" ref="Q25:Q30" si="10">O25/P25</f>
        <v>150.27678571428572</v>
      </c>
      <c r="S25">
        <f>S24+1</f>
        <v>2</v>
      </c>
      <c r="T25" t="s">
        <v>14</v>
      </c>
      <c r="U25">
        <v>4204.95</v>
      </c>
      <c r="V25">
        <v>13.4</v>
      </c>
      <c r="W25">
        <f t="shared" ref="W25:W30" si="11">U25/V25</f>
        <v>313.80223880597015</v>
      </c>
      <c r="Y25">
        <f>Y24+1</f>
        <v>2</v>
      </c>
      <c r="Z25" t="s">
        <v>63</v>
      </c>
      <c r="AA25">
        <v>3683.47</v>
      </c>
      <c r="AB25">
        <v>10.6</v>
      </c>
      <c r="AC25">
        <f t="shared" ref="AC25:AC37" si="12">AA25/AB25</f>
        <v>347.49716981132076</v>
      </c>
    </row>
    <row r="26" spans="1:29" x14ac:dyDescent="0.4">
      <c r="A26">
        <f t="shared" ref="A26:A30" si="13">A25+1</f>
        <v>3</v>
      </c>
      <c r="B26" t="s">
        <v>26</v>
      </c>
      <c r="C26">
        <v>38.111899999999999</v>
      </c>
      <c r="D26">
        <v>10</v>
      </c>
      <c r="E26">
        <f t="shared" si="9"/>
        <v>3.8111899999999999</v>
      </c>
      <c r="G26">
        <f t="shared" ref="G26:G30" si="14">G25+1</f>
        <v>3</v>
      </c>
      <c r="H26" s="2" t="s">
        <v>99</v>
      </c>
      <c r="I26" s="2">
        <v>59.139899999999997</v>
      </c>
      <c r="J26" s="2">
        <v>13.3</v>
      </c>
      <c r="K26" s="2">
        <f>I26/J26</f>
        <v>4.4466090225563901</v>
      </c>
      <c r="M26">
        <f t="shared" ref="M26:M30" si="15">M25+1</f>
        <v>3</v>
      </c>
      <c r="N26" t="s">
        <v>18</v>
      </c>
      <c r="O26">
        <v>1364.33</v>
      </c>
      <c r="P26">
        <v>10.9</v>
      </c>
      <c r="Q26">
        <f t="shared" si="10"/>
        <v>125.16788990825687</v>
      </c>
      <c r="S26">
        <f t="shared" ref="S26:S30" si="16">S25+1</f>
        <v>3</v>
      </c>
      <c r="T26" t="s">
        <v>15</v>
      </c>
      <c r="U26">
        <v>2330.6999999999998</v>
      </c>
      <c r="V26">
        <v>11.8</v>
      </c>
      <c r="W26">
        <f t="shared" si="11"/>
        <v>197.51694915254234</v>
      </c>
      <c r="Y26">
        <f t="shared" ref="Y26:Y32" si="17">Y25+1</f>
        <v>3</v>
      </c>
      <c r="Z26" t="s">
        <v>64</v>
      </c>
      <c r="AA26">
        <v>3810.42</v>
      </c>
      <c r="AB26">
        <v>9.52</v>
      </c>
      <c r="AC26">
        <f t="shared" si="12"/>
        <v>400.25420168067228</v>
      </c>
    </row>
    <row r="27" spans="1:29" x14ac:dyDescent="0.4">
      <c r="A27">
        <f t="shared" si="13"/>
        <v>4</v>
      </c>
      <c r="B27" t="s">
        <v>22</v>
      </c>
      <c r="C27">
        <v>36.048099999999998</v>
      </c>
      <c r="D27">
        <v>15.1</v>
      </c>
      <c r="E27">
        <f t="shared" si="9"/>
        <v>2.387291390728477</v>
      </c>
      <c r="G27">
        <f t="shared" si="14"/>
        <v>4</v>
      </c>
      <c r="M27">
        <f t="shared" si="15"/>
        <v>4</v>
      </c>
      <c r="N27" t="s">
        <v>19</v>
      </c>
      <c r="O27">
        <v>591.20000000000005</v>
      </c>
      <c r="P27">
        <v>11.4</v>
      </c>
      <c r="Q27">
        <f t="shared" si="10"/>
        <v>51.859649122807021</v>
      </c>
      <c r="S27">
        <f t="shared" si="16"/>
        <v>4</v>
      </c>
      <c r="T27" t="s">
        <v>16</v>
      </c>
      <c r="U27">
        <v>3054.8</v>
      </c>
      <c r="V27">
        <v>11.1</v>
      </c>
      <c r="W27">
        <f t="shared" si="11"/>
        <v>275.2072072072072</v>
      </c>
      <c r="Y27">
        <f t="shared" si="17"/>
        <v>4</v>
      </c>
      <c r="Z27" t="s">
        <v>65</v>
      </c>
      <c r="AA27">
        <v>2837.52</v>
      </c>
      <c r="AB27">
        <v>10.9</v>
      </c>
      <c r="AC27">
        <f t="shared" si="12"/>
        <v>260.32293577981648</v>
      </c>
    </row>
    <row r="28" spans="1:29" x14ac:dyDescent="0.4">
      <c r="A28">
        <f t="shared" si="13"/>
        <v>5</v>
      </c>
      <c r="B28" s="2" t="s">
        <v>98</v>
      </c>
      <c r="C28" s="2">
        <v>96.713499999999996</v>
      </c>
      <c r="D28" s="2">
        <v>15.1</v>
      </c>
      <c r="E28" s="2">
        <f t="shared" si="9"/>
        <v>6.4048675496688743</v>
      </c>
      <c r="G28">
        <f t="shared" si="14"/>
        <v>5</v>
      </c>
      <c r="M28">
        <f t="shared" si="15"/>
        <v>5</v>
      </c>
      <c r="N28" t="s">
        <v>27</v>
      </c>
      <c r="O28">
        <v>492.70299999999997</v>
      </c>
      <c r="P28">
        <v>11</v>
      </c>
      <c r="Q28">
        <f t="shared" si="10"/>
        <v>44.791181818181819</v>
      </c>
      <c r="S28">
        <f t="shared" si="16"/>
        <v>5</v>
      </c>
      <c r="T28" s="2" t="s">
        <v>100</v>
      </c>
      <c r="U28" s="2">
        <v>2876.6</v>
      </c>
      <c r="V28" s="2">
        <v>12.7</v>
      </c>
      <c r="W28">
        <f t="shared" si="11"/>
        <v>226.50393700787401</v>
      </c>
      <c r="Y28">
        <f t="shared" si="17"/>
        <v>5</v>
      </c>
      <c r="Z28" t="s">
        <v>66</v>
      </c>
      <c r="AA28">
        <v>3253.31</v>
      </c>
      <c r="AB28">
        <v>12.5</v>
      </c>
      <c r="AC28">
        <f t="shared" si="12"/>
        <v>260.26479999999998</v>
      </c>
    </row>
    <row r="29" spans="1:29" x14ac:dyDescent="0.4">
      <c r="A29">
        <f t="shared" si="13"/>
        <v>6</v>
      </c>
      <c r="G29">
        <f t="shared" si="14"/>
        <v>6</v>
      </c>
      <c r="M29">
        <f t="shared" si="15"/>
        <v>6</v>
      </c>
      <c r="N29" s="2" t="s">
        <v>101</v>
      </c>
      <c r="O29" s="2">
        <v>176.38900000000001</v>
      </c>
      <c r="P29" s="2">
        <v>9.57</v>
      </c>
      <c r="Q29" s="2">
        <f t="shared" si="10"/>
        <v>18.431452455590389</v>
      </c>
      <c r="S29">
        <f t="shared" si="16"/>
        <v>6</v>
      </c>
      <c r="T29" s="2" t="s">
        <v>105</v>
      </c>
      <c r="U29" s="2">
        <v>5121.4399999999996</v>
      </c>
      <c r="V29" s="2">
        <v>14.5</v>
      </c>
      <c r="W29" s="2">
        <f t="shared" si="11"/>
        <v>353.20275862068962</v>
      </c>
      <c r="Y29">
        <f t="shared" si="17"/>
        <v>6</v>
      </c>
      <c r="Z29" t="s">
        <v>67</v>
      </c>
      <c r="AA29">
        <v>3052.9</v>
      </c>
      <c r="AB29">
        <v>9.89</v>
      </c>
      <c r="AC29">
        <f t="shared" si="12"/>
        <v>308.68554095045499</v>
      </c>
    </row>
    <row r="30" spans="1:29" x14ac:dyDescent="0.4">
      <c r="A30">
        <f t="shared" si="13"/>
        <v>7</v>
      </c>
      <c r="G30">
        <f t="shared" si="14"/>
        <v>7</v>
      </c>
      <c r="M30">
        <f t="shared" si="15"/>
        <v>7</v>
      </c>
      <c r="N30" s="2" t="s">
        <v>106</v>
      </c>
      <c r="O30" s="2">
        <v>272.89100000000002</v>
      </c>
      <c r="P30" s="2">
        <v>14.2</v>
      </c>
      <c r="Q30" s="2">
        <f t="shared" si="10"/>
        <v>19.217676056338032</v>
      </c>
      <c r="S30">
        <f t="shared" si="16"/>
        <v>7</v>
      </c>
      <c r="T30" s="2" t="s">
        <v>107</v>
      </c>
      <c r="U30" s="2">
        <v>3706</v>
      </c>
      <c r="V30" s="2">
        <v>12.2</v>
      </c>
      <c r="W30" s="2">
        <f t="shared" si="11"/>
        <v>303.77049180327873</v>
      </c>
      <c r="Y30">
        <f t="shared" si="17"/>
        <v>7</v>
      </c>
      <c r="Z30" t="s">
        <v>68</v>
      </c>
      <c r="AA30">
        <v>4853.8</v>
      </c>
      <c r="AB30">
        <v>12.3</v>
      </c>
      <c r="AC30">
        <f t="shared" si="12"/>
        <v>394.6178861788618</v>
      </c>
    </row>
    <row r="31" spans="1:29" x14ac:dyDescent="0.4">
      <c r="Y31">
        <f t="shared" si="17"/>
        <v>8</v>
      </c>
      <c r="Z31" t="s">
        <v>69</v>
      </c>
      <c r="AA31">
        <v>2329.19</v>
      </c>
      <c r="AB31">
        <v>9.4700000000000006</v>
      </c>
      <c r="AC31">
        <f t="shared" si="12"/>
        <v>245.95459345300949</v>
      </c>
    </row>
    <row r="32" spans="1:29" x14ac:dyDescent="0.4">
      <c r="Y32">
        <f t="shared" si="17"/>
        <v>9</v>
      </c>
      <c r="Z32" t="s">
        <v>70</v>
      </c>
      <c r="AA32">
        <v>5525.8</v>
      </c>
      <c r="AB32">
        <v>13.1</v>
      </c>
      <c r="AC32">
        <f t="shared" si="12"/>
        <v>421.81679389312978</v>
      </c>
    </row>
    <row r="33" spans="5:29" x14ac:dyDescent="0.4">
      <c r="E33">
        <f>AVERAGE(E24:E27)</f>
        <v>10.938979460982612</v>
      </c>
      <c r="K33">
        <f>AVERAGE(K24:K25)</f>
        <v>17.846278674596434</v>
      </c>
      <c r="Q33">
        <f>AVERAGE(Q24:Q28)</f>
        <v>120.3034150381965</v>
      </c>
      <c r="W33">
        <f>AVERAGE(W24:W30)</f>
        <v>288.84445589903055</v>
      </c>
      <c r="Y33">
        <v>10</v>
      </c>
      <c r="Z33" t="s">
        <v>71</v>
      </c>
      <c r="AA33">
        <v>5011.0200000000004</v>
      </c>
      <c r="AB33">
        <v>9.0299999999999994</v>
      </c>
      <c r="AC33">
        <f t="shared" si="12"/>
        <v>554.93023255813966</v>
      </c>
    </row>
    <row r="34" spans="5:29" x14ac:dyDescent="0.4">
      <c r="E34">
        <f>STDEV(E24:E27)</f>
        <v>13.510557266903438</v>
      </c>
      <c r="K34">
        <f>STDEV(K24:K25)</f>
        <v>1.1325363445080794</v>
      </c>
      <c r="Q34">
        <f>STDEV(Q24:Q28)</f>
        <v>76.183141125071643</v>
      </c>
      <c r="W34">
        <f>STDEV(W24:W30)</f>
        <v>59.690393114999281</v>
      </c>
      <c r="Y34">
        <v>11</v>
      </c>
      <c r="Z34" t="s">
        <v>72</v>
      </c>
      <c r="AA34">
        <v>6040.8</v>
      </c>
      <c r="AB34">
        <v>11</v>
      </c>
      <c r="AC34">
        <f t="shared" si="12"/>
        <v>549.16363636363633</v>
      </c>
    </row>
    <row r="35" spans="5:29" x14ac:dyDescent="0.4">
      <c r="E35">
        <f>E34/SQRT(4)</f>
        <v>6.7552786334517192</v>
      </c>
      <c r="K35">
        <f>K34/SQRT(2)</f>
        <v>0.80082412914188683</v>
      </c>
      <c r="Q35">
        <f>Q34/SQRT(5)</f>
        <v>34.070136459023999</v>
      </c>
      <c r="W35">
        <f>W34/SQRT(7)</f>
        <v>22.560847977424306</v>
      </c>
      <c r="Y35">
        <v>12</v>
      </c>
      <c r="Z35" t="s">
        <v>73</v>
      </c>
      <c r="AA35">
        <v>4699.1000000000004</v>
      </c>
      <c r="AB35">
        <v>10.5</v>
      </c>
      <c r="AC35">
        <f t="shared" si="12"/>
        <v>447.53333333333336</v>
      </c>
    </row>
    <row r="36" spans="5:29" x14ac:dyDescent="0.4">
      <c r="Y36">
        <v>13</v>
      </c>
      <c r="Z36" t="s">
        <v>74</v>
      </c>
      <c r="AA36">
        <v>4677.6400000000003</v>
      </c>
      <c r="AB36">
        <v>9.89</v>
      </c>
      <c r="AC36">
        <f t="shared" si="12"/>
        <v>472.96663296258851</v>
      </c>
    </row>
    <row r="37" spans="5:29" x14ac:dyDescent="0.4">
      <c r="Y37">
        <v>14</v>
      </c>
      <c r="Z37" t="s">
        <v>75</v>
      </c>
      <c r="AA37">
        <v>3998.7</v>
      </c>
      <c r="AB37">
        <v>10.199999999999999</v>
      </c>
      <c r="AC37">
        <f t="shared" si="12"/>
        <v>392.02941176470591</v>
      </c>
    </row>
    <row r="39" spans="5:29" x14ac:dyDescent="0.4">
      <c r="AC39">
        <f>AVERAGE(AC24:AC37)</f>
        <v>388.08791786059658</v>
      </c>
    </row>
    <row r="40" spans="5:29" x14ac:dyDescent="0.4">
      <c r="AC40">
        <f>STDEV(AC24:AC37)</f>
        <v>98.761282842365745</v>
      </c>
    </row>
    <row r="41" spans="5:29" x14ac:dyDescent="0.4">
      <c r="AC41">
        <f>AC40/SQRT(14)</f>
        <v>26.395063105314879</v>
      </c>
    </row>
    <row r="51" spans="18:29" x14ac:dyDescent="0.4">
      <c r="R51" t="s">
        <v>150</v>
      </c>
      <c r="Z51" t="s">
        <v>151</v>
      </c>
    </row>
    <row r="52" spans="18:29" x14ac:dyDescent="0.4">
      <c r="R52" t="s">
        <v>137</v>
      </c>
      <c r="S52" t="s">
        <v>138</v>
      </c>
      <c r="Z52" t="s">
        <v>137</v>
      </c>
      <c r="AA52" t="s">
        <v>138</v>
      </c>
    </row>
    <row r="53" spans="18:29" x14ac:dyDescent="0.4">
      <c r="R53" t="s">
        <v>139</v>
      </c>
      <c r="S53" t="s">
        <v>140</v>
      </c>
      <c r="Z53" t="s">
        <v>139</v>
      </c>
      <c r="AA53" t="s">
        <v>140</v>
      </c>
    </row>
    <row r="54" spans="18:29" x14ac:dyDescent="0.4">
      <c r="R54" t="s">
        <v>141</v>
      </c>
      <c r="S54">
        <v>0.57386926201668098</v>
      </c>
      <c r="Z54" t="s">
        <v>141</v>
      </c>
      <c r="AA54">
        <v>2.24034978943966</v>
      </c>
    </row>
    <row r="55" spans="18:29" x14ac:dyDescent="0.4">
      <c r="R55" t="s">
        <v>142</v>
      </c>
      <c r="S55">
        <v>0.99345079925707103</v>
      </c>
      <c r="Z55" t="s">
        <v>142</v>
      </c>
      <c r="AA55">
        <v>0.97616870259749999</v>
      </c>
    </row>
    <row r="56" spans="18:29" x14ac:dyDescent="0.4">
      <c r="T56" t="s">
        <v>143</v>
      </c>
      <c r="U56" t="s">
        <v>144</v>
      </c>
      <c r="AB56" t="s">
        <v>143</v>
      </c>
      <c r="AC56" t="s">
        <v>144</v>
      </c>
    </row>
    <row r="57" spans="18:29" x14ac:dyDescent="0.4">
      <c r="R57" t="s">
        <v>145</v>
      </c>
      <c r="S57" t="s">
        <v>146</v>
      </c>
      <c r="T57">
        <v>7.3285854786260796</v>
      </c>
      <c r="U57">
        <v>5.4942435227714199</v>
      </c>
      <c r="Z57" t="s">
        <v>145</v>
      </c>
      <c r="AA57" t="s">
        <v>146</v>
      </c>
      <c r="AB57">
        <v>52.657645759412198</v>
      </c>
      <c r="AC57">
        <v>20.6794738654051</v>
      </c>
    </row>
    <row r="58" spans="18:29" x14ac:dyDescent="0.4">
      <c r="R58" t="s">
        <v>145</v>
      </c>
      <c r="S58" t="s">
        <v>147</v>
      </c>
      <c r="T58">
        <v>397.39052352878002</v>
      </c>
      <c r="U58">
        <v>25.499362212657999</v>
      </c>
      <c r="Z58" t="s">
        <v>145</v>
      </c>
      <c r="AA58" t="s">
        <v>147</v>
      </c>
      <c r="AB58">
        <v>657.19582466477698</v>
      </c>
      <c r="AC58">
        <v>92.146600743602306</v>
      </c>
    </row>
    <row r="59" spans="18:29" x14ac:dyDescent="0.4">
      <c r="R59" t="s">
        <v>145</v>
      </c>
      <c r="S59" t="s">
        <v>148</v>
      </c>
      <c r="T59">
        <v>0.18041611055839701</v>
      </c>
      <c r="U59">
        <v>2.4974451132434999E-2</v>
      </c>
      <c r="Z59" t="s">
        <v>145</v>
      </c>
      <c r="AA59" t="s">
        <v>148</v>
      </c>
      <c r="AB59">
        <v>0.124242421226718</v>
      </c>
      <c r="AC59">
        <v>3.3463893370562298E-2</v>
      </c>
    </row>
    <row r="60" spans="18:29" x14ac:dyDescent="0.4">
      <c r="R60" t="s">
        <v>145</v>
      </c>
      <c r="S60" t="s">
        <v>149</v>
      </c>
      <c r="T60">
        <v>1.9964642322444199</v>
      </c>
      <c r="U60">
        <v>0.287214743509627</v>
      </c>
      <c r="Z60" t="s">
        <v>145</v>
      </c>
      <c r="AA60" t="s">
        <v>149</v>
      </c>
      <c r="AB60">
        <v>1.8235907226200501</v>
      </c>
      <c r="AC60">
        <v>0.95655427576905705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rat TRPV1 - WT</vt:lpstr>
      <vt:lpstr>rat TRPV1 - R557K</vt:lpstr>
      <vt:lpstr>rat TRPV1- G563S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Analysis-Eng2</dc:creator>
  <cp:lastModifiedBy>Analysis-Eng2</cp:lastModifiedBy>
  <dcterms:created xsi:type="dcterms:W3CDTF">2019-08-29T01:35:56Z</dcterms:created>
  <dcterms:modified xsi:type="dcterms:W3CDTF">2020-11-26T07:40:28Z</dcterms:modified>
</cp:coreProperties>
</file>