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ubmission (11.28.2020)\"/>
    </mc:Choice>
  </mc:AlternateContent>
  <bookViews>
    <workbookView xWindow="0" yWindow="0" windowWidth="25200" windowHeight="11850" activeTab="1"/>
  </bookViews>
  <sheets>
    <sheet name="TRPV3 WT-EC50-2-APB" sheetId="1" r:id="rId1"/>
    <sheet name="TRPV3 WT EC50 campho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" i="1" l="1"/>
  <c r="AF7" i="1" s="1"/>
  <c r="AF8" i="1" s="1"/>
  <c r="AF9" i="1" s="1"/>
  <c r="AF5" i="1"/>
  <c r="G6" i="1"/>
  <c r="G7" i="1" s="1"/>
  <c r="G8" i="1" s="1"/>
  <c r="G5" i="1"/>
  <c r="A6" i="1"/>
  <c r="A7" i="1" s="1"/>
  <c r="A5" i="1"/>
  <c r="W55" i="3"/>
  <c r="W54" i="3"/>
  <c r="W53" i="3"/>
  <c r="AD46" i="3"/>
  <c r="Q46" i="3"/>
  <c r="AD45" i="3"/>
  <c r="Q45" i="3"/>
  <c r="Q54" i="3" s="1"/>
  <c r="Q55" i="3" s="1"/>
  <c r="AD44" i="3"/>
  <c r="Q44" i="3"/>
  <c r="K44" i="3"/>
  <c r="E44" i="3"/>
  <c r="AD43" i="3"/>
  <c r="Q43" i="3"/>
  <c r="K43" i="3"/>
  <c r="E43" i="3"/>
  <c r="AD42" i="3"/>
  <c r="Z42" i="3"/>
  <c r="Z43" i="3" s="1"/>
  <c r="Z44" i="3" s="1"/>
  <c r="Z45" i="3" s="1"/>
  <c r="Z46" i="3" s="1"/>
  <c r="Q42" i="3"/>
  <c r="M42" i="3"/>
  <c r="M43" i="3" s="1"/>
  <c r="M44" i="3" s="1"/>
  <c r="M45" i="3" s="1"/>
  <c r="M46" i="3" s="1"/>
  <c r="K42" i="3"/>
  <c r="G42" i="3"/>
  <c r="G43" i="3" s="1"/>
  <c r="G44" i="3" s="1"/>
  <c r="G45" i="3" s="1"/>
  <c r="G46" i="3" s="1"/>
  <c r="E42" i="3"/>
  <c r="E54" i="3" s="1"/>
  <c r="E55" i="3" s="1"/>
  <c r="A42" i="3"/>
  <c r="A43" i="3" s="1"/>
  <c r="A44" i="3" s="1"/>
  <c r="A45" i="3" s="1"/>
  <c r="A46" i="3" s="1"/>
  <c r="AD41" i="3"/>
  <c r="AD53" i="3" s="1"/>
  <c r="Q41" i="3"/>
  <c r="Q53" i="3" s="1"/>
  <c r="K41" i="3"/>
  <c r="K54" i="3" s="1"/>
  <c r="K55" i="3" s="1"/>
  <c r="E41" i="3"/>
  <c r="E53" i="3" s="1"/>
  <c r="AC62" i="1"/>
  <c r="AC57" i="1"/>
  <c r="AC56" i="1"/>
  <c r="AI55" i="1"/>
  <c r="AC55" i="1"/>
  <c r="AI54" i="1"/>
  <c r="AC54" i="1"/>
  <c r="AI53" i="1"/>
  <c r="AC53" i="1"/>
  <c r="W53" i="1"/>
  <c r="AI52" i="1"/>
  <c r="AC52" i="1"/>
  <c r="W52" i="1"/>
  <c r="Q52" i="1"/>
  <c r="K52" i="1"/>
  <c r="AI51" i="1"/>
  <c r="AC51" i="1"/>
  <c r="W51" i="1"/>
  <c r="Q51" i="1"/>
  <c r="K51" i="1"/>
  <c r="AI50" i="1"/>
  <c r="AC50" i="1"/>
  <c r="W50" i="1"/>
  <c r="Q50" i="1"/>
  <c r="K50" i="1"/>
  <c r="E50" i="1"/>
  <c r="AI49" i="1"/>
  <c r="AE49" i="1"/>
  <c r="AE50" i="1" s="1"/>
  <c r="AE51" i="1" s="1"/>
  <c r="AE52" i="1" s="1"/>
  <c r="AE53" i="1" s="1"/>
  <c r="AE54" i="1" s="1"/>
  <c r="AE55" i="1" s="1"/>
  <c r="AE56" i="1" s="1"/>
  <c r="AC49" i="1"/>
  <c r="Y49" i="1"/>
  <c r="Y50" i="1" s="1"/>
  <c r="Y51" i="1" s="1"/>
  <c r="Y52" i="1" s="1"/>
  <c r="Y53" i="1" s="1"/>
  <c r="Y54" i="1" s="1"/>
  <c r="Y55" i="1" s="1"/>
  <c r="Y56" i="1" s="1"/>
  <c r="W49" i="1"/>
  <c r="Q49" i="1"/>
  <c r="K49" i="1"/>
  <c r="K62" i="1" s="1"/>
  <c r="K63" i="1" s="1"/>
  <c r="K64" i="1" s="1"/>
  <c r="E49" i="1"/>
  <c r="AI48" i="1"/>
  <c r="AI61" i="1" s="1"/>
  <c r="AC48" i="1"/>
  <c r="AC63" i="1" s="1"/>
  <c r="AC64" i="1" s="1"/>
  <c r="W48" i="1"/>
  <c r="W62" i="1" s="1"/>
  <c r="Q48" i="1"/>
  <c r="Q63" i="1" s="1"/>
  <c r="Q64" i="1" s="1"/>
  <c r="K48" i="1"/>
  <c r="E48" i="1"/>
  <c r="E62" i="1" s="1"/>
  <c r="K53" i="3" l="1"/>
  <c r="AD54" i="3"/>
  <c r="AD55" i="3" s="1"/>
  <c r="W63" i="1"/>
  <c r="W64" i="1" s="1"/>
  <c r="Q62" i="1"/>
  <c r="AI62" i="1"/>
  <c r="AI63" i="1" s="1"/>
  <c r="E63" i="1"/>
  <c r="E64" i="1" s="1"/>
  <c r="E18" i="1"/>
  <c r="AD19" i="3" l="1"/>
  <c r="AD18" i="3"/>
  <c r="AD17" i="3"/>
  <c r="AD6" i="3"/>
  <c r="AD7" i="3"/>
  <c r="AD8" i="3"/>
  <c r="AD9" i="3"/>
  <c r="AD10" i="3"/>
  <c r="AD11" i="3"/>
  <c r="AD5" i="3"/>
  <c r="Q18" i="3"/>
  <c r="Q17" i="3"/>
  <c r="Q16" i="3"/>
  <c r="Q6" i="3"/>
  <c r="Q7" i="3"/>
  <c r="Q8" i="3"/>
  <c r="Q9" i="3"/>
  <c r="Q5" i="3"/>
  <c r="W19" i="3"/>
  <c r="W18" i="3"/>
  <c r="W17" i="3"/>
  <c r="K18" i="3"/>
  <c r="K17" i="3"/>
  <c r="K16" i="3"/>
  <c r="K6" i="3"/>
  <c r="K7" i="3"/>
  <c r="K8" i="3"/>
  <c r="K5" i="3"/>
  <c r="E18" i="3"/>
  <c r="E17" i="3"/>
  <c r="E16" i="3"/>
  <c r="E6" i="3"/>
  <c r="E7" i="3"/>
  <c r="E8" i="3"/>
  <c r="E9" i="3"/>
  <c r="E10" i="3"/>
  <c r="E5" i="3"/>
  <c r="Z6" i="3"/>
  <c r="Z7" i="3" s="1"/>
  <c r="Z8" i="3" s="1"/>
  <c r="Z9" i="3" s="1"/>
  <c r="Z10" i="3" s="1"/>
  <c r="Z11" i="3" s="1"/>
  <c r="M6" i="3"/>
  <c r="M7" i="3" s="1"/>
  <c r="M8" i="3" s="1"/>
  <c r="M9" i="3" s="1"/>
  <c r="M10" i="3" s="1"/>
  <c r="M11" i="3" s="1"/>
  <c r="G6" i="3"/>
  <c r="G7" i="3" s="1"/>
  <c r="G8" i="3" s="1"/>
  <c r="G9" i="3" s="1"/>
  <c r="G10" i="3" s="1"/>
  <c r="G11" i="3" s="1"/>
  <c r="A7" i="3"/>
  <c r="A8" i="3" s="1"/>
  <c r="A9" i="3" s="1"/>
  <c r="A10" i="3" s="1"/>
  <c r="A11" i="3" s="1"/>
  <c r="A6" i="3"/>
  <c r="AD7" i="1" l="1"/>
  <c r="W5" i="1" l="1"/>
  <c r="W19" i="1" s="1"/>
  <c r="W20" i="1" s="1"/>
  <c r="W6" i="1"/>
  <c r="W7" i="1"/>
  <c r="W8" i="1"/>
  <c r="W9" i="1"/>
  <c r="W10" i="1"/>
  <c r="W11" i="1"/>
  <c r="W4" i="1"/>
  <c r="AJ9" i="1"/>
  <c r="E5" i="1"/>
  <c r="E6" i="1"/>
  <c r="E7" i="1"/>
  <c r="E4" i="1"/>
  <c r="E19" i="1" s="1"/>
  <c r="E20" i="1" s="1"/>
  <c r="Q9" i="1"/>
  <c r="Q10" i="1"/>
  <c r="Q11" i="1"/>
  <c r="Q12" i="1"/>
  <c r="S5" i="1"/>
  <c r="S6" i="1" s="1"/>
  <c r="S7" i="1" s="1"/>
  <c r="S8" i="1" s="1"/>
  <c r="S9" i="1" s="1"/>
  <c r="S10" i="1" s="1"/>
  <c r="S11" i="1" s="1"/>
  <c r="S12" i="1" s="1"/>
  <c r="M5" i="1"/>
  <c r="M6" i="1" s="1"/>
  <c r="M7" i="1" s="1"/>
  <c r="M8" i="1" s="1"/>
  <c r="M9" i="1" s="1"/>
  <c r="M10" i="1" s="1"/>
  <c r="M11" i="1" s="1"/>
  <c r="M12" i="1" s="1"/>
  <c r="W18" i="1" l="1"/>
  <c r="AJ5" i="1"/>
  <c r="AJ6" i="1"/>
  <c r="AJ7" i="1"/>
  <c r="AJ8" i="1"/>
  <c r="AJ4" i="1"/>
  <c r="Q5" i="1"/>
  <c r="Q6" i="1"/>
  <c r="Q7" i="1"/>
  <c r="Q8" i="1"/>
  <c r="Q4" i="1"/>
  <c r="AD10" i="1"/>
  <c r="AD9" i="1"/>
  <c r="AD8" i="1"/>
  <c r="AD6" i="1"/>
  <c r="AD5" i="1"/>
  <c r="Z5" i="1"/>
  <c r="Z6" i="1" s="1"/>
  <c r="Z7" i="1" s="1"/>
  <c r="Z8" i="1" s="1"/>
  <c r="Z9" i="1" s="1"/>
  <c r="Z10" i="1" s="1"/>
  <c r="Z11" i="1" s="1"/>
  <c r="Z12" i="1" s="1"/>
  <c r="Z13" i="1" s="1"/>
  <c r="Z14" i="1" s="1"/>
  <c r="Z15" i="1" s="1"/>
  <c r="Z16" i="1" s="1"/>
  <c r="Z17" i="1" s="1"/>
  <c r="AD4" i="1"/>
  <c r="Q19" i="1" l="1"/>
  <c r="Q20" i="1" s="1"/>
  <c r="Q18" i="1"/>
  <c r="AJ19" i="1"/>
  <c r="AJ20" i="1" s="1"/>
  <c r="AJ18" i="1"/>
  <c r="AD22" i="1"/>
  <c r="AD23" i="1" s="1"/>
  <c r="AD21" i="1"/>
  <c r="K5" i="1"/>
  <c r="K6" i="1"/>
  <c r="K7" i="1"/>
  <c r="K8" i="1"/>
  <c r="K4" i="1"/>
  <c r="K19" i="1" l="1"/>
  <c r="K20" i="1" s="1"/>
  <c r="K18" i="1"/>
</calcChain>
</file>

<file path=xl/sharedStrings.xml><?xml version="1.0" encoding="utf-8"?>
<sst xmlns="http://schemas.openxmlformats.org/spreadsheetml/2006/main" count="316" uniqueCount="180">
  <si>
    <t xml:space="preserve">Files name </t>
    <phoneticPr fontId="1"/>
  </si>
  <si>
    <t>Current pA</t>
    <phoneticPr fontId="1"/>
  </si>
  <si>
    <t>whole cell pF</t>
    <phoneticPr fontId="1"/>
  </si>
  <si>
    <t>pA/pF</t>
    <phoneticPr fontId="1"/>
  </si>
  <si>
    <t>mouse TRPV3 (2-APB 30uM) -60mV Ca2+(-) bath</t>
    <phoneticPr fontId="1"/>
  </si>
  <si>
    <t>mouse TRPV3 (2-APB 100uM) -60mV Ca2+(-) bath</t>
    <phoneticPr fontId="1"/>
  </si>
  <si>
    <t xml:space="preserve">Files name </t>
    <phoneticPr fontId="1"/>
  </si>
  <si>
    <t>mouse TRPV3 (2-APB 1mM) -60mV Ca2+(-) bath</t>
    <phoneticPr fontId="1"/>
  </si>
  <si>
    <t>2019-08-09-25</t>
    <phoneticPr fontId="1"/>
  </si>
  <si>
    <t>2019-08-24-04</t>
    <phoneticPr fontId="1"/>
  </si>
  <si>
    <t>2019-08-24-06</t>
    <phoneticPr fontId="1"/>
  </si>
  <si>
    <t>2019-08-24-06</t>
    <phoneticPr fontId="1"/>
  </si>
  <si>
    <t>2019-08-24-01</t>
    <phoneticPr fontId="1"/>
  </si>
  <si>
    <t>2019-08-09-23</t>
    <phoneticPr fontId="1"/>
  </si>
  <si>
    <t>2019-08-09-00</t>
    <phoneticPr fontId="1"/>
  </si>
  <si>
    <t>2019-08-09-26</t>
    <phoneticPr fontId="1"/>
  </si>
  <si>
    <t>2019-08-24-07</t>
    <phoneticPr fontId="1"/>
  </si>
  <si>
    <t>2019-08-24-13</t>
    <phoneticPr fontId="1"/>
  </si>
  <si>
    <t>2019-08-24-14</t>
  </si>
  <si>
    <t>2019-08-09-19</t>
    <phoneticPr fontId="1"/>
  </si>
  <si>
    <t>2019-08-09-27</t>
    <phoneticPr fontId="1"/>
  </si>
  <si>
    <t>2019-08-24-08</t>
    <phoneticPr fontId="1"/>
  </si>
  <si>
    <t>2019-08-24-11</t>
    <phoneticPr fontId="1"/>
  </si>
  <si>
    <t>2019-08-09-21</t>
    <phoneticPr fontId="1"/>
  </si>
  <si>
    <t>2019-08-09-17</t>
    <phoneticPr fontId="1"/>
  </si>
  <si>
    <t>2019-08-09-18</t>
    <phoneticPr fontId="1"/>
  </si>
  <si>
    <t>2019-08-09-22</t>
    <phoneticPr fontId="1"/>
  </si>
  <si>
    <t>2019-08-09-20</t>
    <phoneticPr fontId="1"/>
  </si>
  <si>
    <t>2019-08-24-00</t>
    <phoneticPr fontId="1"/>
  </si>
  <si>
    <t>2019-08-24-09</t>
    <phoneticPr fontId="1"/>
  </si>
  <si>
    <t>2019-08-24-10</t>
  </si>
  <si>
    <t>2019-08-09-07</t>
    <phoneticPr fontId="1"/>
  </si>
  <si>
    <t>2019-08-09-14</t>
    <phoneticPr fontId="1"/>
  </si>
  <si>
    <t>2019-08-09-11</t>
    <phoneticPr fontId="1"/>
  </si>
  <si>
    <t>2019-07-23-34</t>
  </si>
  <si>
    <t>2019-07-23-35</t>
  </si>
  <si>
    <t>2019-07-23-36</t>
  </si>
  <si>
    <t>2019-07-25-21</t>
  </si>
  <si>
    <t>2019-07-25-37</t>
  </si>
  <si>
    <t>2019-07-25-08</t>
  </si>
  <si>
    <t>2019-08-09-13</t>
  </si>
  <si>
    <t>2019-07-23-24</t>
  </si>
  <si>
    <t>2019-07-23-25</t>
  </si>
  <si>
    <t>2019-07-25-24</t>
  </si>
  <si>
    <t>2019-08-09-16</t>
  </si>
  <si>
    <t>2019-09-13-08</t>
  </si>
  <si>
    <t>2019-09-13-04</t>
  </si>
  <si>
    <t>2019-09-13-03</t>
  </si>
  <si>
    <t>2019-09-13-28</t>
    <phoneticPr fontId="1"/>
  </si>
  <si>
    <t>2019-09-13-27</t>
    <phoneticPr fontId="1"/>
  </si>
  <si>
    <t>2019-09-13-26</t>
    <phoneticPr fontId="1"/>
  </si>
  <si>
    <t>2019-09-13-25</t>
    <phoneticPr fontId="1"/>
  </si>
  <si>
    <t>2019-09-13-24</t>
    <phoneticPr fontId="1"/>
  </si>
  <si>
    <t>2019-09-13-23</t>
    <phoneticPr fontId="1"/>
  </si>
  <si>
    <t>2019-09-13-22</t>
    <phoneticPr fontId="1"/>
  </si>
  <si>
    <t>2019-09-13-21</t>
    <phoneticPr fontId="1"/>
  </si>
  <si>
    <t>2019-09-13-20</t>
    <phoneticPr fontId="1"/>
  </si>
  <si>
    <t>2019-09-13-19</t>
    <phoneticPr fontId="1"/>
  </si>
  <si>
    <t>2019-09-13-18</t>
    <phoneticPr fontId="1"/>
  </si>
  <si>
    <t>2019-09-13-17</t>
    <phoneticPr fontId="1"/>
  </si>
  <si>
    <t>2019-09-13-09</t>
    <phoneticPr fontId="1"/>
  </si>
  <si>
    <t>2019-09-13-05</t>
    <phoneticPr fontId="1"/>
  </si>
  <si>
    <t>2019-09-13-02</t>
    <phoneticPr fontId="1"/>
  </si>
  <si>
    <t>2019-09-11-20</t>
    <phoneticPr fontId="1"/>
  </si>
  <si>
    <t>2019-09-11-19</t>
    <phoneticPr fontId="1"/>
  </si>
  <si>
    <t>2019-09-11-18</t>
    <phoneticPr fontId="1"/>
  </si>
  <si>
    <t>2019-09-11-17</t>
    <phoneticPr fontId="1"/>
  </si>
  <si>
    <t>2019-09-11-13</t>
    <phoneticPr fontId="1"/>
  </si>
  <si>
    <t>2019-09-11-12</t>
    <phoneticPr fontId="1"/>
  </si>
  <si>
    <t>2019-09-11-11</t>
    <phoneticPr fontId="1"/>
  </si>
  <si>
    <t>2019-09-11-10</t>
    <phoneticPr fontId="1"/>
  </si>
  <si>
    <t>2019-09-11-09</t>
    <phoneticPr fontId="1"/>
  </si>
  <si>
    <t>2019-09-11-08</t>
    <phoneticPr fontId="1"/>
  </si>
  <si>
    <t>2019-09-11-06</t>
    <phoneticPr fontId="1"/>
  </si>
  <si>
    <t>2019-09-11-05</t>
    <phoneticPr fontId="1"/>
  </si>
  <si>
    <t>2019-09-11-04</t>
    <phoneticPr fontId="1"/>
  </si>
  <si>
    <t>2019-09-11-03</t>
    <phoneticPr fontId="1"/>
  </si>
  <si>
    <t>2019-09-11-02</t>
    <phoneticPr fontId="1"/>
  </si>
  <si>
    <t>2019-09-11-01</t>
    <phoneticPr fontId="1"/>
  </si>
  <si>
    <t>2019-09-11-00</t>
    <phoneticPr fontId="1"/>
  </si>
  <si>
    <t>big leak</t>
    <phoneticPr fontId="1"/>
  </si>
  <si>
    <t>big leak</t>
    <phoneticPr fontId="1"/>
  </si>
  <si>
    <t>mouse TRPV3 (camphor 3mM) -60mV Ca2+(-) bath</t>
    <phoneticPr fontId="1"/>
  </si>
  <si>
    <t>mouse TRPV3 (camphor 5mM) -60mV Ca2+(-) bath</t>
    <phoneticPr fontId="1"/>
  </si>
  <si>
    <t xml:space="preserve">Files name </t>
  </si>
  <si>
    <t>Current pA</t>
  </si>
  <si>
    <t>whole cell pF</t>
  </si>
  <si>
    <t>pA/pF</t>
  </si>
  <si>
    <t>mouse TRPV3 (camphor 8mM) -60mV Ca2+(-) bath</t>
    <phoneticPr fontId="1"/>
  </si>
  <si>
    <t>mouse TRPV3 (camphor 10mM) -60mV Ca2+(-) bath</t>
    <phoneticPr fontId="1"/>
  </si>
  <si>
    <t>mouse TRPV3 (camphor 20mM) -60mV Ca2+(-) bath</t>
    <phoneticPr fontId="1"/>
  </si>
  <si>
    <t>2019-07-23-28</t>
  </si>
  <si>
    <t>2019-07-23-15</t>
  </si>
  <si>
    <t>2019-07-25-01</t>
  </si>
  <si>
    <t>2019-07-25-38</t>
  </si>
  <si>
    <t>2019-07-25-15</t>
  </si>
  <si>
    <t>2019-07-25-09</t>
  </si>
  <si>
    <t>2020-07-30-11</t>
    <phoneticPr fontId="1"/>
  </si>
  <si>
    <t>2020-07-30-03</t>
    <phoneticPr fontId="1"/>
  </si>
  <si>
    <t>2020-07-30-16</t>
    <phoneticPr fontId="1"/>
  </si>
  <si>
    <t>2020-08-07-08</t>
    <phoneticPr fontId="1"/>
  </si>
  <si>
    <t>2020-08-07-00</t>
    <phoneticPr fontId="1"/>
  </si>
  <si>
    <t>2020-08-07-02</t>
    <phoneticPr fontId="1"/>
  </si>
  <si>
    <t>2020-08-07-03</t>
  </si>
  <si>
    <t>2020-08-07-14</t>
    <phoneticPr fontId="1"/>
  </si>
  <si>
    <t>2020-08-07-12</t>
    <phoneticPr fontId="1"/>
  </si>
  <si>
    <t>2020-08-07-11</t>
    <phoneticPr fontId="1"/>
  </si>
  <si>
    <t>2020-08-07-01</t>
    <phoneticPr fontId="1"/>
  </si>
  <si>
    <t>2020-08-07-15</t>
    <phoneticPr fontId="1"/>
  </si>
  <si>
    <t>2020-08-07-16</t>
  </si>
  <si>
    <t>2020-08-07-26</t>
    <phoneticPr fontId="1"/>
  </si>
  <si>
    <t>2020-08-07-27</t>
  </si>
  <si>
    <t>2020-08-07-28</t>
  </si>
  <si>
    <t>2020-08-07-29</t>
    <phoneticPr fontId="1"/>
  </si>
  <si>
    <t>2020-08-07-34</t>
    <phoneticPr fontId="1"/>
  </si>
  <si>
    <t>2020-07-30-05</t>
    <phoneticPr fontId="1"/>
  </si>
  <si>
    <t>2020-07-30-04</t>
    <phoneticPr fontId="1"/>
  </si>
  <si>
    <t>2020-07-30-06</t>
    <phoneticPr fontId="1"/>
  </si>
  <si>
    <t>2020-07-30-02</t>
    <phoneticPr fontId="1"/>
  </si>
  <si>
    <t>2020-07-30-00</t>
    <phoneticPr fontId="1"/>
  </si>
  <si>
    <t>mTRPV3 WT</t>
    <phoneticPr fontId="1"/>
  </si>
  <si>
    <t>2020-07-30-08</t>
    <phoneticPr fontId="1"/>
  </si>
  <si>
    <t>2019-07-23-12</t>
  </si>
  <si>
    <t>2019-07-23-21</t>
  </si>
  <si>
    <t>2019-07-23-26</t>
  </si>
  <si>
    <t>2019-07-25-17</t>
  </si>
  <si>
    <t>2019-07-25-16</t>
  </si>
  <si>
    <t>2019-07-25-11</t>
  </si>
  <si>
    <t>2019-07-25-00</t>
  </si>
  <si>
    <t>2019-07-25-10</t>
  </si>
  <si>
    <t>2019-07-23-13</t>
  </si>
  <si>
    <t>2020-07-30-14</t>
    <phoneticPr fontId="1"/>
  </si>
  <si>
    <t>2020-08-07-06</t>
    <phoneticPr fontId="1"/>
  </si>
  <si>
    <t>2020-08-07-05</t>
    <phoneticPr fontId="1"/>
  </si>
  <si>
    <t>2020-08-07-22</t>
    <phoneticPr fontId="1"/>
  </si>
  <si>
    <t>2020-08-07-17</t>
    <phoneticPr fontId="1"/>
  </si>
  <si>
    <t>2020-08-07-04</t>
    <phoneticPr fontId="1"/>
  </si>
  <si>
    <t>2020-08-07-13</t>
    <phoneticPr fontId="1"/>
  </si>
  <si>
    <t>2020-08-07-10</t>
    <phoneticPr fontId="1"/>
  </si>
  <si>
    <t>2020-08-07-09</t>
    <phoneticPr fontId="1"/>
  </si>
  <si>
    <t>2020-08-07-21</t>
    <phoneticPr fontId="1"/>
  </si>
  <si>
    <t>2020-08-07-18</t>
    <phoneticPr fontId="1"/>
  </si>
  <si>
    <t>2020-08-07-19</t>
  </si>
  <si>
    <t>2020-08-07-23</t>
    <phoneticPr fontId="1"/>
  </si>
  <si>
    <t>2020-08-07-25</t>
    <phoneticPr fontId="1"/>
  </si>
  <si>
    <t>2020-08-07-33</t>
    <phoneticPr fontId="1"/>
  </si>
  <si>
    <t>2020-08-07-32</t>
    <phoneticPr fontId="1"/>
  </si>
  <si>
    <t>2020-08-07-20</t>
    <phoneticPr fontId="1"/>
  </si>
  <si>
    <t>2020-07-30-15</t>
    <phoneticPr fontId="1"/>
  </si>
  <si>
    <t>2020-07-30-07</t>
    <phoneticPr fontId="1"/>
  </si>
  <si>
    <t>2020-07-30-01</t>
    <phoneticPr fontId="1"/>
  </si>
  <si>
    <t>2020-07-30-13</t>
    <phoneticPr fontId="1"/>
  </si>
  <si>
    <t>mouse TRPV3 (2-APB 10uM) -60mV Ca2+(-) bath</t>
    <phoneticPr fontId="1"/>
  </si>
  <si>
    <t>mouse TRPV3 (2-APB 200uM) -60mV Ca2+(-) bath</t>
    <phoneticPr fontId="1"/>
  </si>
  <si>
    <t>mouse TRPV3 (2-APB 300uM) -60mV Ca2+(-) bath</t>
    <phoneticPr fontId="1"/>
  </si>
  <si>
    <t>mouse TRPV3 R567K (2-APB 10uM) -60mV Ca2+(-) bath</t>
    <phoneticPr fontId="1"/>
  </si>
  <si>
    <t>mouse TRPV3 R567K (2-APB 30uM) -60mV Ca2+(-) bath</t>
    <phoneticPr fontId="1"/>
  </si>
  <si>
    <t>mouse TRPV3 R567K (2-APB 100uM) -60mV Ca2+(-) bath</t>
    <phoneticPr fontId="1"/>
  </si>
  <si>
    <t>mouse TRPV3 R567K (2-APB 1mM) -60mV Ca2+(-) bath</t>
    <phoneticPr fontId="1"/>
  </si>
  <si>
    <t>Model</t>
  </si>
  <si>
    <t>Hill</t>
  </si>
  <si>
    <t>Equation</t>
  </si>
  <si>
    <t>y=Vmax*x^n/(k^n+x^n)</t>
  </si>
  <si>
    <t>Reduced Chi-Sqr</t>
  </si>
  <si>
    <t>Adj. R-Square</t>
  </si>
  <si>
    <t>Value</t>
  </si>
  <si>
    <t>Standard Error</t>
  </si>
  <si>
    <t>B</t>
  </si>
  <si>
    <t>Vmax</t>
  </si>
  <si>
    <t>k</t>
  </si>
  <si>
    <t>n</t>
  </si>
  <si>
    <t>mouse TRPV3 R567K (2-APB 300uM) -60mV Ca2+(-) bath</t>
    <phoneticPr fontId="1"/>
  </si>
  <si>
    <t>mouse TRPV3 R567K (2-APB 200uM) -60mV Ca2+(-) bath</t>
    <phoneticPr fontId="1"/>
  </si>
  <si>
    <t>mTRPV3 R567K</t>
    <phoneticPr fontId="1"/>
  </si>
  <si>
    <t>mTRPV3 WT</t>
    <phoneticPr fontId="1"/>
  </si>
  <si>
    <t>mouse TRPV3 R567K (camphor 3mM) -60mV Ca2+(-) bath</t>
    <phoneticPr fontId="1"/>
  </si>
  <si>
    <t>mouse TRPV3 R567K (camphor 5mM) -60mV Ca2+(-) bath</t>
    <phoneticPr fontId="1"/>
  </si>
  <si>
    <t>mouse TRPV3 R567K(camphor 8mM) -60mV Ca2+(-) bath</t>
    <phoneticPr fontId="1"/>
  </si>
  <si>
    <t>mouse TRPV3 R567K (camphor 10mM) -60mV Ca2+(-) bath</t>
    <phoneticPr fontId="1"/>
  </si>
  <si>
    <t>mouse TRPV3 R567K (camphor 20mM) -60mV Ca2+(-) bath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</si>
</sst>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7"/>
  <sheetViews>
    <sheetView workbookViewId="0">
      <selection activeCell="F54" sqref="F54"/>
    </sheetView>
  </sheetViews>
  <sheetFormatPr defaultRowHeight="18.75" x14ac:dyDescent="0.4"/>
  <cols>
    <col min="1" max="1" width="9" style="8"/>
    <col min="2" max="2" width="16.5" style="2" customWidth="1"/>
    <col min="3" max="3" width="12.75" style="2" customWidth="1"/>
    <col min="4" max="4" width="11.375" style="2" customWidth="1"/>
    <col min="5" max="6" width="9" style="2"/>
    <col min="8" max="8" width="13.375" customWidth="1"/>
    <col min="9" max="9" width="13.125" customWidth="1"/>
    <col min="10" max="10" width="14.375" customWidth="1"/>
    <col min="14" max="14" width="14.625" customWidth="1"/>
    <col min="15" max="15" width="15.125" customWidth="1"/>
    <col min="18" max="19" width="9" style="2"/>
    <col min="20" max="20" width="13.5" style="2" customWidth="1"/>
    <col min="21" max="21" width="11.875" style="2" customWidth="1"/>
    <col min="22" max="22" width="9" style="2"/>
    <col min="24" max="25" width="9" style="2"/>
    <col min="26" max="26" width="15.125" customWidth="1"/>
    <col min="27" max="27" width="17.625" customWidth="1"/>
    <col min="28" max="28" width="13.375" customWidth="1"/>
    <col min="32" max="32" width="14.375" customWidth="1"/>
    <col min="33" max="33" width="14.5" customWidth="1"/>
    <col min="34" max="34" width="12" customWidth="1"/>
  </cols>
  <sheetData>
    <row r="1" spans="1:36" s="8" customFormat="1" x14ac:dyDescent="0.4">
      <c r="B1" s="8" t="s">
        <v>174</v>
      </c>
    </row>
    <row r="2" spans="1:36" x14ac:dyDescent="0.4">
      <c r="B2" s="3" t="s">
        <v>152</v>
      </c>
      <c r="C2" s="3"/>
      <c r="D2" s="3"/>
      <c r="E2" s="3"/>
      <c r="H2" s="1" t="s">
        <v>4</v>
      </c>
      <c r="I2" s="1"/>
      <c r="J2" s="1"/>
      <c r="K2" s="1"/>
      <c r="N2" s="1" t="s">
        <v>5</v>
      </c>
      <c r="O2" s="1"/>
      <c r="P2" s="1"/>
      <c r="Q2" s="1"/>
      <c r="R2" s="4"/>
      <c r="S2" s="4"/>
      <c r="T2" s="3" t="s">
        <v>153</v>
      </c>
      <c r="U2" s="3"/>
      <c r="V2" s="3"/>
      <c r="W2" s="3"/>
      <c r="AA2" s="1" t="s">
        <v>154</v>
      </c>
      <c r="AB2" s="1"/>
      <c r="AC2" s="1"/>
      <c r="AD2" s="1"/>
      <c r="AG2" s="1" t="s">
        <v>7</v>
      </c>
      <c r="AH2" s="1"/>
      <c r="AI2" s="1"/>
      <c r="AJ2" s="1"/>
    </row>
    <row r="3" spans="1:36" x14ac:dyDescent="0.4">
      <c r="B3" s="3" t="s">
        <v>0</v>
      </c>
      <c r="C3" s="3" t="s">
        <v>1</v>
      </c>
      <c r="D3" s="3" t="s">
        <v>2</v>
      </c>
      <c r="E3" s="3" t="s">
        <v>3</v>
      </c>
      <c r="H3" s="1" t="s">
        <v>0</v>
      </c>
      <c r="I3" s="1" t="s">
        <v>1</v>
      </c>
      <c r="J3" s="1" t="s">
        <v>2</v>
      </c>
      <c r="K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R3" s="4"/>
      <c r="S3" s="4"/>
      <c r="T3" s="3" t="s">
        <v>0</v>
      </c>
      <c r="U3" s="3" t="s">
        <v>1</v>
      </c>
      <c r="V3" s="3" t="s">
        <v>2</v>
      </c>
      <c r="W3" s="3" t="s">
        <v>3</v>
      </c>
      <c r="AA3" s="1" t="s">
        <v>0</v>
      </c>
      <c r="AB3" s="1" t="s">
        <v>1</v>
      </c>
      <c r="AC3" s="1" t="s">
        <v>2</v>
      </c>
      <c r="AD3" s="1" t="s">
        <v>3</v>
      </c>
      <c r="AG3" s="1" t="s">
        <v>6</v>
      </c>
      <c r="AH3" s="1" t="s">
        <v>1</v>
      </c>
      <c r="AI3" s="1" t="s">
        <v>2</v>
      </c>
      <c r="AJ3" s="1" t="s">
        <v>3</v>
      </c>
    </row>
    <row r="4" spans="1:36" x14ac:dyDescent="0.4">
      <c r="A4" s="8">
        <v>1</v>
      </c>
      <c r="B4" s="2" t="s">
        <v>66</v>
      </c>
      <c r="C4" s="2">
        <v>63.879199999999997</v>
      </c>
      <c r="D4" s="2">
        <v>14.9</v>
      </c>
      <c r="E4" s="2">
        <f>C4/D4</f>
        <v>4.2871946308724826</v>
      </c>
      <c r="G4">
        <v>1</v>
      </c>
      <c r="H4" t="s">
        <v>8</v>
      </c>
      <c r="I4">
        <v>259.79899999999998</v>
      </c>
      <c r="J4">
        <v>17</v>
      </c>
      <c r="K4">
        <f>I4/J4</f>
        <v>15.282294117647057</v>
      </c>
      <c r="M4" s="2">
        <v>1</v>
      </c>
      <c r="N4" t="s">
        <v>14</v>
      </c>
      <c r="O4">
        <v>927.822</v>
      </c>
      <c r="P4">
        <v>17.399999999999999</v>
      </c>
      <c r="Q4">
        <f>O4/P4</f>
        <v>53.323103448275866</v>
      </c>
      <c r="S4" s="2">
        <v>1</v>
      </c>
      <c r="T4" s="2" t="s">
        <v>57</v>
      </c>
      <c r="U4" s="2">
        <v>2536.34</v>
      </c>
      <c r="V4" s="2">
        <v>15.8</v>
      </c>
      <c r="W4">
        <f>U4/V4</f>
        <v>160.52784810126582</v>
      </c>
      <c r="Z4">
        <v>1</v>
      </c>
      <c r="AA4" t="s">
        <v>34</v>
      </c>
      <c r="AB4">
        <v>6466.05</v>
      </c>
      <c r="AC4">
        <v>9.9600000000000009</v>
      </c>
      <c r="AD4">
        <f>AB4/AC4</f>
        <v>649.20180722891564</v>
      </c>
      <c r="AF4">
        <v>1</v>
      </c>
      <c r="AG4" t="s">
        <v>11</v>
      </c>
      <c r="AH4">
        <v>3681</v>
      </c>
      <c r="AI4">
        <v>12.8</v>
      </c>
      <c r="AJ4">
        <f>AH4/AI4</f>
        <v>287.578125</v>
      </c>
    </row>
    <row r="5" spans="1:36" x14ac:dyDescent="0.4">
      <c r="A5" s="8">
        <f>A4+1</f>
        <v>2</v>
      </c>
      <c r="B5" s="2" t="s">
        <v>67</v>
      </c>
      <c r="C5" s="2">
        <v>351.471</v>
      </c>
      <c r="D5" s="2">
        <v>15.1</v>
      </c>
      <c r="E5" s="2">
        <f t="shared" ref="E5:E7" si="0">C5/D5</f>
        <v>23.276225165562916</v>
      </c>
      <c r="G5">
        <f>G4+1</f>
        <v>2</v>
      </c>
      <c r="H5" t="s">
        <v>9</v>
      </c>
      <c r="I5">
        <v>67.344800000000006</v>
      </c>
      <c r="J5">
        <v>10.8</v>
      </c>
      <c r="K5">
        <f t="shared" ref="K5:K8" si="1">I5/J5</f>
        <v>6.2356296296296296</v>
      </c>
      <c r="M5" s="2">
        <f>M4+1</f>
        <v>2</v>
      </c>
      <c r="N5" t="s">
        <v>15</v>
      </c>
      <c r="O5">
        <v>605.89200000000005</v>
      </c>
      <c r="P5">
        <v>17.2</v>
      </c>
      <c r="Q5">
        <f t="shared" ref="Q5:Q12" si="2">O5/P5</f>
        <v>35.226279069767443</v>
      </c>
      <c r="S5" s="2">
        <f>S4+1</f>
        <v>2</v>
      </c>
      <c r="T5" s="2" t="s">
        <v>59</v>
      </c>
      <c r="U5" s="2">
        <v>2530.67</v>
      </c>
      <c r="V5" s="2">
        <v>17.100000000000001</v>
      </c>
      <c r="W5" s="2">
        <f t="shared" ref="W5:W11" si="3">U5/V5</f>
        <v>147.99239766081871</v>
      </c>
      <c r="Z5">
        <f>Z4+1</f>
        <v>2</v>
      </c>
      <c r="AA5" t="s">
        <v>35</v>
      </c>
      <c r="AB5">
        <v>1036.81</v>
      </c>
      <c r="AC5">
        <v>15.6</v>
      </c>
      <c r="AD5">
        <f t="shared" ref="AD5:AD7" si="4">AB5/AC5</f>
        <v>66.462179487179483</v>
      </c>
      <c r="AF5">
        <f>AF4+1</f>
        <v>2</v>
      </c>
      <c r="AG5" t="s">
        <v>12</v>
      </c>
      <c r="AH5">
        <v>1649.1</v>
      </c>
      <c r="AI5">
        <v>13.5</v>
      </c>
      <c r="AJ5">
        <f t="shared" ref="AJ5:AJ9" si="5">AH5/AI5</f>
        <v>122.15555555555555</v>
      </c>
    </row>
    <row r="6" spans="1:36" x14ac:dyDescent="0.4">
      <c r="A6" s="8">
        <f t="shared" ref="A6:A7" si="6">A5+1</f>
        <v>3</v>
      </c>
      <c r="B6" s="2" t="s">
        <v>69</v>
      </c>
      <c r="C6" s="2">
        <v>138.44</v>
      </c>
      <c r="D6" s="2">
        <v>14</v>
      </c>
      <c r="E6" s="2">
        <f t="shared" si="0"/>
        <v>9.8885714285714279</v>
      </c>
      <c r="G6" s="8">
        <f t="shared" ref="G6:G8" si="7">G5+1</f>
        <v>3</v>
      </c>
      <c r="H6" t="s">
        <v>10</v>
      </c>
      <c r="I6">
        <v>102.72499999999999</v>
      </c>
      <c r="J6">
        <v>12.8</v>
      </c>
      <c r="K6">
        <f t="shared" si="1"/>
        <v>8.0253906249999982</v>
      </c>
      <c r="M6" s="2">
        <f t="shared" ref="M6:M12" si="8">M5+1</f>
        <v>3</v>
      </c>
      <c r="N6" t="s">
        <v>16</v>
      </c>
      <c r="O6">
        <v>619.76199999999994</v>
      </c>
      <c r="P6">
        <v>17.5</v>
      </c>
      <c r="Q6">
        <f t="shared" si="2"/>
        <v>35.414971428571427</v>
      </c>
      <c r="S6" s="2">
        <f t="shared" ref="S6:S12" si="9">S5+1</f>
        <v>3</v>
      </c>
      <c r="T6" s="2" t="s">
        <v>63</v>
      </c>
      <c r="U6" s="2">
        <v>5344.96</v>
      </c>
      <c r="V6" s="2">
        <v>10.8</v>
      </c>
      <c r="W6" s="2">
        <f t="shared" si="3"/>
        <v>494.90370370370368</v>
      </c>
      <c r="Z6">
        <f t="shared" ref="Z6:Z7" si="10">Z5+1</f>
        <v>3</v>
      </c>
      <c r="AA6" t="s">
        <v>36</v>
      </c>
      <c r="AB6">
        <v>1135.26</v>
      </c>
      <c r="AC6">
        <v>14</v>
      </c>
      <c r="AD6">
        <f t="shared" si="4"/>
        <v>81.09</v>
      </c>
      <c r="AF6" s="8">
        <f t="shared" ref="AF6:AF9" si="11">AF5+1</f>
        <v>3</v>
      </c>
      <c r="AG6" t="s">
        <v>31</v>
      </c>
      <c r="AH6">
        <v>6365.22</v>
      </c>
      <c r="AI6">
        <v>16.5</v>
      </c>
      <c r="AJ6">
        <f t="shared" si="5"/>
        <v>385.77090909090913</v>
      </c>
    </row>
    <row r="7" spans="1:36" x14ac:dyDescent="0.4">
      <c r="A7" s="8">
        <f t="shared" si="6"/>
        <v>4</v>
      </c>
      <c r="B7" s="2" t="s">
        <v>70</v>
      </c>
      <c r="C7" s="2">
        <v>200.416</v>
      </c>
      <c r="D7" s="2">
        <v>19.2</v>
      </c>
      <c r="E7" s="2">
        <f t="shared" si="0"/>
        <v>10.438333333333334</v>
      </c>
      <c r="G7" s="8">
        <f t="shared" si="7"/>
        <v>4</v>
      </c>
      <c r="H7" t="s">
        <v>12</v>
      </c>
      <c r="I7">
        <v>22.933599999999998</v>
      </c>
      <c r="J7">
        <v>13.5</v>
      </c>
      <c r="K7">
        <f t="shared" si="1"/>
        <v>1.6987851851851852</v>
      </c>
      <c r="M7" s="2">
        <f t="shared" si="8"/>
        <v>4</v>
      </c>
      <c r="N7" t="s">
        <v>17</v>
      </c>
      <c r="O7">
        <v>160.626</v>
      </c>
      <c r="P7">
        <v>13.2</v>
      </c>
      <c r="Q7">
        <f t="shared" si="2"/>
        <v>12.168636363636365</v>
      </c>
      <c r="S7" s="2">
        <f t="shared" si="9"/>
        <v>4</v>
      </c>
      <c r="T7" s="2" t="s">
        <v>71</v>
      </c>
      <c r="U7" s="2">
        <v>2698.11</v>
      </c>
      <c r="V7" s="2">
        <v>10.1</v>
      </c>
      <c r="W7" s="2">
        <f t="shared" si="3"/>
        <v>267.13960396039607</v>
      </c>
      <c r="Z7">
        <f t="shared" si="10"/>
        <v>4</v>
      </c>
      <c r="AA7" t="s">
        <v>37</v>
      </c>
      <c r="AB7">
        <v>508.90100000000001</v>
      </c>
      <c r="AC7">
        <v>10.9</v>
      </c>
      <c r="AD7">
        <f t="shared" si="4"/>
        <v>46.688165137614675</v>
      </c>
      <c r="AF7" s="8">
        <f t="shared" si="11"/>
        <v>4</v>
      </c>
      <c r="AG7" t="s">
        <v>32</v>
      </c>
      <c r="AH7">
        <v>2916.5</v>
      </c>
      <c r="AI7">
        <v>13.9</v>
      </c>
      <c r="AJ7">
        <f t="shared" si="5"/>
        <v>209.82014388489208</v>
      </c>
    </row>
    <row r="8" spans="1:36" x14ac:dyDescent="0.4">
      <c r="G8" s="8">
        <f t="shared" si="7"/>
        <v>5</v>
      </c>
      <c r="H8" t="s">
        <v>13</v>
      </c>
      <c r="I8">
        <v>225.69399999999999</v>
      </c>
      <c r="J8">
        <v>16</v>
      </c>
      <c r="K8">
        <f t="shared" si="1"/>
        <v>14.105874999999999</v>
      </c>
      <c r="M8" s="2">
        <f t="shared" si="8"/>
        <v>5</v>
      </c>
      <c r="N8" t="s">
        <v>18</v>
      </c>
      <c r="O8">
        <v>196.89</v>
      </c>
      <c r="P8">
        <v>15</v>
      </c>
      <c r="Q8">
        <f t="shared" si="2"/>
        <v>13.125999999999999</v>
      </c>
      <c r="S8" s="2">
        <f t="shared" si="9"/>
        <v>5</v>
      </c>
      <c r="T8" s="2" t="s">
        <v>74</v>
      </c>
      <c r="U8" s="2">
        <v>1154.48</v>
      </c>
      <c r="V8" s="2">
        <v>15</v>
      </c>
      <c r="W8" s="2">
        <f t="shared" si="3"/>
        <v>76.965333333333334</v>
      </c>
      <c r="Z8">
        <f t="shared" ref="Z8:Z17" si="12">Z7+1</f>
        <v>5</v>
      </c>
      <c r="AA8" t="s">
        <v>38</v>
      </c>
      <c r="AB8">
        <v>4066.78</v>
      </c>
      <c r="AC8">
        <v>10.9</v>
      </c>
      <c r="AD8">
        <f>AB8/AC8</f>
        <v>373.09908256880732</v>
      </c>
      <c r="AF8" s="8">
        <f t="shared" si="11"/>
        <v>5</v>
      </c>
      <c r="AG8" t="s">
        <v>33</v>
      </c>
      <c r="AH8">
        <v>5129.3</v>
      </c>
      <c r="AI8">
        <v>9.57</v>
      </c>
      <c r="AJ8">
        <f t="shared" si="5"/>
        <v>535.97701149425291</v>
      </c>
    </row>
    <row r="9" spans="1:36" x14ac:dyDescent="0.4">
      <c r="M9" s="2">
        <f t="shared" si="8"/>
        <v>6</v>
      </c>
      <c r="N9" s="2" t="s">
        <v>51</v>
      </c>
      <c r="O9" s="2">
        <v>3722.8</v>
      </c>
      <c r="P9" s="2">
        <v>12.7</v>
      </c>
      <c r="Q9" s="2">
        <f t="shared" si="2"/>
        <v>293.13385826771656</v>
      </c>
      <c r="S9" s="2">
        <f t="shared" si="9"/>
        <v>6</v>
      </c>
      <c r="T9" s="2" t="s">
        <v>75</v>
      </c>
      <c r="U9" s="2">
        <v>1877.52</v>
      </c>
      <c r="V9" s="2">
        <v>11</v>
      </c>
      <c r="W9" s="2">
        <f t="shared" si="3"/>
        <v>170.68363636363637</v>
      </c>
      <c r="X9" s="2" t="s">
        <v>81</v>
      </c>
      <c r="Z9">
        <f t="shared" si="12"/>
        <v>6</v>
      </c>
      <c r="AA9" t="s">
        <v>39</v>
      </c>
      <c r="AB9">
        <v>4199.16</v>
      </c>
      <c r="AC9">
        <v>9.9700000000000006</v>
      </c>
      <c r="AD9">
        <f>AB9/AC9</f>
        <v>421.17953861584749</v>
      </c>
      <c r="AF9" s="8">
        <f t="shared" si="11"/>
        <v>6</v>
      </c>
      <c r="AG9" s="2" t="s">
        <v>49</v>
      </c>
      <c r="AH9" s="2">
        <v>4909.8999999999996</v>
      </c>
      <c r="AI9" s="2">
        <v>15.9</v>
      </c>
      <c r="AJ9">
        <f t="shared" si="5"/>
        <v>308.79874213836473</v>
      </c>
    </row>
    <row r="10" spans="1:36" x14ac:dyDescent="0.4">
      <c r="M10" s="2">
        <f t="shared" si="8"/>
        <v>7</v>
      </c>
      <c r="N10" s="2" t="s">
        <v>52</v>
      </c>
      <c r="O10" s="2">
        <v>307.928</v>
      </c>
      <c r="P10" s="2">
        <v>16.8</v>
      </c>
      <c r="Q10" s="2">
        <f t="shared" si="2"/>
        <v>18.329047619047618</v>
      </c>
      <c r="S10" s="2">
        <f t="shared" si="9"/>
        <v>7</v>
      </c>
      <c r="T10" s="2" t="s">
        <v>77</v>
      </c>
      <c r="U10" s="2">
        <v>1488.28</v>
      </c>
      <c r="V10" s="2">
        <v>15.8</v>
      </c>
      <c r="W10" s="2">
        <f t="shared" si="3"/>
        <v>94.194936708860752</v>
      </c>
      <c r="Z10">
        <f t="shared" si="12"/>
        <v>7</v>
      </c>
      <c r="AA10" t="s">
        <v>40</v>
      </c>
      <c r="AB10">
        <v>4969.43</v>
      </c>
      <c r="AC10">
        <v>10.7</v>
      </c>
      <c r="AD10">
        <f>AB10/AC10</f>
        <v>464.4327102803739</v>
      </c>
    </row>
    <row r="11" spans="1:36" x14ac:dyDescent="0.4">
      <c r="M11" s="2">
        <f t="shared" si="8"/>
        <v>8</v>
      </c>
      <c r="N11" s="2" t="s">
        <v>53</v>
      </c>
      <c r="O11" s="2">
        <v>485.07100000000003</v>
      </c>
      <c r="P11" s="2">
        <v>16.899999999999999</v>
      </c>
      <c r="Q11" s="2">
        <f t="shared" si="2"/>
        <v>28.702426035502963</v>
      </c>
      <c r="S11" s="2">
        <f t="shared" si="9"/>
        <v>8</v>
      </c>
      <c r="T11" s="2" t="s">
        <v>79</v>
      </c>
      <c r="U11" s="2">
        <v>1170</v>
      </c>
      <c r="V11" s="2">
        <v>12.2</v>
      </c>
      <c r="W11" s="2">
        <f t="shared" si="3"/>
        <v>95.901639344262307</v>
      </c>
      <c r="X11" s="2" t="s">
        <v>80</v>
      </c>
      <c r="Z11" s="2">
        <f t="shared" si="12"/>
        <v>8</v>
      </c>
      <c r="AA11" s="2" t="s">
        <v>45</v>
      </c>
      <c r="AB11" s="2">
        <v>6098.38</v>
      </c>
      <c r="AC11" s="2">
        <v>13.1</v>
      </c>
      <c r="AD11" s="2">
        <v>465.52519083969469</v>
      </c>
    </row>
    <row r="12" spans="1:36" x14ac:dyDescent="0.4">
      <c r="B12"/>
      <c r="C12"/>
      <c r="D12"/>
      <c r="M12" s="2">
        <f t="shared" si="8"/>
        <v>9</v>
      </c>
      <c r="N12" s="2" t="s">
        <v>55</v>
      </c>
      <c r="O12" s="2">
        <v>5662</v>
      </c>
      <c r="P12" s="2">
        <v>8.89</v>
      </c>
      <c r="Q12" s="2">
        <f t="shared" si="2"/>
        <v>636.89538807649035</v>
      </c>
      <c r="S12" s="2">
        <f t="shared" si="9"/>
        <v>9</v>
      </c>
      <c r="Z12" s="2">
        <f t="shared" si="12"/>
        <v>9</v>
      </c>
      <c r="AA12" s="2" t="s">
        <v>46</v>
      </c>
      <c r="AB12" s="2">
        <v>3252.12</v>
      </c>
      <c r="AC12" s="2">
        <v>15.4</v>
      </c>
      <c r="AD12" s="2">
        <v>211.17662337662335</v>
      </c>
    </row>
    <row r="13" spans="1:36" x14ac:dyDescent="0.4">
      <c r="B13"/>
      <c r="C13"/>
      <c r="D13"/>
      <c r="Z13" s="2">
        <f t="shared" si="12"/>
        <v>10</v>
      </c>
      <c r="AA13" s="2" t="s">
        <v>47</v>
      </c>
      <c r="AB13" s="2">
        <v>3374.45</v>
      </c>
      <c r="AC13" s="2">
        <v>13.8</v>
      </c>
      <c r="AD13" s="2">
        <v>244.52536231884056</v>
      </c>
    </row>
    <row r="14" spans="1:36" x14ac:dyDescent="0.4">
      <c r="B14"/>
      <c r="C14"/>
      <c r="D14"/>
      <c r="Z14" s="2">
        <f t="shared" si="12"/>
        <v>11</v>
      </c>
      <c r="AA14" s="2" t="s">
        <v>66</v>
      </c>
      <c r="AB14" s="2">
        <v>4088.27</v>
      </c>
      <c r="AC14" s="2">
        <v>14.9</v>
      </c>
      <c r="AD14" s="2">
        <v>244.52536231884056</v>
      </c>
    </row>
    <row r="15" spans="1:36" x14ac:dyDescent="0.4">
      <c r="B15"/>
      <c r="C15"/>
      <c r="D15"/>
      <c r="Z15" s="2">
        <f t="shared" si="12"/>
        <v>12</v>
      </c>
      <c r="AA15" s="2" t="s">
        <v>67</v>
      </c>
      <c r="AB15" s="2">
        <v>4669.37</v>
      </c>
      <c r="AC15" s="2">
        <v>15.1</v>
      </c>
      <c r="AD15" s="2">
        <v>244.52536231884056</v>
      </c>
    </row>
    <row r="16" spans="1:36" x14ac:dyDescent="0.4">
      <c r="B16"/>
      <c r="C16"/>
      <c r="D16"/>
      <c r="Z16" s="2">
        <f t="shared" si="12"/>
        <v>13</v>
      </c>
      <c r="AA16" s="2" t="s">
        <v>69</v>
      </c>
      <c r="AB16" s="2">
        <v>8421.7999999999993</v>
      </c>
      <c r="AC16" s="2">
        <v>14</v>
      </c>
      <c r="AD16" s="2">
        <v>244.52536231884056</v>
      </c>
    </row>
    <row r="17" spans="2:36" x14ac:dyDescent="0.4">
      <c r="B17"/>
      <c r="C17"/>
      <c r="D17"/>
      <c r="Z17" s="2">
        <f t="shared" si="12"/>
        <v>14</v>
      </c>
      <c r="AA17" s="2" t="s">
        <v>70</v>
      </c>
      <c r="AB17" s="2">
        <v>4587.79</v>
      </c>
      <c r="AC17" s="2">
        <v>19.2</v>
      </c>
      <c r="AD17" s="2">
        <v>244.52536231884056</v>
      </c>
    </row>
    <row r="18" spans="2:36" x14ac:dyDescent="0.4">
      <c r="B18"/>
      <c r="C18"/>
      <c r="D18"/>
      <c r="E18" s="2">
        <f>AVERAGE(E4:E7)</f>
        <v>11.972581139585039</v>
      </c>
      <c r="K18">
        <f>AVERAGE(K4:K10)</f>
        <v>9.0695949114923735</v>
      </c>
      <c r="Q18">
        <f>AVERAGE(Q4:Q12)</f>
        <v>125.14663447877872</v>
      </c>
      <c r="W18">
        <f>AVERAGE(W4:W11)</f>
        <v>188.53863739703462</v>
      </c>
      <c r="AJ18">
        <f>AVERAGE(AJ4:AJ9)</f>
        <v>308.35008119399578</v>
      </c>
    </row>
    <row r="19" spans="2:36" x14ac:dyDescent="0.4">
      <c r="B19"/>
      <c r="C19"/>
      <c r="D19"/>
      <c r="E19" s="2">
        <f>STDEV(E4:E7)</f>
        <v>8.0319061013127246</v>
      </c>
      <c r="K19">
        <f>STDEV(K4:K10)</f>
        <v>5.643852992154617</v>
      </c>
      <c r="Q19">
        <f>STDEV(Q4:Q12)</f>
        <v>211.3725053836751</v>
      </c>
      <c r="W19">
        <f>STDEV(W4:W11)</f>
        <v>137.69325026556359</v>
      </c>
      <c r="AJ19">
        <f>STDEV(AJ4:AJ9)</f>
        <v>143.25936574953096</v>
      </c>
    </row>
    <row r="20" spans="2:36" x14ac:dyDescent="0.4">
      <c r="B20"/>
      <c r="C20"/>
      <c r="D20"/>
      <c r="E20" s="2">
        <f>E19/SQRT(4)</f>
        <v>4.0159530506563623</v>
      </c>
      <c r="K20">
        <f>K19/SQRT(7)</f>
        <v>2.13317592192127</v>
      </c>
      <c r="Q20">
        <f>Q19/SQRT(9)</f>
        <v>70.457501794558368</v>
      </c>
      <c r="W20">
        <f>W19/SQRT(8)</f>
        <v>48.681915493198197</v>
      </c>
      <c r="AJ20">
        <f>AJ19/SQRT(6)</f>
        <v>58.485391160183305</v>
      </c>
    </row>
    <row r="21" spans="2:36" x14ac:dyDescent="0.4">
      <c r="AD21">
        <f>AVERAGE(AD4:AD17)</f>
        <v>285.82015065208998</v>
      </c>
    </row>
    <row r="22" spans="2:36" x14ac:dyDescent="0.4">
      <c r="AD22">
        <f>STDEV(AD4:AD17)</f>
        <v>171.75491631213075</v>
      </c>
    </row>
    <row r="23" spans="2:36" x14ac:dyDescent="0.4">
      <c r="AD23">
        <f>AD22/SQRT(14)</f>
        <v>45.903432238144582</v>
      </c>
    </row>
    <row r="32" spans="2:36" x14ac:dyDescent="0.4">
      <c r="H32" s="8" t="s">
        <v>159</v>
      </c>
      <c r="I32" t="s">
        <v>160</v>
      </c>
    </row>
    <row r="33" spans="1:35" x14ac:dyDescent="0.4">
      <c r="H33" t="s">
        <v>161</v>
      </c>
      <c r="I33" t="s">
        <v>162</v>
      </c>
    </row>
    <row r="34" spans="1:35" x14ac:dyDescent="0.4">
      <c r="H34" t="s">
        <v>163</v>
      </c>
      <c r="I34">
        <v>3.0537360410257</v>
      </c>
    </row>
    <row r="35" spans="1:35" x14ac:dyDescent="0.4">
      <c r="H35" t="s">
        <v>164</v>
      </c>
      <c r="I35">
        <v>0.80372946430118597</v>
      </c>
    </row>
    <row r="36" spans="1:35" x14ac:dyDescent="0.4">
      <c r="J36" t="s">
        <v>165</v>
      </c>
      <c r="K36" t="s">
        <v>166</v>
      </c>
    </row>
    <row r="37" spans="1:35" x14ac:dyDescent="0.4">
      <c r="H37" t="s">
        <v>167</v>
      </c>
      <c r="I37" t="s">
        <v>168</v>
      </c>
      <c r="J37">
        <v>315.78487531558898</v>
      </c>
      <c r="K37">
        <v>96.876212564763605</v>
      </c>
    </row>
    <row r="38" spans="1:35" x14ac:dyDescent="0.4">
      <c r="H38" t="s">
        <v>167</v>
      </c>
      <c r="I38" t="s">
        <v>169</v>
      </c>
      <c r="J38">
        <v>134.415792531748</v>
      </c>
      <c r="K38">
        <v>81.351552953379596</v>
      </c>
    </row>
    <row r="39" spans="1:35" x14ac:dyDescent="0.4">
      <c r="H39" t="s">
        <v>167</v>
      </c>
      <c r="I39" t="s">
        <v>170</v>
      </c>
      <c r="J39">
        <v>2.34502831289192</v>
      </c>
      <c r="K39">
        <v>0.82696749517507095</v>
      </c>
    </row>
    <row r="44" spans="1:35" x14ac:dyDescent="0.4">
      <c r="B44" s="2" t="s">
        <v>173</v>
      </c>
    </row>
    <row r="46" spans="1:35" x14ac:dyDescent="0.4">
      <c r="B46" s="7" t="s">
        <v>155</v>
      </c>
      <c r="C46" s="7"/>
      <c r="D46" s="7"/>
      <c r="E46" s="7"/>
      <c r="F46" s="8"/>
      <c r="G46" s="8"/>
      <c r="H46" s="7" t="s">
        <v>156</v>
      </c>
      <c r="I46" s="7"/>
      <c r="J46" s="7"/>
      <c r="K46" s="7"/>
      <c r="L46" s="8"/>
      <c r="M46" s="8"/>
      <c r="N46" s="7" t="s">
        <v>157</v>
      </c>
      <c r="O46" s="7"/>
      <c r="P46" s="7"/>
      <c r="Q46" s="7"/>
      <c r="R46" s="7"/>
      <c r="S46" s="9"/>
      <c r="T46" s="7" t="s">
        <v>172</v>
      </c>
      <c r="U46" s="7"/>
      <c r="V46" s="7"/>
      <c r="W46" s="7"/>
      <c r="X46" s="8"/>
      <c r="Y46" s="8"/>
      <c r="Z46" s="7" t="s">
        <v>171</v>
      </c>
      <c r="AA46" s="7"/>
      <c r="AB46" s="7"/>
      <c r="AC46" s="7"/>
      <c r="AD46" s="8"/>
      <c r="AE46" s="8"/>
      <c r="AF46" s="7" t="s">
        <v>158</v>
      </c>
      <c r="AG46" s="7"/>
      <c r="AH46" s="7"/>
      <c r="AI46" s="7"/>
    </row>
    <row r="47" spans="1:35" x14ac:dyDescent="0.4">
      <c r="B47" s="7" t="s">
        <v>0</v>
      </c>
      <c r="C47" s="7" t="s">
        <v>1</v>
      </c>
      <c r="D47" s="7" t="s">
        <v>2</v>
      </c>
      <c r="E47" s="7" t="s">
        <v>3</v>
      </c>
      <c r="F47" s="8"/>
      <c r="G47" s="8"/>
      <c r="H47" s="7" t="s">
        <v>0</v>
      </c>
      <c r="I47" s="7" t="s">
        <v>1</v>
      </c>
      <c r="J47" s="7" t="s">
        <v>2</v>
      </c>
      <c r="K47" s="7" t="s">
        <v>3</v>
      </c>
      <c r="L47" s="8"/>
      <c r="M47" s="8"/>
      <c r="N47" s="7" t="s">
        <v>0</v>
      </c>
      <c r="O47" s="7" t="s">
        <v>1</v>
      </c>
      <c r="P47" s="7" t="s">
        <v>2</v>
      </c>
      <c r="Q47" s="7" t="s">
        <v>3</v>
      </c>
      <c r="R47" s="7"/>
      <c r="S47" s="9"/>
      <c r="T47" s="7" t="s">
        <v>0</v>
      </c>
      <c r="U47" s="7" t="s">
        <v>1</v>
      </c>
      <c r="V47" s="7" t="s">
        <v>2</v>
      </c>
      <c r="W47" s="7" t="s">
        <v>3</v>
      </c>
      <c r="X47" s="8"/>
      <c r="Y47" s="8"/>
      <c r="Z47" s="7" t="s">
        <v>0</v>
      </c>
      <c r="AA47" s="7" t="s">
        <v>1</v>
      </c>
      <c r="AB47" s="7" t="s">
        <v>2</v>
      </c>
      <c r="AC47" s="7" t="s">
        <v>3</v>
      </c>
      <c r="AD47" s="8"/>
      <c r="AE47" s="8"/>
      <c r="AF47" s="7" t="s">
        <v>0</v>
      </c>
      <c r="AG47" s="7" t="s">
        <v>1</v>
      </c>
      <c r="AH47" s="7" t="s">
        <v>2</v>
      </c>
      <c r="AI47" s="7" t="s">
        <v>3</v>
      </c>
    </row>
    <row r="48" spans="1:35" x14ac:dyDescent="0.4">
      <c r="A48" s="8">
        <v>1</v>
      </c>
      <c r="B48" s="8" t="s">
        <v>64</v>
      </c>
      <c r="C48" s="8">
        <v>57.510599999999997</v>
      </c>
      <c r="D48" s="8">
        <v>11.7</v>
      </c>
      <c r="E48" s="8">
        <f>C48/D48</f>
        <v>4.9154358974358976</v>
      </c>
      <c r="F48" s="8"/>
      <c r="G48" s="8">
        <v>1</v>
      </c>
      <c r="H48" s="8" t="s">
        <v>23</v>
      </c>
      <c r="I48" s="8">
        <v>122.28</v>
      </c>
      <c r="J48" s="8">
        <v>13.9</v>
      </c>
      <c r="K48" s="8">
        <f>I48/J48</f>
        <v>8.7971223021582734</v>
      </c>
      <c r="L48" s="8"/>
      <c r="M48" s="8">
        <v>1</v>
      </c>
      <c r="N48" s="8" t="s">
        <v>19</v>
      </c>
      <c r="O48" s="8">
        <v>833.11900000000003</v>
      </c>
      <c r="P48" s="8">
        <v>10.3</v>
      </c>
      <c r="Q48" s="8">
        <f>O48/P48</f>
        <v>80.88533980582524</v>
      </c>
      <c r="R48" s="8"/>
      <c r="S48" s="8">
        <v>1</v>
      </c>
      <c r="T48" s="8" t="s">
        <v>56</v>
      </c>
      <c r="U48" s="8">
        <v>4467.03</v>
      </c>
      <c r="V48" s="8">
        <v>12.3</v>
      </c>
      <c r="W48" s="8">
        <f>U48/V48</f>
        <v>363.17317073170727</v>
      </c>
      <c r="X48" s="8"/>
      <c r="Y48" s="8">
        <v>1</v>
      </c>
      <c r="Z48" s="8" t="s">
        <v>41</v>
      </c>
      <c r="AA48" s="8">
        <v>5574.98</v>
      </c>
      <c r="AB48" s="8">
        <v>18.100000000000001</v>
      </c>
      <c r="AC48" s="8">
        <f>AA48/AB48</f>
        <v>308.00994475138117</v>
      </c>
      <c r="AD48" s="8"/>
      <c r="AE48" s="8">
        <v>1</v>
      </c>
      <c r="AF48" s="8" t="s">
        <v>25</v>
      </c>
      <c r="AG48" s="8">
        <v>2498.44</v>
      </c>
      <c r="AH48" s="8">
        <v>14.8</v>
      </c>
      <c r="AI48" s="8">
        <f>AG48/AH48</f>
        <v>168.8135135135135</v>
      </c>
    </row>
    <row r="49" spans="1:35" x14ac:dyDescent="0.4">
      <c r="A49" s="8">
        <v>2</v>
      </c>
      <c r="B49" s="8" t="s">
        <v>65</v>
      </c>
      <c r="C49" s="8">
        <v>304.565</v>
      </c>
      <c r="D49" s="8">
        <v>13.4</v>
      </c>
      <c r="E49" s="8">
        <f t="shared" ref="E49:E50" si="13">C49/D49</f>
        <v>22.728731343283581</v>
      </c>
      <c r="F49" s="8"/>
      <c r="G49" s="8">
        <v>2</v>
      </c>
      <c r="H49" s="8" t="s">
        <v>24</v>
      </c>
      <c r="I49" s="8">
        <v>86.971599999999995</v>
      </c>
      <c r="J49" s="8">
        <v>14.5</v>
      </c>
      <c r="K49" s="8">
        <f t="shared" ref="K49:K52" si="14">I49/J49</f>
        <v>5.9980413793103446</v>
      </c>
      <c r="L49" s="8"/>
      <c r="M49" s="8">
        <v>2</v>
      </c>
      <c r="N49" s="8" t="s">
        <v>20</v>
      </c>
      <c r="O49" s="8">
        <v>1145.46</v>
      </c>
      <c r="P49" s="8">
        <v>11</v>
      </c>
      <c r="Q49" s="8">
        <f t="shared" ref="Q49:Q52" si="15">O49/P49</f>
        <v>104.13272727272728</v>
      </c>
      <c r="R49" s="8"/>
      <c r="S49" s="8">
        <v>2</v>
      </c>
      <c r="T49" s="8" t="s">
        <v>58</v>
      </c>
      <c r="U49" s="8">
        <v>2725.22</v>
      </c>
      <c r="V49" s="8">
        <v>8.59</v>
      </c>
      <c r="W49" s="8">
        <f t="shared" ref="W49:W53" si="16">U49/V49</f>
        <v>317.25494761350404</v>
      </c>
      <c r="X49" s="8"/>
      <c r="Y49" s="8">
        <f>Y48+1</f>
        <v>2</v>
      </c>
      <c r="Z49" s="8" t="s">
        <v>42</v>
      </c>
      <c r="AA49" s="8">
        <v>5908.91</v>
      </c>
      <c r="AB49" s="8">
        <v>13.3</v>
      </c>
      <c r="AC49" s="8">
        <f t="shared" ref="AC49:AC57" si="17">AA49/AB49</f>
        <v>444.27894736842103</v>
      </c>
      <c r="AD49" s="8"/>
      <c r="AE49" s="8">
        <f>AE48+1</f>
        <v>2</v>
      </c>
      <c r="AF49" s="8" t="s">
        <v>26</v>
      </c>
      <c r="AG49" s="8">
        <v>6982.5</v>
      </c>
      <c r="AH49" s="8">
        <v>14</v>
      </c>
      <c r="AI49" s="8">
        <f t="shared" ref="AI49:AI55" si="18">AG49/AH49</f>
        <v>498.75</v>
      </c>
    </row>
    <row r="50" spans="1:35" x14ac:dyDescent="0.4">
      <c r="A50" s="8">
        <v>3</v>
      </c>
      <c r="B50" s="8" t="s">
        <v>68</v>
      </c>
      <c r="C50" s="8">
        <v>107.977</v>
      </c>
      <c r="D50" s="8">
        <v>9.81</v>
      </c>
      <c r="E50" s="8">
        <f t="shared" si="13"/>
        <v>11.006829765545362</v>
      </c>
      <c r="F50" s="8"/>
      <c r="G50" s="8">
        <v>3</v>
      </c>
      <c r="H50" s="8" t="s">
        <v>28</v>
      </c>
      <c r="I50" s="8">
        <v>72.587400000000002</v>
      </c>
      <c r="J50" s="8">
        <v>11.7</v>
      </c>
      <c r="K50" s="8">
        <f t="shared" si="14"/>
        <v>6.2040512820512825</v>
      </c>
      <c r="L50" s="8"/>
      <c r="M50" s="8">
        <v>3</v>
      </c>
      <c r="N50" s="8" t="s">
        <v>21</v>
      </c>
      <c r="O50" s="8">
        <v>2235.87</v>
      </c>
      <c r="P50" s="8">
        <v>13.9</v>
      </c>
      <c r="Q50" s="8">
        <f t="shared" si="15"/>
        <v>160.85395683453237</v>
      </c>
      <c r="R50" s="8"/>
      <c r="S50" s="8">
        <v>3</v>
      </c>
      <c r="T50" s="8" t="s">
        <v>72</v>
      </c>
      <c r="U50" s="8">
        <v>4122.63</v>
      </c>
      <c r="V50" s="8">
        <v>10.9</v>
      </c>
      <c r="W50" s="8">
        <f t="shared" si="16"/>
        <v>378.22293577981651</v>
      </c>
      <c r="X50" s="8"/>
      <c r="Y50" s="8">
        <f t="shared" ref="Y50:Y56" si="19">Y49+1</f>
        <v>3</v>
      </c>
      <c r="Z50" s="8" t="s">
        <v>43</v>
      </c>
      <c r="AA50" s="8">
        <v>1946.86</v>
      </c>
      <c r="AB50" s="8">
        <v>10.5</v>
      </c>
      <c r="AC50" s="8">
        <f t="shared" si="17"/>
        <v>185.4152380952381</v>
      </c>
      <c r="AD50" s="8"/>
      <c r="AE50" s="8">
        <f t="shared" ref="AE50:AE56" si="20">AE49+1</f>
        <v>3</v>
      </c>
      <c r="AF50" s="8" t="s">
        <v>27</v>
      </c>
      <c r="AG50" s="8">
        <v>2441.75</v>
      </c>
      <c r="AH50" s="8">
        <v>10.6</v>
      </c>
      <c r="AI50" s="8">
        <f t="shared" si="18"/>
        <v>230.35377358490567</v>
      </c>
    </row>
    <row r="51" spans="1:35" x14ac:dyDescent="0.4">
      <c r="B51" s="8"/>
      <c r="C51" s="8"/>
      <c r="D51" s="8"/>
      <c r="E51" s="8"/>
      <c r="F51" s="8"/>
      <c r="G51" s="8">
        <v>4</v>
      </c>
      <c r="H51" s="8" t="s">
        <v>29</v>
      </c>
      <c r="I51" s="8">
        <v>162.42500000000001</v>
      </c>
      <c r="J51" s="8">
        <v>21.3</v>
      </c>
      <c r="K51" s="8">
        <f t="shared" si="14"/>
        <v>7.625586854460094</v>
      </c>
      <c r="L51" s="8"/>
      <c r="M51" s="8">
        <v>4</v>
      </c>
      <c r="N51" s="8" t="s">
        <v>22</v>
      </c>
      <c r="O51" s="8">
        <v>634.62199999999996</v>
      </c>
      <c r="P51" s="8">
        <v>14.4</v>
      </c>
      <c r="Q51" s="8">
        <f t="shared" si="15"/>
        <v>44.070972222222217</v>
      </c>
      <c r="R51" s="8"/>
      <c r="S51" s="8">
        <v>4</v>
      </c>
      <c r="T51" s="8" t="s">
        <v>73</v>
      </c>
      <c r="U51" s="8">
        <v>490.15800000000002</v>
      </c>
      <c r="V51" s="8">
        <v>10.9</v>
      </c>
      <c r="W51" s="8">
        <f t="shared" si="16"/>
        <v>44.968623853211007</v>
      </c>
      <c r="X51" s="8"/>
      <c r="Y51" s="8">
        <f t="shared" si="19"/>
        <v>4</v>
      </c>
      <c r="Z51" s="8" t="s">
        <v>44</v>
      </c>
      <c r="AA51" s="8">
        <v>5961.89</v>
      </c>
      <c r="AB51" s="8">
        <v>14.3</v>
      </c>
      <c r="AC51" s="8">
        <f t="shared" si="17"/>
        <v>416.9153846153846</v>
      </c>
      <c r="AD51" s="8"/>
      <c r="AE51" s="8">
        <f t="shared" si="20"/>
        <v>4</v>
      </c>
      <c r="AF51" s="8" t="s">
        <v>28</v>
      </c>
      <c r="AG51" s="8">
        <v>5087.62</v>
      </c>
      <c r="AH51" s="8">
        <v>11.7</v>
      </c>
      <c r="AI51" s="8">
        <f t="shared" si="18"/>
        <v>434.83931623931625</v>
      </c>
    </row>
    <row r="52" spans="1:35" x14ac:dyDescent="0.4">
      <c r="B52" s="8"/>
      <c r="C52" s="8"/>
      <c r="D52" s="8"/>
      <c r="E52" s="8"/>
      <c r="F52" s="8"/>
      <c r="G52" s="8">
        <v>5</v>
      </c>
      <c r="H52" s="8" t="s">
        <v>30</v>
      </c>
      <c r="I52" s="8">
        <v>52.4542</v>
      </c>
      <c r="J52" s="8">
        <v>12.1</v>
      </c>
      <c r="K52" s="8">
        <f t="shared" si="14"/>
        <v>4.3350578512396698</v>
      </c>
      <c r="L52" s="8"/>
      <c r="M52" s="8">
        <v>5</v>
      </c>
      <c r="N52" s="8" t="s">
        <v>54</v>
      </c>
      <c r="O52" s="8">
        <v>3240.09</v>
      </c>
      <c r="P52" s="8">
        <v>13.3</v>
      </c>
      <c r="Q52" s="8">
        <f t="shared" si="15"/>
        <v>243.6157894736842</v>
      </c>
      <c r="R52" s="8"/>
      <c r="S52" s="8">
        <v>5</v>
      </c>
      <c r="T52" s="8" t="s">
        <v>76</v>
      </c>
      <c r="U52" s="8">
        <v>4860.58</v>
      </c>
      <c r="V52" s="8">
        <v>15.6</v>
      </c>
      <c r="W52" s="8">
        <f t="shared" si="16"/>
        <v>311.575641025641</v>
      </c>
      <c r="X52" s="8"/>
      <c r="Y52" s="8">
        <f t="shared" si="19"/>
        <v>5</v>
      </c>
      <c r="Z52" s="8" t="s">
        <v>60</v>
      </c>
      <c r="AA52" s="8">
        <v>1292.99</v>
      </c>
      <c r="AB52" s="8">
        <v>13.4</v>
      </c>
      <c r="AC52" s="8">
        <f t="shared" si="17"/>
        <v>96.491791044776122</v>
      </c>
      <c r="AD52" s="8"/>
      <c r="AE52" s="8">
        <f t="shared" si="20"/>
        <v>5</v>
      </c>
      <c r="AF52" s="8" t="s">
        <v>29</v>
      </c>
      <c r="AG52" s="8">
        <v>8536.5</v>
      </c>
      <c r="AH52" s="8">
        <v>21.3</v>
      </c>
      <c r="AI52" s="8">
        <f t="shared" si="18"/>
        <v>400.77464788732391</v>
      </c>
    </row>
    <row r="53" spans="1:35" x14ac:dyDescent="0.4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>
        <v>6</v>
      </c>
      <c r="T53" s="8" t="s">
        <v>78</v>
      </c>
      <c r="U53" s="8">
        <v>2931.82</v>
      </c>
      <c r="V53" s="8">
        <v>12.6</v>
      </c>
      <c r="W53" s="8">
        <f t="shared" si="16"/>
        <v>232.684126984127</v>
      </c>
      <c r="X53" s="8"/>
      <c r="Y53" s="8">
        <f t="shared" si="19"/>
        <v>6</v>
      </c>
      <c r="Z53" s="8" t="s">
        <v>61</v>
      </c>
      <c r="AA53" s="8">
        <v>4317.1099999999997</v>
      </c>
      <c r="AB53" s="8">
        <v>9.57</v>
      </c>
      <c r="AC53" s="8">
        <f t="shared" si="17"/>
        <v>451.1086729362591</v>
      </c>
      <c r="AD53" s="8"/>
      <c r="AE53" s="8">
        <f t="shared" si="20"/>
        <v>6</v>
      </c>
      <c r="AF53" s="8" t="s">
        <v>30</v>
      </c>
      <c r="AG53" s="8">
        <v>2209.7600000000002</v>
      </c>
      <c r="AH53" s="8">
        <v>12.1</v>
      </c>
      <c r="AI53" s="8">
        <f t="shared" si="18"/>
        <v>182.62479338842977</v>
      </c>
    </row>
    <row r="54" spans="1:35" x14ac:dyDescent="0.4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>
        <f t="shared" si="19"/>
        <v>7</v>
      </c>
      <c r="Z54" s="8" t="s">
        <v>62</v>
      </c>
      <c r="AA54" s="8">
        <v>3292.84</v>
      </c>
      <c r="AB54" s="8">
        <v>9.4700000000000006</v>
      </c>
      <c r="AC54" s="8">
        <f t="shared" si="17"/>
        <v>347.71277719112987</v>
      </c>
      <c r="AD54" s="8"/>
      <c r="AE54" s="8">
        <f t="shared" si="20"/>
        <v>7</v>
      </c>
      <c r="AF54" s="8" t="s">
        <v>48</v>
      </c>
      <c r="AG54" s="8">
        <v>9680.81</v>
      </c>
      <c r="AH54" s="8">
        <v>19.399999999999999</v>
      </c>
      <c r="AI54" s="8">
        <f t="shared" si="18"/>
        <v>499.01082474226803</v>
      </c>
    </row>
    <row r="55" spans="1:35" x14ac:dyDescent="0.4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>
        <f t="shared" si="19"/>
        <v>8</v>
      </c>
      <c r="Z55" s="8" t="s">
        <v>64</v>
      </c>
      <c r="AA55" s="8">
        <v>2868.7</v>
      </c>
      <c r="AB55" s="8">
        <v>11.7</v>
      </c>
      <c r="AC55" s="8">
        <f t="shared" si="17"/>
        <v>245.18803418803418</v>
      </c>
      <c r="AD55" s="8"/>
      <c r="AE55" s="8">
        <f t="shared" si="20"/>
        <v>8</v>
      </c>
      <c r="AF55" s="8" t="s">
        <v>50</v>
      </c>
      <c r="AG55" s="8">
        <v>1418.49</v>
      </c>
      <c r="AH55" s="8">
        <v>13.8</v>
      </c>
      <c r="AI55" s="8">
        <f t="shared" si="18"/>
        <v>102.78913043478261</v>
      </c>
    </row>
    <row r="56" spans="1:35" x14ac:dyDescent="0.4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>
        <f t="shared" si="19"/>
        <v>9</v>
      </c>
      <c r="Z56" s="8" t="s">
        <v>65</v>
      </c>
      <c r="AA56" s="8">
        <v>3960.87</v>
      </c>
      <c r="AB56" s="8">
        <v>13.4</v>
      </c>
      <c r="AC56" s="8">
        <f t="shared" si="17"/>
        <v>295.5873134328358</v>
      </c>
      <c r="AD56" s="8"/>
      <c r="AE56" s="8">
        <f t="shared" si="20"/>
        <v>9</v>
      </c>
      <c r="AF56" s="8"/>
      <c r="AG56" s="8"/>
      <c r="AH56" s="8"/>
      <c r="AI56" s="8"/>
    </row>
    <row r="57" spans="1:35" x14ac:dyDescent="0.4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>
        <v>10</v>
      </c>
      <c r="Z57" s="8" t="s">
        <v>68</v>
      </c>
      <c r="AA57" s="8">
        <v>6885.53</v>
      </c>
      <c r="AB57" s="8">
        <v>9.81</v>
      </c>
      <c r="AC57" s="8">
        <f t="shared" si="17"/>
        <v>701.8888888888888</v>
      </c>
      <c r="AD57" s="8"/>
      <c r="AE57" s="8"/>
      <c r="AF57" s="8"/>
      <c r="AG57" s="8"/>
      <c r="AH57" s="8"/>
      <c r="AI57" s="8"/>
    </row>
    <row r="58" spans="1:35" x14ac:dyDescent="0.4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x14ac:dyDescent="0.4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 x14ac:dyDescent="0.4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x14ac:dyDescent="0.4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>
        <f>AVERAGE(AI48:AI55)</f>
        <v>314.74449997381748</v>
      </c>
    </row>
    <row r="62" spans="1:35" x14ac:dyDescent="0.4">
      <c r="B62" s="8"/>
      <c r="C62" s="8"/>
      <c r="D62" s="8"/>
      <c r="E62" s="8">
        <f>AVERAGE(E48:E50)</f>
        <v>12.883665668754949</v>
      </c>
      <c r="F62" s="8"/>
      <c r="G62" s="8"/>
      <c r="H62" s="8"/>
      <c r="I62" s="8"/>
      <c r="J62" s="8"/>
      <c r="K62" s="8">
        <f>AVERAGE(K48:K52)</f>
        <v>6.591971933843932</v>
      </c>
      <c r="L62" s="8"/>
      <c r="M62" s="8"/>
      <c r="N62" s="8"/>
      <c r="O62" s="8"/>
      <c r="P62" s="8"/>
      <c r="Q62" s="8">
        <f>AVERAGE(Q48:Q52)</f>
        <v>126.71175712179827</v>
      </c>
      <c r="R62" s="8"/>
      <c r="S62" s="8"/>
      <c r="T62" s="8"/>
      <c r="U62" s="8"/>
      <c r="V62" s="8"/>
      <c r="W62" s="8">
        <f>AVERAGE(W48:W53)</f>
        <v>274.64657433133448</v>
      </c>
      <c r="X62" s="8"/>
      <c r="Y62" s="8"/>
      <c r="Z62" s="8"/>
      <c r="AA62" s="8"/>
      <c r="AB62" s="8"/>
      <c r="AC62" s="8">
        <f>AVERAGE(AC48:AC57)</f>
        <v>349.25969925123491</v>
      </c>
      <c r="AD62" s="8"/>
      <c r="AE62" s="8"/>
      <c r="AF62" s="8"/>
      <c r="AG62" s="8"/>
      <c r="AH62" s="8"/>
      <c r="AI62" s="8">
        <f>STDEV(AI48:AI55)</f>
        <v>160.55012425220298</v>
      </c>
    </row>
    <row r="63" spans="1:35" x14ac:dyDescent="0.4">
      <c r="B63" s="8"/>
      <c r="C63" s="8"/>
      <c r="D63" s="8"/>
      <c r="E63" s="8">
        <f>STDEV(E48:E50)</f>
        <v>9.0537427849451735</v>
      </c>
      <c r="F63" s="8"/>
      <c r="G63" s="8"/>
      <c r="H63" s="8"/>
      <c r="I63" s="8"/>
      <c r="J63" s="8"/>
      <c r="K63" s="8">
        <f>K62/SQRT(5)</f>
        <v>2.9480194699691555</v>
      </c>
      <c r="L63" s="8"/>
      <c r="M63" s="8"/>
      <c r="N63" s="8"/>
      <c r="O63" s="8"/>
      <c r="P63" s="8"/>
      <c r="Q63" s="8">
        <f>STDEV(Q48:Q52)</f>
        <v>77.896750611171129</v>
      </c>
      <c r="R63" s="8"/>
      <c r="S63" s="8"/>
      <c r="T63" s="8"/>
      <c r="U63" s="8"/>
      <c r="V63" s="8"/>
      <c r="W63" s="8">
        <f>STDEV(W48:W53)</f>
        <v>123.49660585214872</v>
      </c>
      <c r="X63" s="8"/>
      <c r="Y63" s="8"/>
      <c r="Z63" s="8"/>
      <c r="AA63" s="8"/>
      <c r="AB63" s="8"/>
      <c r="AC63" s="8">
        <f>STDEV(AC48:AC57)</f>
        <v>168.15294052116872</v>
      </c>
      <c r="AD63" s="8"/>
      <c r="AE63" s="8"/>
      <c r="AF63" s="8"/>
      <c r="AG63" s="8"/>
      <c r="AH63" s="8"/>
      <c r="AI63" s="8">
        <f>AI62/SQRT(8)</f>
        <v>56.763040789537747</v>
      </c>
    </row>
    <row r="64" spans="1:35" x14ac:dyDescent="0.4">
      <c r="B64" s="8"/>
      <c r="C64" s="8"/>
      <c r="D64" s="8"/>
      <c r="E64" s="8">
        <f>E63/SQRT(3)</f>
        <v>5.2271808340617278</v>
      </c>
      <c r="F64" s="8"/>
      <c r="G64" s="8"/>
      <c r="H64" s="8"/>
      <c r="I64" s="8"/>
      <c r="J64" s="8"/>
      <c r="K64" s="8">
        <f>K63/SQRT(5)</f>
        <v>1.3183943867687862</v>
      </c>
      <c r="L64" s="8"/>
      <c r="M64" s="8"/>
      <c r="N64" s="8"/>
      <c r="O64" s="8"/>
      <c r="P64" s="8"/>
      <c r="Q64" s="8">
        <f>Q63/SQRT(5)</f>
        <v>34.836485918585382</v>
      </c>
      <c r="R64" s="8"/>
      <c r="S64" s="8"/>
      <c r="T64" s="8"/>
      <c r="U64" s="8"/>
      <c r="V64" s="8"/>
      <c r="W64" s="8">
        <f>W63/SQRT(6)</f>
        <v>50.417278217229217</v>
      </c>
      <c r="X64" s="8"/>
      <c r="Y64" s="8"/>
      <c r="Z64" s="8"/>
      <c r="AA64" s="8"/>
      <c r="AB64" s="8"/>
      <c r="AC64" s="8">
        <f>AC63/SQRT(10)</f>
        <v>53.174628730171406</v>
      </c>
      <c r="AD64" s="8"/>
      <c r="AE64" s="8"/>
      <c r="AF64" s="8"/>
      <c r="AG64" s="8"/>
      <c r="AH64" s="8"/>
      <c r="AI64" s="8"/>
    </row>
    <row r="69" spans="8:13" x14ac:dyDescent="0.4">
      <c r="H69" s="8"/>
      <c r="I69" s="8" t="s">
        <v>159</v>
      </c>
      <c r="J69" s="8" t="s">
        <v>160</v>
      </c>
      <c r="K69" s="8"/>
      <c r="L69" s="8"/>
      <c r="M69" s="8"/>
    </row>
    <row r="70" spans="8:13" x14ac:dyDescent="0.4">
      <c r="H70" s="8"/>
      <c r="I70" s="8" t="s">
        <v>161</v>
      </c>
      <c r="J70" s="8" t="s">
        <v>162</v>
      </c>
      <c r="K70" s="8"/>
      <c r="L70" s="8"/>
      <c r="M70" s="8"/>
    </row>
    <row r="71" spans="8:13" x14ac:dyDescent="0.4">
      <c r="H71" s="8"/>
      <c r="I71" s="8" t="s">
        <v>163</v>
      </c>
      <c r="J71" s="8">
        <v>2.2072534406257298</v>
      </c>
      <c r="K71" s="8"/>
      <c r="L71" s="8"/>
      <c r="M71" s="8"/>
    </row>
    <row r="72" spans="8:13" x14ac:dyDescent="0.4">
      <c r="H72" s="8"/>
      <c r="I72" s="8" t="s">
        <v>164</v>
      </c>
      <c r="J72" s="8">
        <v>0.90138542933592802</v>
      </c>
      <c r="K72" s="8"/>
      <c r="L72" s="8"/>
      <c r="M72" s="8"/>
    </row>
    <row r="73" spans="8:13" x14ac:dyDescent="0.4">
      <c r="H73" s="8"/>
      <c r="I73" s="8"/>
      <c r="J73" s="8"/>
      <c r="K73" s="8" t="s">
        <v>165</v>
      </c>
      <c r="L73" s="8" t="s">
        <v>166</v>
      </c>
      <c r="M73" s="8"/>
    </row>
    <row r="74" spans="8:13" x14ac:dyDescent="0.4">
      <c r="H74" s="8"/>
      <c r="I74" s="8" t="s">
        <v>167</v>
      </c>
      <c r="J74" s="8" t="s">
        <v>168</v>
      </c>
      <c r="K74" s="8">
        <v>340.59998811126502</v>
      </c>
      <c r="L74" s="8">
        <v>63.551379100082698</v>
      </c>
      <c r="M74" s="8"/>
    </row>
    <row r="75" spans="8:13" x14ac:dyDescent="0.4">
      <c r="H75" s="8"/>
      <c r="I75" s="8" t="s">
        <v>167</v>
      </c>
      <c r="J75" s="8" t="s">
        <v>169</v>
      </c>
      <c r="K75" s="8">
        <v>117.965829619066</v>
      </c>
      <c r="L75" s="8">
        <v>33.326246317585401</v>
      </c>
      <c r="M75" s="8"/>
    </row>
    <row r="76" spans="8:13" x14ac:dyDescent="0.4">
      <c r="H76" s="8"/>
      <c r="I76" s="8" t="s">
        <v>167</v>
      </c>
      <c r="J76" s="8" t="s">
        <v>170</v>
      </c>
      <c r="K76" s="8">
        <v>2.87107525575848</v>
      </c>
      <c r="L76" s="8">
        <v>0.55804473034775703</v>
      </c>
      <c r="M76" s="8"/>
    </row>
    <row r="77" spans="8:13" x14ac:dyDescent="0.4">
      <c r="H77" s="8"/>
      <c r="I77" s="8"/>
      <c r="J77" s="8"/>
      <c r="K77" s="8"/>
      <c r="L77" s="8"/>
      <c r="M77" s="8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3"/>
  <sheetViews>
    <sheetView tabSelected="1" topLeftCell="M31" workbookViewId="0">
      <selection activeCell="T44" sqref="T44"/>
    </sheetView>
  </sheetViews>
  <sheetFormatPr defaultRowHeight="18.75" x14ac:dyDescent="0.4"/>
  <cols>
    <col min="2" max="2" width="13.375" customWidth="1"/>
    <col min="3" max="3" width="14.875" customWidth="1"/>
    <col min="8" max="8" width="16.625" customWidth="1"/>
    <col min="9" max="9" width="15.375" customWidth="1"/>
    <col min="14" max="14" width="14.125" customWidth="1"/>
    <col min="15" max="15" width="14.5" customWidth="1"/>
    <col min="20" max="20" width="14" customWidth="1"/>
    <col min="21" max="21" width="11.625" customWidth="1"/>
    <col min="27" max="27" width="15" customWidth="1"/>
    <col min="33" max="33" width="13.375" customWidth="1"/>
  </cols>
  <sheetData>
    <row r="1" spans="1:36" x14ac:dyDescent="0.4">
      <c r="I1" t="s">
        <v>120</v>
      </c>
    </row>
    <row r="2" spans="1:36" x14ac:dyDescent="0.4">
      <c r="B2" t="s">
        <v>174</v>
      </c>
    </row>
    <row r="3" spans="1:36" x14ac:dyDescent="0.4">
      <c r="B3" s="3" t="s">
        <v>82</v>
      </c>
      <c r="C3" s="3"/>
      <c r="D3" s="3"/>
      <c r="E3" s="3"/>
      <c r="F3" s="2"/>
      <c r="G3" s="2"/>
      <c r="H3" s="3" t="s">
        <v>83</v>
      </c>
      <c r="I3" s="3"/>
      <c r="J3" s="3"/>
      <c r="K3" s="3"/>
      <c r="L3" s="2"/>
      <c r="M3" s="2"/>
      <c r="N3" s="3" t="s">
        <v>88</v>
      </c>
      <c r="O3" s="3"/>
      <c r="P3" s="3"/>
      <c r="Q3" s="3"/>
      <c r="R3" s="4"/>
      <c r="S3" s="4"/>
      <c r="T3" s="3" t="s">
        <v>89</v>
      </c>
      <c r="U3" s="3"/>
      <c r="V3" s="3"/>
      <c r="W3" s="3"/>
      <c r="X3" s="2"/>
      <c r="Y3" s="2"/>
      <c r="Z3" s="2"/>
      <c r="AA3" s="3" t="s">
        <v>90</v>
      </c>
      <c r="AB3" s="3"/>
      <c r="AC3" s="3"/>
      <c r="AD3" s="3"/>
      <c r="AE3" s="2"/>
      <c r="AF3" s="2"/>
      <c r="AG3" s="3"/>
      <c r="AH3" s="3"/>
      <c r="AI3" s="3"/>
      <c r="AJ3" s="3"/>
    </row>
    <row r="4" spans="1:36" x14ac:dyDescent="0.4">
      <c r="B4" s="3" t="s">
        <v>0</v>
      </c>
      <c r="C4" s="3" t="s">
        <v>1</v>
      </c>
      <c r="D4" s="3" t="s">
        <v>2</v>
      </c>
      <c r="E4" s="3" t="s">
        <v>3</v>
      </c>
      <c r="F4" s="2"/>
      <c r="G4" s="2"/>
      <c r="H4" s="3" t="s">
        <v>0</v>
      </c>
      <c r="I4" s="3" t="s">
        <v>1</v>
      </c>
      <c r="J4" s="3" t="s">
        <v>2</v>
      </c>
      <c r="K4" s="3" t="s">
        <v>3</v>
      </c>
      <c r="L4" s="2"/>
      <c r="M4" s="2"/>
      <c r="N4" s="3" t="s">
        <v>0</v>
      </c>
      <c r="O4" s="3" t="s">
        <v>1</v>
      </c>
      <c r="P4" s="3" t="s">
        <v>2</v>
      </c>
      <c r="Q4" s="3" t="s">
        <v>3</v>
      </c>
      <c r="R4" s="4"/>
      <c r="S4" s="4"/>
      <c r="T4" s="3" t="s">
        <v>84</v>
      </c>
      <c r="U4" s="3" t="s">
        <v>85</v>
      </c>
      <c r="V4" s="3" t="s">
        <v>86</v>
      </c>
      <c r="W4" s="3" t="s">
        <v>87</v>
      </c>
      <c r="X4" s="2"/>
      <c r="Y4" s="2"/>
      <c r="Z4" s="2"/>
      <c r="AA4" s="3" t="s">
        <v>0</v>
      </c>
      <c r="AB4" s="3" t="s">
        <v>1</v>
      </c>
      <c r="AC4" s="3" t="s">
        <v>2</v>
      </c>
      <c r="AD4" s="3" t="s">
        <v>3</v>
      </c>
      <c r="AE4" s="2"/>
      <c r="AF4" s="2"/>
      <c r="AG4" s="3"/>
      <c r="AH4" s="3"/>
      <c r="AI4" s="3"/>
      <c r="AJ4" s="3"/>
    </row>
    <row r="5" spans="1:36" x14ac:dyDescent="0.4">
      <c r="A5">
        <v>1</v>
      </c>
      <c r="B5" s="5" t="s">
        <v>98</v>
      </c>
      <c r="C5">
        <v>85.9</v>
      </c>
      <c r="D5">
        <v>20.8</v>
      </c>
      <c r="E5">
        <f>C5/D5</f>
        <v>4.1298076923076925</v>
      </c>
      <c r="G5">
        <v>1</v>
      </c>
      <c r="H5" s="5" t="s">
        <v>104</v>
      </c>
      <c r="I5">
        <v>47.5</v>
      </c>
      <c r="J5">
        <v>25.3</v>
      </c>
      <c r="K5">
        <f>I5/J5</f>
        <v>1.8774703557312253</v>
      </c>
      <c r="M5">
        <v>1</v>
      </c>
      <c r="N5" s="5" t="s">
        <v>108</v>
      </c>
      <c r="O5">
        <v>3709.3</v>
      </c>
      <c r="P5">
        <v>21.1</v>
      </c>
      <c r="Q5">
        <f>O5/P5</f>
        <v>175.79620853080567</v>
      </c>
      <c r="S5" s="6">
        <v>1</v>
      </c>
      <c r="T5" s="6" t="s">
        <v>91</v>
      </c>
      <c r="U5" s="6">
        <v>6617.71</v>
      </c>
      <c r="V5" s="6">
        <v>17.8</v>
      </c>
      <c r="W5" s="6">
        <v>371.7814606741573</v>
      </c>
      <c r="Z5">
        <v>1</v>
      </c>
      <c r="AA5" t="s">
        <v>113</v>
      </c>
      <c r="AB5">
        <v>12365.2</v>
      </c>
      <c r="AC5">
        <v>11.3</v>
      </c>
      <c r="AD5">
        <f>AB5/AC5</f>
        <v>1094.2654867256638</v>
      </c>
    </row>
    <row r="6" spans="1:36" x14ac:dyDescent="0.4">
      <c r="A6">
        <f>A5+1</f>
        <v>2</v>
      </c>
      <c r="B6" s="5" t="s">
        <v>99</v>
      </c>
      <c r="C6">
        <v>23.4</v>
      </c>
      <c r="D6">
        <v>18.899999999999999</v>
      </c>
      <c r="E6" s="6">
        <f t="shared" ref="E6:E10" si="0">C6/D6</f>
        <v>1.2380952380952381</v>
      </c>
      <c r="G6">
        <f>G5+1</f>
        <v>2</v>
      </c>
      <c r="H6" s="5" t="s">
        <v>105</v>
      </c>
      <c r="I6">
        <v>26.7</v>
      </c>
      <c r="J6">
        <v>17.3</v>
      </c>
      <c r="K6" s="6">
        <f t="shared" ref="K6:K8" si="1">I6/J6</f>
        <v>1.5433526011560692</v>
      </c>
      <c r="M6">
        <f>M5+1</f>
        <v>2</v>
      </c>
      <c r="N6" s="5" t="s">
        <v>109</v>
      </c>
      <c r="O6">
        <v>5318.3</v>
      </c>
      <c r="P6">
        <v>18.100000000000001</v>
      </c>
      <c r="Q6" s="6">
        <f t="shared" ref="Q6:Q9" si="2">O6/P6</f>
        <v>293.82872928176795</v>
      </c>
      <c r="S6" s="6">
        <v>2</v>
      </c>
      <c r="T6" s="6" t="s">
        <v>92</v>
      </c>
      <c r="U6" s="6">
        <v>7622.44</v>
      </c>
      <c r="V6" s="6">
        <v>12</v>
      </c>
      <c r="W6" s="6">
        <v>635.20333333333326</v>
      </c>
      <c r="Z6">
        <f>Z5+1</f>
        <v>2</v>
      </c>
      <c r="AA6" s="6" t="s">
        <v>114</v>
      </c>
      <c r="AB6">
        <v>9997.7999999999993</v>
      </c>
      <c r="AC6">
        <v>17</v>
      </c>
      <c r="AD6" s="6">
        <f t="shared" ref="AD6:AD11" si="3">AB6/AC6</f>
        <v>588.10588235294108</v>
      </c>
    </row>
    <row r="7" spans="1:36" x14ac:dyDescent="0.4">
      <c r="A7" s="6">
        <f t="shared" ref="A7:A11" si="4">A6+1</f>
        <v>3</v>
      </c>
      <c r="B7" s="5" t="s">
        <v>100</v>
      </c>
      <c r="C7">
        <v>13.2</v>
      </c>
      <c r="D7">
        <v>16.3</v>
      </c>
      <c r="E7" s="6">
        <f t="shared" si="0"/>
        <v>0.80981595092024528</v>
      </c>
      <c r="G7">
        <f t="shared" ref="G7:G11" si="5">G6+1</f>
        <v>3</v>
      </c>
      <c r="H7" s="5" t="s">
        <v>106</v>
      </c>
      <c r="I7">
        <v>118.3</v>
      </c>
      <c r="J7">
        <v>16.100000000000001</v>
      </c>
      <c r="K7" s="6">
        <f t="shared" si="1"/>
        <v>7.3478260869565206</v>
      </c>
      <c r="M7">
        <f t="shared" ref="M7:M11" si="6">M6+1</f>
        <v>3</v>
      </c>
      <c r="N7" s="5" t="s">
        <v>110</v>
      </c>
      <c r="O7">
        <v>5613.9</v>
      </c>
      <c r="P7">
        <v>15</v>
      </c>
      <c r="Q7" s="6">
        <f t="shared" si="2"/>
        <v>374.26</v>
      </c>
      <c r="S7" s="6">
        <v>3</v>
      </c>
      <c r="T7" s="6" t="s">
        <v>93</v>
      </c>
      <c r="U7" s="6">
        <v>9590.9</v>
      </c>
      <c r="V7" s="6">
        <v>17.899999999999999</v>
      </c>
      <c r="W7" s="6">
        <v>535.80446927374305</v>
      </c>
      <c r="Z7">
        <f t="shared" ref="Z7:Z11" si="7">Z6+1</f>
        <v>3</v>
      </c>
      <c r="AA7" t="s">
        <v>115</v>
      </c>
      <c r="AB7">
        <v>15896</v>
      </c>
      <c r="AC7">
        <v>15.3</v>
      </c>
      <c r="AD7" s="6">
        <f t="shared" si="3"/>
        <v>1038.954248366013</v>
      </c>
    </row>
    <row r="8" spans="1:36" x14ac:dyDescent="0.4">
      <c r="A8" s="6">
        <f t="shared" si="4"/>
        <v>4</v>
      </c>
      <c r="B8" s="5" t="s">
        <v>101</v>
      </c>
      <c r="C8">
        <v>11.2</v>
      </c>
      <c r="D8">
        <v>14.9</v>
      </c>
      <c r="E8" s="6">
        <f t="shared" si="0"/>
        <v>0.7516778523489932</v>
      </c>
      <c r="G8">
        <f t="shared" si="5"/>
        <v>4</v>
      </c>
      <c r="H8" s="5" t="s">
        <v>107</v>
      </c>
      <c r="I8">
        <v>724.7</v>
      </c>
      <c r="J8">
        <v>15</v>
      </c>
      <c r="K8" s="6">
        <f t="shared" si="1"/>
        <v>48.31333333333334</v>
      </c>
      <c r="M8">
        <f t="shared" si="6"/>
        <v>4</v>
      </c>
      <c r="N8" s="5" t="s">
        <v>111</v>
      </c>
      <c r="O8">
        <v>1149.9000000000001</v>
      </c>
      <c r="P8">
        <v>11.4</v>
      </c>
      <c r="Q8" s="6">
        <f t="shared" si="2"/>
        <v>100.86842105263159</v>
      </c>
      <c r="S8" s="6">
        <v>4</v>
      </c>
      <c r="T8" s="6" t="s">
        <v>94</v>
      </c>
      <c r="U8" s="6">
        <v>8910.9</v>
      </c>
      <c r="V8" s="6">
        <v>16.8</v>
      </c>
      <c r="W8" s="6">
        <v>530.41071428571422</v>
      </c>
      <c r="Z8">
        <f t="shared" si="7"/>
        <v>4</v>
      </c>
      <c r="AA8" s="6" t="s">
        <v>116</v>
      </c>
      <c r="AB8">
        <v>10658.8</v>
      </c>
      <c r="AC8">
        <v>16.8</v>
      </c>
      <c r="AD8" s="6">
        <f t="shared" si="3"/>
        <v>634.45238095238085</v>
      </c>
    </row>
    <row r="9" spans="1:36" x14ac:dyDescent="0.4">
      <c r="A9" s="6">
        <f t="shared" si="4"/>
        <v>5</v>
      </c>
      <c r="B9" s="5" t="s">
        <v>102</v>
      </c>
      <c r="C9">
        <v>6.3</v>
      </c>
      <c r="D9">
        <v>10.9</v>
      </c>
      <c r="E9" s="6">
        <f t="shared" si="0"/>
        <v>0.57798165137614677</v>
      </c>
      <c r="G9">
        <f t="shared" si="5"/>
        <v>5</v>
      </c>
      <c r="M9">
        <f t="shared" si="6"/>
        <v>5</v>
      </c>
      <c r="N9" s="5" t="s">
        <v>112</v>
      </c>
      <c r="O9">
        <v>2829</v>
      </c>
      <c r="P9">
        <v>11.7</v>
      </c>
      <c r="Q9" s="6">
        <f t="shared" si="2"/>
        <v>241.7948717948718</v>
      </c>
      <c r="S9" s="6">
        <v>5</v>
      </c>
      <c r="T9" s="6" t="s">
        <v>95</v>
      </c>
      <c r="U9" s="6">
        <v>4147.2</v>
      </c>
      <c r="V9" s="6">
        <v>11.6</v>
      </c>
      <c r="W9" s="6">
        <v>357.51724137931035</v>
      </c>
      <c r="Z9">
        <f t="shared" si="7"/>
        <v>5</v>
      </c>
      <c r="AA9" s="6" t="s">
        <v>117</v>
      </c>
      <c r="AB9">
        <v>17855.7</v>
      </c>
      <c r="AC9">
        <v>16.600000000000001</v>
      </c>
      <c r="AD9" s="6">
        <f t="shared" si="3"/>
        <v>1075.6445783132529</v>
      </c>
    </row>
    <row r="10" spans="1:36" x14ac:dyDescent="0.4">
      <c r="A10" s="6">
        <f t="shared" si="4"/>
        <v>6</v>
      </c>
      <c r="B10" s="5" t="s">
        <v>103</v>
      </c>
      <c r="C10">
        <v>16.399999999999999</v>
      </c>
      <c r="D10">
        <v>12</v>
      </c>
      <c r="E10" s="6">
        <f t="shared" si="0"/>
        <v>1.3666666666666665</v>
      </c>
      <c r="G10">
        <f t="shared" si="5"/>
        <v>6</v>
      </c>
      <c r="M10">
        <f t="shared" si="6"/>
        <v>6</v>
      </c>
      <c r="S10" s="6">
        <v>6</v>
      </c>
      <c r="T10" s="6" t="s">
        <v>96</v>
      </c>
      <c r="U10" s="6">
        <v>9166.7999999999993</v>
      </c>
      <c r="V10" s="6">
        <v>6.69</v>
      </c>
      <c r="W10" s="6">
        <v>1370.2242152466365</v>
      </c>
      <c r="Z10">
        <f t="shared" si="7"/>
        <v>6</v>
      </c>
      <c r="AA10" s="6" t="s">
        <v>118</v>
      </c>
      <c r="AB10">
        <v>8827.1</v>
      </c>
      <c r="AC10">
        <v>13.1</v>
      </c>
      <c r="AD10" s="6">
        <f t="shared" si="3"/>
        <v>673.82442748091603</v>
      </c>
    </row>
    <row r="11" spans="1:36" x14ac:dyDescent="0.4">
      <c r="A11" s="6">
        <f t="shared" si="4"/>
        <v>7</v>
      </c>
      <c r="G11">
        <f t="shared" si="5"/>
        <v>7</v>
      </c>
      <c r="M11">
        <f t="shared" si="6"/>
        <v>7</v>
      </c>
      <c r="S11" s="6">
        <v>7</v>
      </c>
      <c r="T11" t="s">
        <v>97</v>
      </c>
      <c r="U11">
        <v>8734.9</v>
      </c>
      <c r="V11">
        <v>15.2</v>
      </c>
      <c r="W11" s="6">
        <v>1370.2242152466365</v>
      </c>
      <c r="Z11">
        <f t="shared" si="7"/>
        <v>7</v>
      </c>
      <c r="AA11" s="6" t="s">
        <v>119</v>
      </c>
      <c r="AB11">
        <v>10549.7</v>
      </c>
      <c r="AC11">
        <v>16.7</v>
      </c>
      <c r="AD11" s="6">
        <f t="shared" si="3"/>
        <v>631.71856287425157</v>
      </c>
    </row>
    <row r="12" spans="1:36" x14ac:dyDescent="0.4">
      <c r="S12" s="6">
        <v>8</v>
      </c>
    </row>
    <row r="16" spans="1:36" x14ac:dyDescent="0.4">
      <c r="E16">
        <f>AVERAGE(E5:E10)</f>
        <v>1.4790075086191639</v>
      </c>
      <c r="K16">
        <f>AVERAGE(K5:K8)</f>
        <v>14.770495594294289</v>
      </c>
      <c r="Q16">
        <f>AVERAGE(Q5:Q9)</f>
        <v>237.30964613201542</v>
      </c>
    </row>
    <row r="17" spans="5:30" x14ac:dyDescent="0.4">
      <c r="E17">
        <f>STDEV(E5:E10)</f>
        <v>1.3331222123953097</v>
      </c>
      <c r="K17">
        <f>STDEV(K5:K8)</f>
        <v>22.519661022950693</v>
      </c>
      <c r="Q17">
        <f>STDEV(Q5:Q9)</f>
        <v>105.32097884631361</v>
      </c>
      <c r="W17">
        <f>AVERAGE(W5:W11)</f>
        <v>738.73794991993304</v>
      </c>
      <c r="AD17">
        <f>AVERAGE(AD5:AD11)</f>
        <v>819.56650958077421</v>
      </c>
    </row>
    <row r="18" spans="5:30" x14ac:dyDescent="0.4">
      <c r="E18">
        <f>E17/SQRT(56)</f>
        <v>0.17814594905290462</v>
      </c>
      <c r="K18">
        <f>K17/SQRT(4)</f>
        <v>11.259830511475347</v>
      </c>
      <c r="Q18">
        <f>Q17/SQRT(5)</f>
        <v>47.100973631434918</v>
      </c>
      <c r="W18">
        <f>STDEV(W5:W11)</f>
        <v>442.12323917625855</v>
      </c>
      <c r="AD18">
        <f>STDEV(AD5:AD11)</f>
        <v>235.77367446017428</v>
      </c>
    </row>
    <row r="19" spans="5:30" x14ac:dyDescent="0.4">
      <c r="W19">
        <f>W18/SQRT(7)</f>
        <v>167.10687710038709</v>
      </c>
      <c r="AD19">
        <f>AD18/SQRT(7)</f>
        <v>89.11407261678886</v>
      </c>
    </row>
    <row r="25" spans="5:30" x14ac:dyDescent="0.4">
      <c r="G25" t="s">
        <v>159</v>
      </c>
      <c r="H25" t="s">
        <v>160</v>
      </c>
    </row>
    <row r="26" spans="5:30" x14ac:dyDescent="0.4">
      <c r="G26" t="s">
        <v>161</v>
      </c>
      <c r="H26" t="s">
        <v>162</v>
      </c>
    </row>
    <row r="27" spans="5:30" x14ac:dyDescent="0.4">
      <c r="G27" t="s">
        <v>163</v>
      </c>
      <c r="H27">
        <v>1.4477500000000001</v>
      </c>
    </row>
    <row r="28" spans="5:30" x14ac:dyDescent="0.4">
      <c r="G28" t="s">
        <v>164</v>
      </c>
      <c r="H28">
        <v>0.95552000000000004</v>
      </c>
    </row>
    <row r="29" spans="5:30" x14ac:dyDescent="0.4">
      <c r="I29" t="s">
        <v>165</v>
      </c>
      <c r="J29" t="s">
        <v>166</v>
      </c>
    </row>
    <row r="30" spans="5:30" x14ac:dyDescent="0.4">
      <c r="G30" t="s">
        <v>167</v>
      </c>
      <c r="H30" t="s">
        <v>168</v>
      </c>
      <c r="I30">
        <v>850.62684999999999</v>
      </c>
      <c r="J30">
        <v>111.05177999999999</v>
      </c>
    </row>
    <row r="31" spans="5:30" x14ac:dyDescent="0.4">
      <c r="G31" t="s">
        <v>167</v>
      </c>
      <c r="H31" t="s">
        <v>169</v>
      </c>
      <c r="I31">
        <v>9.3467400000000005</v>
      </c>
      <c r="J31">
        <v>0.67049000000000003</v>
      </c>
    </row>
    <row r="32" spans="5:30" x14ac:dyDescent="0.4">
      <c r="G32" t="s">
        <v>167</v>
      </c>
      <c r="H32" t="s">
        <v>170</v>
      </c>
      <c r="I32">
        <v>5.6070099999999998</v>
      </c>
      <c r="J32">
        <v>0.34187000000000001</v>
      </c>
    </row>
    <row r="38" spans="1:33" x14ac:dyDescent="0.4">
      <c r="A38" s="8"/>
      <c r="B38" s="8" t="s">
        <v>173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x14ac:dyDescent="0.4">
      <c r="A39" s="8"/>
      <c r="B39" s="7" t="s">
        <v>175</v>
      </c>
      <c r="C39" s="7"/>
      <c r="D39" s="7"/>
      <c r="E39" s="7"/>
      <c r="F39" s="8"/>
      <c r="G39" s="8"/>
      <c r="H39" s="7" t="s">
        <v>176</v>
      </c>
      <c r="I39" s="7"/>
      <c r="J39" s="7"/>
      <c r="K39" s="7"/>
      <c r="L39" s="8"/>
      <c r="M39" s="8"/>
      <c r="N39" s="7" t="s">
        <v>177</v>
      </c>
      <c r="O39" s="7"/>
      <c r="P39" s="7"/>
      <c r="Q39" s="7"/>
      <c r="R39" s="9"/>
      <c r="S39" s="9"/>
      <c r="T39" s="7" t="s">
        <v>178</v>
      </c>
      <c r="U39" s="7"/>
      <c r="V39" s="7"/>
      <c r="W39" s="7"/>
      <c r="X39" s="8"/>
      <c r="Y39" s="8"/>
      <c r="Z39" s="8"/>
      <c r="AA39" s="7" t="s">
        <v>179</v>
      </c>
      <c r="AB39" s="7"/>
      <c r="AC39" s="7"/>
      <c r="AD39" s="7"/>
      <c r="AE39" s="8"/>
      <c r="AF39" s="8"/>
      <c r="AG39" s="8"/>
    </row>
    <row r="40" spans="1:33" x14ac:dyDescent="0.4">
      <c r="A40" s="8"/>
      <c r="B40" s="7" t="s">
        <v>0</v>
      </c>
      <c r="C40" s="7" t="s">
        <v>1</v>
      </c>
      <c r="D40" s="7" t="s">
        <v>2</v>
      </c>
      <c r="E40" s="7" t="s">
        <v>3</v>
      </c>
      <c r="F40" s="8"/>
      <c r="G40" s="8"/>
      <c r="H40" s="7" t="s">
        <v>0</v>
      </c>
      <c r="I40" s="7" t="s">
        <v>1</v>
      </c>
      <c r="J40" s="7" t="s">
        <v>2</v>
      </c>
      <c r="K40" s="7" t="s">
        <v>3</v>
      </c>
      <c r="L40" s="8"/>
      <c r="M40" s="8"/>
      <c r="N40" s="7" t="s">
        <v>0</v>
      </c>
      <c r="O40" s="7" t="s">
        <v>1</v>
      </c>
      <c r="P40" s="7" t="s">
        <v>2</v>
      </c>
      <c r="Q40" s="7" t="s">
        <v>3</v>
      </c>
      <c r="R40" s="9"/>
      <c r="S40" s="9"/>
      <c r="T40" s="7" t="s">
        <v>84</v>
      </c>
      <c r="U40" s="7" t="s">
        <v>85</v>
      </c>
      <c r="V40" s="7" t="s">
        <v>86</v>
      </c>
      <c r="W40" s="7" t="s">
        <v>87</v>
      </c>
      <c r="X40" s="8"/>
      <c r="Y40" s="8"/>
      <c r="Z40" s="8"/>
      <c r="AA40" s="7" t="s">
        <v>0</v>
      </c>
      <c r="AB40" s="7" t="s">
        <v>1</v>
      </c>
      <c r="AC40" s="7" t="s">
        <v>2</v>
      </c>
      <c r="AD40" s="7" t="s">
        <v>3</v>
      </c>
      <c r="AE40" s="8"/>
      <c r="AF40" s="8"/>
      <c r="AG40" s="8"/>
    </row>
    <row r="41" spans="1:33" x14ac:dyDescent="0.4">
      <c r="A41" s="8">
        <v>1</v>
      </c>
      <c r="B41" s="8" t="s">
        <v>121</v>
      </c>
      <c r="C41" s="8">
        <v>4.8</v>
      </c>
      <c r="D41" s="8">
        <v>15.5</v>
      </c>
      <c r="E41" s="8">
        <f>C41/D41</f>
        <v>0.30967741935483872</v>
      </c>
      <c r="F41" s="8"/>
      <c r="G41" s="8">
        <v>1</v>
      </c>
      <c r="H41" s="8" t="s">
        <v>136</v>
      </c>
      <c r="I41" s="8">
        <v>378.5</v>
      </c>
      <c r="J41" s="8">
        <v>15.3</v>
      </c>
      <c r="K41" s="8">
        <f>I41/J41</f>
        <v>24.738562091503265</v>
      </c>
      <c r="L41" s="8"/>
      <c r="M41" s="8">
        <v>1</v>
      </c>
      <c r="N41" s="8" t="s">
        <v>135</v>
      </c>
      <c r="O41" s="8">
        <v>1119.7</v>
      </c>
      <c r="P41" s="8">
        <v>9.5399999999999991</v>
      </c>
      <c r="Q41" s="8">
        <f>O41/P41</f>
        <v>117.36897274633125</v>
      </c>
      <c r="R41" s="8"/>
      <c r="S41" s="8">
        <v>1</v>
      </c>
      <c r="T41" s="8" t="s">
        <v>122</v>
      </c>
      <c r="U41" s="8">
        <v>11483.9</v>
      </c>
      <c r="V41" s="8">
        <v>14.9</v>
      </c>
      <c r="W41" s="8">
        <v>770.73154362416108</v>
      </c>
      <c r="X41" s="8"/>
      <c r="Y41" s="8"/>
      <c r="Z41" s="8">
        <v>1</v>
      </c>
      <c r="AA41" s="8" t="s">
        <v>145</v>
      </c>
      <c r="AB41" s="8">
        <v>13974.2</v>
      </c>
      <c r="AC41" s="8">
        <v>16.3</v>
      </c>
      <c r="AD41" s="8">
        <f>AB41/AC41</f>
        <v>857.31288343558288</v>
      </c>
      <c r="AE41" s="8"/>
      <c r="AF41" s="8"/>
      <c r="AG41" s="8"/>
    </row>
    <row r="42" spans="1:33" x14ac:dyDescent="0.4">
      <c r="A42" s="8">
        <f>A41+1</f>
        <v>2</v>
      </c>
      <c r="B42" s="8" t="s">
        <v>132</v>
      </c>
      <c r="C42" s="8">
        <v>7.4</v>
      </c>
      <c r="D42" s="8">
        <v>16.3</v>
      </c>
      <c r="E42" s="8">
        <f t="shared" ref="E42:E44" si="8">C42/D42</f>
        <v>0.45398773006134968</v>
      </c>
      <c r="F42" s="8"/>
      <c r="G42" s="8">
        <f>G41+1</f>
        <v>2</v>
      </c>
      <c r="H42" s="8" t="s">
        <v>137</v>
      </c>
      <c r="I42" s="8">
        <v>428.8</v>
      </c>
      <c r="J42" s="8">
        <v>17.600000000000001</v>
      </c>
      <c r="K42" s="8">
        <f t="shared" ref="K42:K44" si="9">I42/J42</f>
        <v>24.363636363636363</v>
      </c>
      <c r="L42" s="8"/>
      <c r="M42" s="8">
        <f>M41+1</f>
        <v>2</v>
      </c>
      <c r="N42" s="8" t="s">
        <v>140</v>
      </c>
      <c r="O42" s="8">
        <v>4509.1000000000004</v>
      </c>
      <c r="P42" s="8">
        <v>14.1</v>
      </c>
      <c r="Q42" s="8">
        <f t="shared" ref="Q42:Q46" si="10">O42/P42</f>
        <v>319.7943262411348</v>
      </c>
      <c r="R42" s="8"/>
      <c r="S42" s="8">
        <v>2</v>
      </c>
      <c r="T42" s="8" t="s">
        <v>123</v>
      </c>
      <c r="U42" s="8">
        <v>8112</v>
      </c>
      <c r="V42" s="8">
        <v>14.8</v>
      </c>
      <c r="W42" s="8">
        <v>548.10810810810813</v>
      </c>
      <c r="X42" s="8"/>
      <c r="Y42" s="8"/>
      <c r="Z42" s="8">
        <f>Z41+1</f>
        <v>2</v>
      </c>
      <c r="AA42" s="8" t="s">
        <v>146</v>
      </c>
      <c r="AB42" s="8">
        <v>10812.3</v>
      </c>
      <c r="AC42" s="8">
        <v>19.2</v>
      </c>
      <c r="AD42" s="8">
        <f t="shared" ref="AD42:AD46" si="11">AB42/AC42</f>
        <v>563.140625</v>
      </c>
      <c r="AE42" s="8"/>
      <c r="AF42" s="8"/>
      <c r="AG42" s="8"/>
    </row>
    <row r="43" spans="1:33" x14ac:dyDescent="0.4">
      <c r="A43" s="8">
        <f t="shared" ref="A43:A46" si="12">A42+1</f>
        <v>3</v>
      </c>
      <c r="B43" s="8" t="s">
        <v>133</v>
      </c>
      <c r="C43" s="8">
        <v>18.3</v>
      </c>
      <c r="D43" s="8">
        <v>14.8</v>
      </c>
      <c r="E43" s="8">
        <f t="shared" si="8"/>
        <v>1.2364864864864864</v>
      </c>
      <c r="F43" s="8"/>
      <c r="G43" s="8">
        <f t="shared" ref="G43:G46" si="13">G42+1</f>
        <v>3</v>
      </c>
      <c r="H43" s="8" t="s">
        <v>138</v>
      </c>
      <c r="I43" s="8">
        <v>120.1</v>
      </c>
      <c r="J43" s="8">
        <v>10.4</v>
      </c>
      <c r="K43" s="8">
        <f t="shared" si="9"/>
        <v>11.548076923076922</v>
      </c>
      <c r="L43" s="8"/>
      <c r="M43" s="8">
        <f t="shared" ref="M43:M46" si="14">M42+1</f>
        <v>3</v>
      </c>
      <c r="N43" s="8" t="s">
        <v>141</v>
      </c>
      <c r="O43" s="8">
        <v>5432.7</v>
      </c>
      <c r="P43" s="8">
        <v>14.6</v>
      </c>
      <c r="Q43" s="8">
        <f t="shared" si="10"/>
        <v>372.10273972602738</v>
      </c>
      <c r="R43" s="8"/>
      <c r="S43" s="8">
        <v>3</v>
      </c>
      <c r="T43" s="8" t="s">
        <v>124</v>
      </c>
      <c r="U43" s="8">
        <v>11248.9</v>
      </c>
      <c r="V43" s="8">
        <v>17.600000000000001</v>
      </c>
      <c r="W43" s="8">
        <v>639.14204545454538</v>
      </c>
      <c r="X43" s="8"/>
      <c r="Y43" s="8"/>
      <c r="Z43" s="8">
        <f t="shared" ref="Z43:Z46" si="15">Z42+1</f>
        <v>3</v>
      </c>
      <c r="AA43" s="8" t="s">
        <v>147</v>
      </c>
      <c r="AB43" s="8">
        <v>8310.5</v>
      </c>
      <c r="AC43" s="8">
        <v>10.1</v>
      </c>
      <c r="AD43" s="8">
        <f t="shared" si="11"/>
        <v>822.82178217821786</v>
      </c>
      <c r="AE43" s="8"/>
      <c r="AF43" s="8"/>
      <c r="AG43" s="8"/>
    </row>
    <row r="44" spans="1:33" x14ac:dyDescent="0.4">
      <c r="A44" s="8">
        <f t="shared" si="12"/>
        <v>4</v>
      </c>
      <c r="B44" s="8" t="s">
        <v>134</v>
      </c>
      <c r="C44" s="8">
        <v>21</v>
      </c>
      <c r="D44" s="8">
        <v>14.1</v>
      </c>
      <c r="E44" s="8">
        <f t="shared" si="8"/>
        <v>1.4893617021276595</v>
      </c>
      <c r="F44" s="8"/>
      <c r="G44" s="8">
        <f t="shared" si="13"/>
        <v>4</v>
      </c>
      <c r="H44" s="8" t="s">
        <v>139</v>
      </c>
      <c r="I44" s="8">
        <v>76.5</v>
      </c>
      <c r="J44" s="8">
        <v>13.2</v>
      </c>
      <c r="K44" s="8">
        <f t="shared" si="9"/>
        <v>5.7954545454545459</v>
      </c>
      <c r="L44" s="8"/>
      <c r="M44" s="8">
        <f t="shared" si="14"/>
        <v>4</v>
      </c>
      <c r="N44" s="8" t="s">
        <v>142</v>
      </c>
      <c r="O44" s="8">
        <v>5915.6</v>
      </c>
      <c r="P44" s="8">
        <v>16.100000000000001</v>
      </c>
      <c r="Q44" s="8">
        <f t="shared" si="10"/>
        <v>367.42857142857144</v>
      </c>
      <c r="R44" s="8"/>
      <c r="S44" s="8">
        <v>4</v>
      </c>
      <c r="T44" s="8" t="s">
        <v>125</v>
      </c>
      <c r="U44" s="8">
        <v>5922.2</v>
      </c>
      <c r="V44" s="8">
        <v>13.6</v>
      </c>
      <c r="W44" s="8">
        <v>435.45588235294116</v>
      </c>
      <c r="X44" s="8"/>
      <c r="Y44" s="8"/>
      <c r="Z44" s="8">
        <f t="shared" si="15"/>
        <v>4</v>
      </c>
      <c r="AA44" s="8" t="s">
        <v>148</v>
      </c>
      <c r="AB44" s="8">
        <v>9176</v>
      </c>
      <c r="AC44" s="8">
        <v>17.8</v>
      </c>
      <c r="AD44" s="8">
        <f t="shared" si="11"/>
        <v>515.50561797752812</v>
      </c>
      <c r="AE44" s="8"/>
      <c r="AF44" s="8"/>
      <c r="AG44" s="8"/>
    </row>
    <row r="45" spans="1:33" x14ac:dyDescent="0.4">
      <c r="A45" s="8">
        <f t="shared" si="12"/>
        <v>5</v>
      </c>
      <c r="B45" s="8"/>
      <c r="C45" s="8"/>
      <c r="D45" s="8"/>
      <c r="E45" s="8"/>
      <c r="F45" s="8"/>
      <c r="G45" s="8">
        <f t="shared" si="13"/>
        <v>5</v>
      </c>
      <c r="H45" s="8"/>
      <c r="I45" s="8"/>
      <c r="J45" s="8"/>
      <c r="K45" s="8"/>
      <c r="L45" s="8"/>
      <c r="M45" s="8">
        <f t="shared" si="14"/>
        <v>5</v>
      </c>
      <c r="N45" s="8" t="s">
        <v>143</v>
      </c>
      <c r="O45" s="8">
        <v>5767.7</v>
      </c>
      <c r="P45" s="8">
        <v>15.4</v>
      </c>
      <c r="Q45" s="8">
        <f t="shared" si="10"/>
        <v>374.52597402597399</v>
      </c>
      <c r="R45" s="8"/>
      <c r="S45" s="8">
        <v>5</v>
      </c>
      <c r="T45" s="8" t="s">
        <v>126</v>
      </c>
      <c r="U45" s="8">
        <v>6594.8</v>
      </c>
      <c r="V45" s="8">
        <v>10.5</v>
      </c>
      <c r="W45" s="8">
        <v>628.0761904761905</v>
      </c>
      <c r="X45" s="8"/>
      <c r="Y45" s="8"/>
      <c r="Z45" s="8">
        <f t="shared" si="15"/>
        <v>5</v>
      </c>
      <c r="AA45" s="8" t="s">
        <v>149</v>
      </c>
      <c r="AB45" s="8">
        <v>7363.6</v>
      </c>
      <c r="AC45" s="8">
        <v>13.3</v>
      </c>
      <c r="AD45" s="8">
        <f t="shared" si="11"/>
        <v>553.6541353383459</v>
      </c>
      <c r="AE45" s="8"/>
      <c r="AF45" s="8"/>
      <c r="AG45" s="8"/>
    </row>
    <row r="46" spans="1:33" x14ac:dyDescent="0.4">
      <c r="A46" s="8">
        <f t="shared" si="12"/>
        <v>6</v>
      </c>
      <c r="B46" s="8"/>
      <c r="C46" s="8"/>
      <c r="D46" s="8"/>
      <c r="E46" s="8"/>
      <c r="F46" s="8"/>
      <c r="G46" s="8">
        <f t="shared" si="13"/>
        <v>6</v>
      </c>
      <c r="H46" s="8"/>
      <c r="I46" s="8"/>
      <c r="J46" s="8"/>
      <c r="K46" s="8"/>
      <c r="L46" s="8"/>
      <c r="M46" s="8">
        <f t="shared" si="14"/>
        <v>6</v>
      </c>
      <c r="N46" s="8" t="s">
        <v>144</v>
      </c>
      <c r="O46" s="8">
        <v>4155.3999999999996</v>
      </c>
      <c r="P46" s="8">
        <v>14.3</v>
      </c>
      <c r="Q46" s="8">
        <f t="shared" si="10"/>
        <v>290.58741258741253</v>
      </c>
      <c r="R46" s="8"/>
      <c r="S46" s="8">
        <v>6</v>
      </c>
      <c r="T46" s="8" t="s">
        <v>127</v>
      </c>
      <c r="U46" s="8">
        <v>6086.7</v>
      </c>
      <c r="V46" s="8">
        <v>9.6199999999999992</v>
      </c>
      <c r="W46" s="8">
        <v>632.7130977130978</v>
      </c>
      <c r="X46" s="8"/>
      <c r="Y46" s="8"/>
      <c r="Z46" s="8">
        <f t="shared" si="15"/>
        <v>6</v>
      </c>
      <c r="AA46" s="8" t="s">
        <v>150</v>
      </c>
      <c r="AB46" s="8">
        <v>7645.3</v>
      </c>
      <c r="AC46" s="8">
        <v>16.899999999999999</v>
      </c>
      <c r="AD46" s="8">
        <f t="shared" si="11"/>
        <v>452.38461538461542</v>
      </c>
      <c r="AE46" s="8"/>
      <c r="AF46" s="8"/>
      <c r="AG46" s="8"/>
    </row>
    <row r="47" spans="1:33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>
        <v>7</v>
      </c>
      <c r="T47" s="8" t="s">
        <v>128</v>
      </c>
      <c r="U47" s="8">
        <v>6503.45</v>
      </c>
      <c r="V47" s="8">
        <v>13.4</v>
      </c>
      <c r="W47" s="8">
        <v>485.33208955223876</v>
      </c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1:33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>
        <v>8</v>
      </c>
      <c r="T48" s="8" t="s">
        <v>129</v>
      </c>
      <c r="U48" s="8">
        <v>7964.5</v>
      </c>
      <c r="V48" s="8">
        <v>11.1</v>
      </c>
      <c r="W48" s="8">
        <v>717.52252252252254</v>
      </c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1:33" x14ac:dyDescent="0.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>
        <v>9</v>
      </c>
      <c r="T49" s="9" t="s">
        <v>130</v>
      </c>
      <c r="U49" s="9">
        <v>11512.5</v>
      </c>
      <c r="V49" s="9">
        <v>17.3</v>
      </c>
      <c r="W49" s="8">
        <v>665.46242774566474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>
        <v>10</v>
      </c>
      <c r="T50" s="9" t="s">
        <v>131</v>
      </c>
      <c r="U50" s="9">
        <v>6223.4</v>
      </c>
      <c r="V50" s="9">
        <v>15.1</v>
      </c>
      <c r="W50" s="8">
        <v>665.46242774566474</v>
      </c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1:33" x14ac:dyDescent="0.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>
        <v>11</v>
      </c>
      <c r="T51" s="9" t="s">
        <v>151</v>
      </c>
      <c r="U51" s="9">
        <v>9391.5</v>
      </c>
      <c r="V51" s="9">
        <v>13.4</v>
      </c>
      <c r="W51" s="8">
        <v>665.46242774566474</v>
      </c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1:33" x14ac:dyDescent="0.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1:33" x14ac:dyDescent="0.4">
      <c r="A53" s="8"/>
      <c r="B53" s="8"/>
      <c r="C53" s="8"/>
      <c r="D53" s="8"/>
      <c r="E53" s="8">
        <f>AVERAGE(E41:E44)</f>
        <v>0.87237833450758351</v>
      </c>
      <c r="F53" s="8"/>
      <c r="G53" s="8"/>
      <c r="H53" s="8"/>
      <c r="I53" s="8"/>
      <c r="J53" s="8"/>
      <c r="K53" s="8">
        <f>AVERAGE(K41:K44)</f>
        <v>16.611432480917774</v>
      </c>
      <c r="L53" s="8"/>
      <c r="M53" s="8"/>
      <c r="N53" s="8"/>
      <c r="O53" s="8"/>
      <c r="P53" s="8"/>
      <c r="Q53" s="8">
        <f>AVERAGE(Q41:Q46)</f>
        <v>306.96799945924187</v>
      </c>
      <c r="R53" s="8"/>
      <c r="S53" s="8"/>
      <c r="T53" s="8"/>
      <c r="U53" s="8"/>
      <c r="V53" s="8"/>
      <c r="W53" s="8">
        <f>AVERAGE(W41:W51)</f>
        <v>623.04261482189088</v>
      </c>
      <c r="X53" s="8"/>
      <c r="Y53" s="8"/>
      <c r="Z53" s="8"/>
      <c r="AA53" s="8"/>
      <c r="AB53" s="8"/>
      <c r="AC53" s="8"/>
      <c r="AD53" s="8">
        <f>AVERAGE(AD41:AD46)</f>
        <v>627.46994321904833</v>
      </c>
      <c r="AE53" s="8"/>
      <c r="AF53" s="8"/>
      <c r="AG53" s="8"/>
    </row>
    <row r="54" spans="1:33" x14ac:dyDescent="0.4">
      <c r="A54" s="8"/>
      <c r="B54" s="8"/>
      <c r="C54" s="8"/>
      <c r="D54" s="8"/>
      <c r="E54" s="8">
        <f>STDEV(E41:E44)</f>
        <v>0.57877060512201883</v>
      </c>
      <c r="F54" s="8"/>
      <c r="G54" s="8"/>
      <c r="H54" s="8"/>
      <c r="I54" s="8"/>
      <c r="J54" s="8"/>
      <c r="K54" s="8">
        <f>STDEV(K41:K44)</f>
        <v>9.4651967571033229</v>
      </c>
      <c r="L54" s="8"/>
      <c r="M54" s="8"/>
      <c r="N54" s="8"/>
      <c r="O54" s="8"/>
      <c r="P54" s="8"/>
      <c r="Q54" s="8">
        <f>STDEV(Q41:Q46)</f>
        <v>98.835949224463675</v>
      </c>
      <c r="R54" s="8"/>
      <c r="S54" s="8"/>
      <c r="T54" s="8"/>
      <c r="U54" s="8"/>
      <c r="V54" s="8"/>
      <c r="W54" s="8">
        <f>STDEV(W41:W51)</f>
        <v>98.123897339087009</v>
      </c>
      <c r="X54" s="8"/>
      <c r="Y54" s="8"/>
      <c r="Z54" s="8"/>
      <c r="AA54" s="8"/>
      <c r="AB54" s="8"/>
      <c r="AC54" s="8"/>
      <c r="AD54" s="8">
        <f>STDEV(AD41:AD46)</f>
        <v>169.5688856939266</v>
      </c>
      <c r="AE54" s="8"/>
      <c r="AF54" s="8"/>
      <c r="AG54" s="8"/>
    </row>
    <row r="55" spans="1:33" x14ac:dyDescent="0.4">
      <c r="A55" s="8"/>
      <c r="B55" s="8"/>
      <c r="C55" s="8"/>
      <c r="D55" s="8"/>
      <c r="E55" s="8">
        <f>E54/SQRT(4)</f>
        <v>0.28938530256100942</v>
      </c>
      <c r="F55" s="8"/>
      <c r="G55" s="8"/>
      <c r="H55" s="8"/>
      <c r="I55" s="8"/>
      <c r="J55" s="8"/>
      <c r="K55" s="8">
        <f>K54/SQRT(4)</f>
        <v>4.7325983785516614</v>
      </c>
      <c r="L55" s="8"/>
      <c r="M55" s="8"/>
      <c r="N55" s="8"/>
      <c r="O55" s="8"/>
      <c r="P55" s="8"/>
      <c r="Q55" s="8">
        <f>Q54/SQRT(6)</f>
        <v>40.34960730726047</v>
      </c>
      <c r="R55" s="8"/>
      <c r="S55" s="8"/>
      <c r="T55" s="8"/>
      <c r="U55" s="8"/>
      <c r="V55" s="8"/>
      <c r="W55" s="8">
        <f>W54/SQRT(11)</f>
        <v>29.585468221918568</v>
      </c>
      <c r="X55" s="8"/>
      <c r="Y55" s="8"/>
      <c r="Z55" s="8"/>
      <c r="AA55" s="8"/>
      <c r="AB55" s="8"/>
      <c r="AC55" s="8"/>
      <c r="AD55" s="8">
        <f>AD54/SQRT(6)</f>
        <v>69.226207700407741</v>
      </c>
      <c r="AE55" s="8"/>
      <c r="AF55" s="8"/>
      <c r="AG55" s="8"/>
    </row>
    <row r="56" spans="1:33" x14ac:dyDescent="0.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1:33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1:33" x14ac:dyDescent="0.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1:33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1:33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1:33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1:33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1:33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 t="s">
        <v>159</v>
      </c>
      <c r="U65" s="8" t="s">
        <v>160</v>
      </c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1:33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 t="s">
        <v>161</v>
      </c>
      <c r="U66" s="8" t="s">
        <v>162</v>
      </c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1:33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 t="s">
        <v>163</v>
      </c>
      <c r="U67" s="8">
        <v>2.92577022550776</v>
      </c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1:33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 t="s">
        <v>164</v>
      </c>
      <c r="U68" s="8">
        <v>0.98024899223425199</v>
      </c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1:33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 t="s">
        <v>165</v>
      </c>
      <c r="W69" s="8" t="s">
        <v>166</v>
      </c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1:33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 t="s">
        <v>167</v>
      </c>
      <c r="U70" s="8" t="s">
        <v>168</v>
      </c>
      <c r="V70" s="8">
        <v>724.79759253948703</v>
      </c>
      <c r="W70" s="8">
        <v>93.608997616729397</v>
      </c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1:33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 t="s">
        <v>167</v>
      </c>
      <c r="U71" s="8" t="s">
        <v>169</v>
      </c>
      <c r="V71" s="8">
        <v>8.1546829264935106</v>
      </c>
      <c r="W71" s="8">
        <v>0.53817572806622105</v>
      </c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1:33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 t="s">
        <v>167</v>
      </c>
      <c r="U72" s="8" t="s">
        <v>170</v>
      </c>
      <c r="V72" s="8">
        <v>7.29465178301876</v>
      </c>
      <c r="W72" s="8">
        <v>0.87214709075413699</v>
      </c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1:33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TRPV3 WT-EC50-2-APB</vt:lpstr>
      <vt:lpstr>TRPV3 WT EC50 camphor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Analysis-Eng2</dc:creator>
  <cp:lastModifiedBy>Analysis-Eng2</cp:lastModifiedBy>
  <dcterms:created xsi:type="dcterms:W3CDTF">2019-08-26T08:05:47Z</dcterms:created>
  <dcterms:modified xsi:type="dcterms:W3CDTF">2020-11-28T06:19:33Z</dcterms:modified>
</cp:coreProperties>
</file>